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STE-CROIX DU MONT (33) - LEVEQUE Sylvie\Dossier déposé 23042024\"/>
    </mc:Choice>
  </mc:AlternateContent>
  <xr:revisionPtr revIDLastSave="0" documentId="13_ncr:1_{3B2940B0-38FC-4F19-A2DB-01541AA0AB61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<sst xmlns="http://schemas.openxmlformats.org/spreadsheetml/2006/main" count="1169" uniqueCount="324">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</sst>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1.9895355561868244</c:v>
                </c:pt>
                <c:pt idx="2">
                  <c:v>2.8979997662224002</c:v>
                </c:pt>
                <c:pt idx="3">
                  <c:v>4.2231610213439135</c:v>
                </c:pt>
                <c:pt idx="4">
                  <c:v>6.1569587257856391</c:v>
                </c:pt>
                <c:pt idx="5">
                  <c:v>8.9800902379447951</c:v>
                </c:pt>
                <c:pt idx="6">
                  <c:v>13.1032031021278</c:v>
                </c:pt>
                <c:pt idx="7">
                  <c:v>19.12726752032459</c:v>
                </c:pt>
                <c:pt idx="8">
                  <c:v>27.932086673549453</c:v>
                </c:pt>
                <c:pt idx="9">
                  <c:v>40.806097225335819</c:v>
                </c:pt>
                <c:pt idx="10">
                  <c:v>59.636776163124871</c:v>
                </c:pt>
                <c:pt idx="11">
                  <c:v>87.190029403195282</c:v>
                </c:pt>
                <c:pt idx="12">
                  <c:v>127.5202552812343</c:v>
                </c:pt>
                <c:pt idx="13">
                  <c:v>186.57235794546332</c:v>
                </c:pt>
                <c:pt idx="14">
                  <c:v>273.06578397125969</c:v>
                </c:pt>
                <c:pt idx="15">
                  <c:v>399.79301616201769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D45" sqref="D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123</v>
      </c>
      <c r="C9" s="35">
        <v>1</v>
      </c>
      <c r="D9" s="36">
        <f t="shared" ref="D9:D18" si="0">C9*$C$5</f>
        <v>5.5</v>
      </c>
      <c r="E9" s="37">
        <v>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Dorskamp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350</v>
      </c>
      <c r="C36" s="63">
        <v>1</v>
      </c>
      <c r="D36" s="63">
        <v>350</v>
      </c>
      <c r="E36" s="54"/>
      <c r="F36" s="54">
        <v>0.7</v>
      </c>
      <c r="G36" s="54">
        <v>0.3</v>
      </c>
      <c r="H36" s="54"/>
      <c r="I36" s="52">
        <f>IFERROR(B36/A36,"")</f>
        <v>23.333333333333332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Dorskamp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80.533794114197093</v>
      </c>
      <c r="T3" s="62">
        <f>IF('Données projet'!E9&gt;30,$R$33-$H$33,LOOKUP('Données projet'!$E$9,$A$3:$A$203,R3:R203)-LOOKUP('Données projet'!$E$9,$A$3:$A$203,$H$3:$H$203))</f>
        <v>420.95643276156534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23.333333333333332</v>
      </c>
      <c r="N4" s="14">
        <f>IF('Données projet'!$A$36&gt;35,N3+M4-V3,IF(A4&lt;'Données projet'!$A$36,$K$205^A4,IF(A4='Données projet'!$A$36,'Données projet'!$B$36,N3+M4-V3)))</f>
        <v>1.4777621416033007</v>
      </c>
      <c r="O4" s="14">
        <f>N4*VLOOKUP('Données projet'!$B$9,Paramètres!$A$1:$I$89,3,0)*VLOOKUP('Données projet'!$B$9,Paramètres!$A$1:$I$89,5,0)</f>
        <v>0.77458380414278616</v>
      </c>
      <c r="P4" s="14">
        <f>EXP(-1.0587+0.8836*LN(O4)+0.284)</f>
        <v>0.36773326161041459</v>
      </c>
      <c r="Q4" s="22">
        <f t="shared" ref="Q4:Q34" si="2">(O4+P4)*0.475*44/12</f>
        <v>1.9895355561868244</v>
      </c>
      <c r="R4" s="62">
        <f t="shared" si="0"/>
        <v>169.80196950911068</v>
      </c>
      <c r="S4" s="62">
        <f ca="1">AVERAGE(OFFSET($R$3,0,0,'Données projet'!$E$9+1,1))-AVERAGE(OFFSET($H$3,0,0,'Données projet'!$E$9+1,1))</f>
        <v>80.533794114197093</v>
      </c>
      <c r="T4" s="62">
        <f>$T$3</f>
        <v>420.95643276156534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23.333333333333332</v>
      </c>
      <c r="N5" s="14">
        <f>IF('Données projet'!$A$36&gt;35,N4+M5-V4,IF(A5&lt;'Données projet'!$A$36,$K$205^A5,IF(A5='Données projet'!$A$36,'Données projet'!$B$36,N4+M5-V4)))</f>
        <v>2.1837809471559737</v>
      </c>
      <c r="O5" s="14">
        <f>N5*VLOOKUP('Données projet'!$B$9,Paramètres!$A$1:$I$89,3,0)*VLOOKUP('Données projet'!$B$9,Paramètres!$A$1:$I$89,5,0)</f>
        <v>1.1446506212612753</v>
      </c>
      <c r="P5" s="14">
        <f t="shared" ref="P5:P68" si="33">EXP(-1.0587+0.8836*LN(O5)+0.284)</f>
        <v>0.51927268948842831</v>
      </c>
      <c r="Q5" s="22">
        <f t="shared" si="2"/>
        <v>2.8979997662224002</v>
      </c>
      <c r="R5" s="62">
        <f t="shared" si="0"/>
        <v>173.49528105372323</v>
      </c>
      <c r="S5" s="62">
        <f ca="1">AVERAGE(OFFSET($R$3,0,0,'Données projet'!$E$9+1,1))-AVERAGE(OFFSET($H$3,0,0,'Données projet'!$E$9+1,1))</f>
        <v>80.533794114197093</v>
      </c>
      <c r="T5" s="62">
        <f t="shared" ref="T5:T68" si="34">$T$3</f>
        <v>420.95643276156534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23.333333333333332</v>
      </c>
      <c r="N6" s="14">
        <f>IF('Données projet'!$A$36&gt;35,N5+M6-V5,IF(A6&lt;'Données projet'!$A$36,$K$205^A6,IF(A6='Données projet'!$A$36,'Données projet'!$B$36,N5+M6-V5)))</f>
        <v>3.2271088092616962</v>
      </c>
      <c r="O6" s="14">
        <f>N6*VLOOKUP('Données projet'!$B$9,Paramètres!$A$1:$I$89,3,0)*VLOOKUP('Données projet'!$B$9,Paramètres!$A$1:$I$89,5,0)</f>
        <v>1.6915213534626108</v>
      </c>
      <c r="P6" s="14">
        <f t="shared" si="33"/>
        <v>0.73326009419896654</v>
      </c>
      <c r="Q6" s="22">
        <f t="shared" si="2"/>
        <v>4.2231610213439135</v>
      </c>
      <c r="R6" s="62">
        <f t="shared" si="0"/>
        <v>177.5781815912288</v>
      </c>
      <c r="S6" s="62">
        <f ca="1">AVERAGE(OFFSET($R$3,0,0,'Données projet'!$E$9+1,1))-AVERAGE(OFFSET($H$3,0,0,'Données projet'!$E$9+1,1))</f>
        <v>80.533794114197093</v>
      </c>
      <c r="T6" s="62">
        <f t="shared" si="34"/>
        <v>420.95643276156534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23.333333333333332</v>
      </c>
      <c r="N7" s="14">
        <f>IF('Données projet'!$A$36&gt;35,N6+M7-V6,IF(A7&lt;'Données projet'!$A$36,$K$205^A7,IF(A7='Données projet'!$A$36,'Données projet'!$B$36,N6+M7-V6)))</f>
        <v>4.7688992251614417</v>
      </c>
      <c r="O7" s="14">
        <f>N7*VLOOKUP('Données projet'!$B$9,Paramètres!$A$1:$I$89,3,0)*VLOOKUP('Données projet'!$B$9,Paramètres!$A$1:$I$89,5,0)</f>
        <v>2.4996662178606215</v>
      </c>
      <c r="P7" s="14">
        <f t="shared" si="33"/>
        <v>1.0354297012507505</v>
      </c>
      <c r="Q7" s="22">
        <f t="shared" si="2"/>
        <v>6.1569587257856391</v>
      </c>
      <c r="R7" s="62">
        <f t="shared" si="0"/>
        <v>182.24308078996259</v>
      </c>
      <c r="S7" s="62">
        <f ca="1">AVERAGE(OFFSET($R$3,0,0,'Données projet'!$E$9+1,1))-AVERAGE(OFFSET($H$3,0,0,'Données projet'!$E$9+1,1))</f>
        <v>80.533794114197093</v>
      </c>
      <c r="T7" s="62">
        <f t="shared" si="34"/>
        <v>420.95643276156534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23.333333333333332</v>
      </c>
      <c r="N8" s="14">
        <f>IF('Données projet'!$A$36&gt;35,N7+M8-V7,IF(A8&lt;'Données projet'!$A$36,$K$205^A8,IF(A8='Données projet'!$A$36,'Données projet'!$B$36,N7+M8-V7)))</f>
        <v>7.0472987320648937</v>
      </c>
      <c r="O8" s="14">
        <f>N8*VLOOKUP('Données projet'!$B$9,Paramètres!$A$1:$I$89,3,0)*VLOOKUP('Données projet'!$B$9,Paramètres!$A$1:$I$89,5,0)</f>
        <v>3.6939121033991347</v>
      </c>
      <c r="P8" s="14">
        <f t="shared" si="33"/>
        <v>1.4621205691050541</v>
      </c>
      <c r="Q8" s="22">
        <f t="shared" si="2"/>
        <v>8.9800902379447951</v>
      </c>
      <c r="R8" s="62">
        <f t="shared" si="0"/>
        <v>187.77113811439216</v>
      </c>
      <c r="S8" s="62">
        <f ca="1">AVERAGE(OFFSET($R$3,0,0,'Données projet'!$E$9+1,1))-AVERAGE(OFFSET($H$3,0,0,'Données projet'!$E$9+1,1))</f>
        <v>80.533794114197093</v>
      </c>
      <c r="T8" s="62">
        <f t="shared" si="34"/>
        <v>420.95643276156534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23.333333333333332</v>
      </c>
      <c r="N9" s="14">
        <f>IF('Données projet'!$A$36&gt;35,N8+M9-V8,IF(A9&lt;'Données projet'!$A$36,$K$205^A9,IF(A9='Données projet'!$A$36,'Données projet'!$B$36,N8+M9-V8)))</f>
        <v>10.414231266814442</v>
      </c>
      <c r="O9" s="14">
        <f>N9*VLOOKUP('Données projet'!$B$9,Paramètres!$A$1:$I$89,3,0)*VLOOKUP('Données projet'!$B$9,Paramètres!$A$1:$I$89,5,0)</f>
        <v>5.4587234608134585</v>
      </c>
      <c r="P9" s="14">
        <f t="shared" si="33"/>
        <v>2.0646467413651837</v>
      </c>
      <c r="Q9" s="22">
        <f t="shared" si="2"/>
        <v>13.1032031021278</v>
      </c>
      <c r="R9" s="62">
        <f t="shared" si="0"/>
        <v>194.57345519838677</v>
      </c>
      <c r="S9" s="62">
        <f ca="1">AVERAGE(OFFSET($R$3,0,0,'Données projet'!$E$9+1,1))-AVERAGE(OFFSET($H$3,0,0,'Données projet'!$E$9+1,1))</f>
        <v>80.533794114197093</v>
      </c>
      <c r="T9" s="62">
        <f t="shared" si="34"/>
        <v>420.95643276156534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23.333333333333332</v>
      </c>
      <c r="N10" s="14">
        <f>IF('Données projet'!$A$36&gt;35,N9+M10-V9,IF(A10&lt;'Données projet'!$A$36,$K$205^A10,IF(A10='Données projet'!$A$36,'Données projet'!$B$36,N9+M10-V9)))</f>
        <v>15.389756699999765</v>
      </c>
      <c r="O10" s="14">
        <f>N10*VLOOKUP('Données projet'!$B$9,Paramètres!$A$1:$I$89,3,0)*VLOOKUP('Données projet'!$B$9,Paramètres!$A$1:$I$89,5,0)</f>
        <v>8.0666948718718778</v>
      </c>
      <c r="P10" s="14">
        <f t="shared" si="33"/>
        <v>2.9154682976924793</v>
      </c>
      <c r="Q10" s="22">
        <f t="shared" si="2"/>
        <v>19.12726752032459</v>
      </c>
      <c r="R10" s="62">
        <f t="shared" si="0"/>
        <v>203.25144845606081</v>
      </c>
      <c r="S10" s="62">
        <f ca="1">AVERAGE(OFFSET($R$3,0,0,'Données projet'!$E$9+1,1))-AVERAGE(OFFSET($H$3,0,0,'Données projet'!$E$9+1,1))</f>
        <v>80.533794114197093</v>
      </c>
      <c r="T10" s="62">
        <f t="shared" si="34"/>
        <v>420.95643276156534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23.333333333333332</v>
      </c>
      <c r="N11" s="14">
        <f>IF('Données projet'!$A$36&gt;35,N10+M11-V10,IF(A11&lt;'Données projet'!$A$36,$K$205^A11,IF(A11='Données projet'!$A$36,'Données projet'!$B$36,N10+M11-V10)))</f>
        <v>22.742399819745398</v>
      </c>
      <c r="O11" s="14">
        <f>N11*VLOOKUP('Données projet'!$B$9,Paramètres!$A$1:$I$89,3,0)*VLOOKUP('Données projet'!$B$9,Paramètres!$A$1:$I$89,5,0)</f>
        <v>11.920656289517749</v>
      </c>
      <c r="P11" s="14">
        <f t="shared" si="33"/>
        <v>4.1169054369221287</v>
      </c>
      <c r="Q11" s="22">
        <f t="shared" si="2"/>
        <v>27.932086673549453</v>
      </c>
      <c r="R11" s="62">
        <f t="shared" si="0"/>
        <v>214.68535953977002</v>
      </c>
      <c r="S11" s="62">
        <f ca="1">AVERAGE(OFFSET($R$3,0,0,'Données projet'!$E$9+1,1))-AVERAGE(OFFSET($H$3,0,0,'Données projet'!$E$9+1,1))</f>
        <v>80.533794114197093</v>
      </c>
      <c r="T11" s="62">
        <f t="shared" si="34"/>
        <v>420.95643276156534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23.333333333333332</v>
      </c>
      <c r="N12" s="14">
        <f>IF('Données projet'!$A$36&gt;35,N11+M12-V11,IF(A12&lt;'Données projet'!$A$36,$K$205^A12,IF(A12='Données projet'!$A$36,'Données projet'!$B$36,N11+M12-V11)))</f>
        <v>33.607857462825478</v>
      </c>
      <c r="O12" s="14">
        <f>N12*VLOOKUP('Données projet'!$B$9,Paramètres!$A$1:$I$89,3,0)*VLOOKUP('Données projet'!$B$9,Paramètres!$A$1:$I$89,5,0)</f>
        <v>17.615894567714605</v>
      </c>
      <c r="P12" s="14">
        <f t="shared" si="33"/>
        <v>5.8134435520954337</v>
      </c>
      <c r="Q12" s="22">
        <f t="shared" si="2"/>
        <v>40.806097225335819</v>
      </c>
      <c r="R12" s="62">
        <f t="shared" si="0"/>
        <v>230.16405597789191</v>
      </c>
      <c r="S12" s="62">
        <f ca="1">AVERAGE(OFFSET($R$3,0,0,'Données projet'!$E$9+1,1))-AVERAGE(OFFSET($H$3,0,0,'Données projet'!$E$9+1,1))</f>
        <v>80.533794114197093</v>
      </c>
      <c r="T12" s="62">
        <f t="shared" si="34"/>
        <v>420.95643276156534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23.333333333333332</v>
      </c>
      <c r="N13" s="14">
        <f>IF('Données projet'!$A$36&gt;35,N12+M13-V12,IF(A13&lt;'Données projet'!$A$36,$K$205^A13,IF(A13='Données projet'!$A$36,'Données projet'!$B$36,N12+M13-V12)))</f>
        <v>49.664419418963448</v>
      </c>
      <c r="O13" s="14">
        <f>N13*VLOOKUP('Données projet'!$B$9,Paramètres!$A$1:$I$89,3,0)*VLOOKUP('Données projet'!$B$9,Paramètres!$A$1:$I$89,5,0)</f>
        <v>26.032102082643881</v>
      </c>
      <c r="P13" s="14">
        <f t="shared" si="33"/>
        <v>8.2091091114948043</v>
      </c>
      <c r="Q13" s="22">
        <f t="shared" si="2"/>
        <v>59.636776163124871</v>
      </c>
      <c r="R13" s="62">
        <f t="shared" si="0"/>
        <v>251.57543814816975</v>
      </c>
      <c r="S13" s="62">
        <f ca="1">AVERAGE(OFFSET($R$3,0,0,'Données projet'!$E$9+1,1))-AVERAGE(OFFSET($H$3,0,0,'Données projet'!$E$9+1,1))</f>
        <v>80.533794114197093</v>
      </c>
      <c r="T13" s="62">
        <f t="shared" si="34"/>
        <v>420.95643276156534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23.333333333333332</v>
      </c>
      <c r="N14" s="14">
        <f>IF('Données projet'!$A$36&gt;35,N13+M14-V13,IF(A14&lt;'Données projet'!$A$36,$K$205^A14,IF(A14='Données projet'!$A$36,'Données projet'!$B$36,N13+M14-V13)))</f>
        <v>73.392198802051979</v>
      </c>
      <c r="O14" s="14">
        <f>N14*VLOOKUP('Données projet'!$B$9,Paramètres!$A$1:$I$89,3,0)*VLOOKUP('Données projet'!$B$9,Paramètres!$A$1:$I$89,5,0)</f>
        <v>38.469254924083565</v>
      </c>
      <c r="P14" s="14">
        <f t="shared" si="33"/>
        <v>11.592005977272587</v>
      </c>
      <c r="Q14" s="22">
        <f t="shared" si="2"/>
        <v>87.190029403195282</v>
      </c>
      <c r="R14" s="62">
        <f t="shared" si="0"/>
        <v>281.6858280123094</v>
      </c>
      <c r="S14" s="62">
        <f ca="1">AVERAGE(OFFSET($R$3,0,0,'Données projet'!$E$9+1,1))-AVERAGE(OFFSET($H$3,0,0,'Données projet'!$E$9+1,1))</f>
        <v>80.533794114197093</v>
      </c>
      <c r="T14" s="62">
        <f t="shared" si="34"/>
        <v>420.95643276156534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23.333333333333332</v>
      </c>
      <c r="N15" s="14">
        <f>IF('Données projet'!$A$36&gt;35,N14+M15-V14,IF(A15&lt;'Données projet'!$A$36,$K$205^A15,IF(A15='Données projet'!$A$36,'Données projet'!$B$36,N14+M15-V14)))</f>
        <v>108.45621287869554</v>
      </c>
      <c r="O15" s="14">
        <f>N15*VLOOKUP('Données projet'!$B$9,Paramètres!$A$1:$I$89,3,0)*VLOOKUP('Données projet'!$B$9,Paramètres!$A$1:$I$89,5,0)</f>
        <v>56.848408542497062</v>
      </c>
      <c r="P15" s="14">
        <f t="shared" si="33"/>
        <v>16.368962910843198</v>
      </c>
      <c r="Q15" s="22">
        <f t="shared" si="2"/>
        <v>127.5202552812343</v>
      </c>
      <c r="R15" s="62">
        <f t="shared" si="0"/>
        <v>324.55003273396716</v>
      </c>
      <c r="S15" s="62">
        <f ca="1">AVERAGE(OFFSET($R$3,0,0,'Données projet'!$E$9+1,1))-AVERAGE(OFFSET($H$3,0,0,'Données projet'!$E$9+1,1))</f>
        <v>80.533794114197093</v>
      </c>
      <c r="T15" s="62">
        <f t="shared" si="34"/>
        <v>420.95643276156534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23.333333333333332</v>
      </c>
      <c r="N16" s="14">
        <f>IF('Données projet'!$A$36&gt;35,N15+M16-V15,IF(A16&lt;'Données projet'!$A$36,$K$205^A16,IF(A16='Données projet'!$A$36,'Données projet'!$B$36,N15+M16-V15)))</f>
        <v>160.27248541380462</v>
      </c>
      <c r="O16" s="14">
        <f>N16*VLOOKUP('Données projet'!$B$9,Paramètres!$A$1:$I$89,3,0)*VLOOKUP('Données projet'!$B$9,Paramètres!$A$1:$I$89,5,0)</f>
        <v>84.008425954499842</v>
      </c>
      <c r="P16" s="14">
        <f t="shared" si="33"/>
        <v>23.114458990263806</v>
      </c>
      <c r="Q16" s="22">
        <f t="shared" si="2"/>
        <v>186.57235794546332</v>
      </c>
      <c r="R16" s="62">
        <f t="shared" si="0"/>
        <v>386.11335819708211</v>
      </c>
      <c r="S16" s="62">
        <f ca="1">AVERAGE(OFFSET($R$3,0,0,'Données projet'!$E$9+1,1))-AVERAGE(OFFSET($H$3,0,0,'Données projet'!$E$9+1,1))</f>
        <v>80.533794114197093</v>
      </c>
      <c r="T16" s="62">
        <f t="shared" si="34"/>
        <v>420.95643276156534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23.333333333333332</v>
      </c>
      <c r="N17" s="14">
        <f>IF('Données projet'!$A$36&gt;35,N16+M17-V16,IF(A17&lt;'Données projet'!$A$36,$K$205^A17,IF(A17='Données projet'!$A$36,'Données projet'!$B$36,N16+M17-V16)))</f>
        <v>236.84461128518765</v>
      </c>
      <c r="O17" s="14">
        <f>N17*VLOOKUP('Données projet'!$B$9,Paramètres!$A$1:$I$89,3,0)*VLOOKUP('Données projet'!$B$9,Paramètres!$A$1:$I$89,5,0)</f>
        <v>124.14447145124397</v>
      </c>
      <c r="P17" s="14">
        <f t="shared" si="33"/>
        <v>32.639710733211352</v>
      </c>
      <c r="Q17" s="22">
        <f t="shared" si="2"/>
        <v>273.06578397125969</v>
      </c>
      <c r="R17" s="62">
        <f t="shared" si="0"/>
        <v>475.09564574353288</v>
      </c>
      <c r="S17" s="62">
        <f ca="1">AVERAGE(OFFSET($R$3,0,0,'Données projet'!$E$9+1,1))-AVERAGE(OFFSET($H$3,0,0,'Données projet'!$E$9+1,1))</f>
        <v>80.533794114197093</v>
      </c>
      <c r="T17" s="62">
        <f t="shared" si="34"/>
        <v>420.95643276156534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350</v>
      </c>
      <c r="L18" s="13">
        <f>VLOOKUP(A18,'Données projet'!$A$35:$I$55,9,0)</f>
        <v>23.333333333333332</v>
      </c>
      <c r="M18" s="13">
        <f t="array" ref="M18">INDEX(L:L,MIN(IF(ISNUMBER(L18:L214),ROW(L18:L214),"")))</f>
        <v>23.333333333333332</v>
      </c>
      <c r="N18" s="14">
        <f>IF('Données projet'!$A$36&gt;35,N17+M18-V17,IF(A18&lt;'Données projet'!$A$36,$K$205^A18,IF(A18='Données projet'!$A$36,'Données projet'!$B$36,N17+M18-V17)))</f>
        <v>350</v>
      </c>
      <c r="O18" s="14">
        <f>N18*VLOOKUP('Données projet'!$B$9,Paramètres!$A$1:$I$89,3,0)*VLOOKUP('Données projet'!$B$9,Paramètres!$A$1:$I$89,5,0)</f>
        <v>183.45600000000002</v>
      </c>
      <c r="P18" s="14">
        <f t="shared" si="33"/>
        <v>46.090229375321144</v>
      </c>
      <c r="Q18" s="22">
        <f t="shared" si="2"/>
        <v>399.79301616201769</v>
      </c>
      <c r="R18" s="62">
        <f t="shared" si="0"/>
        <v>604.28976609489871</v>
      </c>
      <c r="S18" s="62">
        <f ca="1">AVERAGE(OFFSET($R$3,0,0,'Données projet'!$E$9+1,1))-AVERAGE(OFFSET($H$3,0,0,'Données projet'!$E$9+1,1))</f>
        <v>80.533794114197093</v>
      </c>
      <c r="T18" s="62">
        <f t="shared" si="34"/>
        <v>420.95643276156534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350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0.42</v>
      </c>
      <c r="Y18" s="17">
        <f>IF(ISNA(VLOOKUP(A18,'Données projet'!$A$35:$I$55,7,0)),0%,VLOOKUP(A18,'Données projet'!$A$35:$I$55,7,0))</f>
        <v>0.3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84.842794135233007</v>
      </c>
      <c r="AB18" s="23">
        <f>EXP(-LN(2)/2)*AB17+(1-EXP(-LN(2)/2))/(LN(2)/2)*V18*Y18*VLOOKUP('Données projet'!$B$9,Paramètres!$A$1:$I$89,3,0)*0.475*44/12</f>
        <v>51.928702093753827</v>
      </c>
      <c r="AC18" s="24">
        <f t="shared" si="3"/>
        <v>136.77149622898685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>
        <f>N19*VLOOKUP('Données projet'!$B$9,Paramètres!$A$1:$I$89,3,0)*VLOOKUP('Données projet'!$B$9,Paramètres!$A$1:$I$89,5,0)</f>
        <v>0</v>
      </c>
      <c r="P19" s="14" t="e">
        <f t="shared" si="33"/>
        <v>#NUM!</v>
      </c>
      <c r="Q19" s="22" t="e">
        <f t="shared" si="2"/>
        <v>#NUM!</v>
      </c>
      <c r="R19" s="62" t="e">
        <f t="shared" si="0"/>
        <v>#NUM!</v>
      </c>
      <c r="S19" s="62">
        <f ca="1">AVERAGE(OFFSET($R$3,0,0,'Données projet'!$E$9+1,1))-AVERAGE(OFFSET($H$3,0,0,'Données projet'!$E$9+1,1))</f>
        <v>80.533794114197093</v>
      </c>
      <c r="T19" s="62">
        <f t="shared" si="34"/>
        <v>420.95643276156534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82.522763467916434</v>
      </c>
      <c r="AB19" s="23">
        <f>EXP(-LN(2)/2)*AB18+(1-EXP(-LN(2)/2))/(LN(2)/2)*V19*Y19*VLOOKUP('Données projet'!$B$9,Paramètres!$A$1:$I$89,3,0)*0.475*44/12</f>
        <v>36.719137388709399</v>
      </c>
      <c r="AC19" s="24">
        <f t="shared" si="3"/>
        <v>119.24190085662583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80.533794114197093</v>
      </c>
      <c r="T20" s="62">
        <f t="shared" si="34"/>
        <v>420.95643276156534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80.266174161202741</v>
      </c>
      <c r="AB20" s="23">
        <f>EXP(-LN(2)/2)*AB19+(1-EXP(-LN(2)/2))/(LN(2)/2)*V20*Y20*VLOOKUP('Données projet'!$B$9,Paramètres!$A$1:$I$89,3,0)*0.475*44/12</f>
        <v>25.964351046876914</v>
      </c>
      <c r="AC20" s="24">
        <f t="shared" si="3"/>
        <v>106.23052520807965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80.533794114197093</v>
      </c>
      <c r="T21" s="62">
        <f t="shared" si="34"/>
        <v>420.95643276156534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78.07129140775001</v>
      </c>
      <c r="AB21" s="23">
        <f>EXP(-LN(2)/2)*AB20+(1-EXP(-LN(2)/2))/(LN(2)/2)*V21*Y21*VLOOKUP('Données projet'!$B$9,Paramètres!$A$1:$I$89,3,0)*0.475*44/12</f>
        <v>18.359568694354699</v>
      </c>
      <c r="AC21" s="24">
        <f t="shared" si="3"/>
        <v>96.430860102104702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80.533794114197093</v>
      </c>
      <c r="T22" s="62">
        <f t="shared" si="34"/>
        <v>420.95643276156534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75.936427838614307</v>
      </c>
      <c r="AB22" s="23">
        <f>EXP(-LN(2)/2)*AB21+(1-EXP(-LN(2)/2))/(LN(2)/2)*V22*Y22*VLOOKUP('Données projet'!$B$9,Paramètres!$A$1:$I$89,3,0)*0.475*44/12</f>
        <v>12.982175523438457</v>
      </c>
      <c r="AC22" s="24">
        <f t="shared" si="3"/>
        <v>88.918603362052764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80.533794114197093</v>
      </c>
      <c r="T23" s="62">
        <f t="shared" si="34"/>
        <v>420.95643276156534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73.859942226044211</v>
      </c>
      <c r="AB23" s="23">
        <f>EXP(-LN(2)/2)*AB22+(1-EXP(-LN(2)/2))/(LN(2)/2)*V23*Y23*VLOOKUP('Données projet'!$B$9,Paramètres!$A$1:$I$89,3,0)*0.475*44/12</f>
        <v>9.1797843471773497</v>
      </c>
      <c r="AC23" s="24">
        <f t="shared" si="3"/>
        <v>83.039726573221557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80.533794114197093</v>
      </c>
      <c r="T24" s="62">
        <f t="shared" si="34"/>
        <v>420.95643276156534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71.840238221747484</v>
      </c>
      <c r="AB24" s="23">
        <f>EXP(-LN(2)/2)*AB23+(1-EXP(-LN(2)/2))/(LN(2)/2)*V24*Y24*VLOOKUP('Données projet'!$B$9,Paramètres!$A$1:$I$89,3,0)*0.475*44/12</f>
        <v>6.4910877617192284</v>
      </c>
      <c r="AC24" s="24">
        <f t="shared" si="3"/>
        <v>78.331325983466712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80.533794114197093</v>
      </c>
      <c r="T25" s="62">
        <f t="shared" si="34"/>
        <v>420.95643276156534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69.875763129659859</v>
      </c>
      <c r="AB25" s="23">
        <f>EXP(-LN(2)/2)*AB24+(1-EXP(-LN(2)/2))/(LN(2)/2)*V25*Y25*VLOOKUP('Données projet'!$B$9,Paramètres!$A$1:$I$89,3,0)*0.475*44/12</f>
        <v>4.5898921735886749</v>
      </c>
      <c r="AC25" s="24">
        <f t="shared" si="3"/>
        <v>74.465655303248539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80.533794114197093</v>
      </c>
      <c r="T26" s="62">
        <f t="shared" si="34"/>
        <v>420.95643276156534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67.965006712272626</v>
      </c>
      <c r="AB26" s="23">
        <f>EXP(-LN(2)/2)*AB25+(1-EXP(-LN(2)/2))/(LN(2)/2)*V26*Y26*VLOOKUP('Données projet'!$B$9,Paramètres!$A$1:$I$89,3,0)*0.475*44/12</f>
        <v>3.2455438808596142</v>
      </c>
      <c r="AC26" s="24">
        <f t="shared" si="3"/>
        <v>71.21055059313224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80.533794114197093</v>
      </c>
      <c r="T27" s="62">
        <f t="shared" si="34"/>
        <v>420.95643276156534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66.106500029601165</v>
      </c>
      <c r="AB27" s="23">
        <f>EXP(-LN(2)/2)*AB26+(1-EXP(-LN(2)/2))/(LN(2)/2)*V27*Y27*VLOOKUP('Données projet'!$B$9,Paramètres!$A$1:$I$89,3,0)*0.475*44/12</f>
        <v>2.2949460867943374</v>
      </c>
      <c r="AC27" s="24">
        <f t="shared" si="3"/>
        <v>68.401446116395505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80.533794114197093</v>
      </c>
      <c r="T28" s="62">
        <f t="shared" si="34"/>
        <v>420.95643276156534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64.298814309901971</v>
      </c>
      <c r="AB28" s="23">
        <f>EXP(-LN(2)/2)*AB27+(1-EXP(-LN(2)/2))/(LN(2)/2)*V28*Y28*VLOOKUP('Données projet'!$B$9,Paramètres!$A$1:$I$89,3,0)*0.475*44/12</f>
        <v>1.6227719404298071</v>
      </c>
      <c r="AC28" s="24">
        <f t="shared" si="3"/>
        <v>65.921586250331785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80.533794114197093</v>
      </c>
      <c r="T29" s="62">
        <f t="shared" si="34"/>
        <v>420.95643276156534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62.540559851270011</v>
      </c>
      <c r="AB29" s="23">
        <f>EXP(-LN(2)/2)*AB28+(1-EXP(-LN(2)/2))/(LN(2)/2)*V29*Y29*VLOOKUP('Données projet'!$B$9,Paramètres!$A$1:$I$89,3,0)*0.475*44/12</f>
        <v>1.1474730433971687</v>
      </c>
      <c r="AC29" s="24">
        <f t="shared" si="3"/>
        <v>63.688032894667181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80.533794114197093</v>
      </c>
      <c r="T30" s="62">
        <f t="shared" si="34"/>
        <v>420.95643276156534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60.830384953271931</v>
      </c>
      <c r="AB30" s="23">
        <f>EXP(-LN(2)/2)*AB29+(1-EXP(-LN(2)/2))/(LN(2)/2)*V30*Y30*VLOOKUP('Données projet'!$B$9,Paramètres!$A$1:$I$89,3,0)*0.475*44/12</f>
        <v>0.81138597021490355</v>
      </c>
      <c r="AC30" s="24">
        <f t="shared" si="3"/>
        <v>61.641770923486831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80.533794114197093</v>
      </c>
      <c r="T31" s="62">
        <f t="shared" si="34"/>
        <v>420.95643276156534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59.166974877793798</v>
      </c>
      <c r="AB31" s="23">
        <f>EXP(-LN(2)/2)*AB30+(1-EXP(-LN(2)/2))/(LN(2)/2)*V31*Y31*VLOOKUP('Données projet'!$B$9,Paramètres!$A$1:$I$89,3,0)*0.475*44/12</f>
        <v>0.57373652169858436</v>
      </c>
      <c r="AC31" s="24">
        <f t="shared" si="3"/>
        <v>59.740711399492383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80.533794114197093</v>
      </c>
      <c r="T32" s="62">
        <f t="shared" si="34"/>
        <v>420.95643276156534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57.549050838304545</v>
      </c>
      <c r="AB32" s="23">
        <f>EXP(-LN(2)/2)*AB31+(1-EXP(-LN(2)/2))/(LN(2)/2)*V32*Y32*VLOOKUP('Données projet'!$B$9,Paramètres!$A$1:$I$89,3,0)*0.475*44/12</f>
        <v>0.40569298510745178</v>
      </c>
      <c r="AC32" s="24">
        <f t="shared" si="3"/>
        <v>57.954743823411995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80.533794114197093</v>
      </c>
      <c r="T33" s="62">
        <f t="shared" si="34"/>
        <v>420.95643276156534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55.975369016758052</v>
      </c>
      <c r="AB33" s="23">
        <f>EXP(-LN(2)/2)*AB32+(1-EXP(-LN(2)/2))/(LN(2)/2)*V33*Y33*VLOOKUP('Données projet'!$B$9,Paramètres!$A$1:$I$89,3,0)*0.475*44/12</f>
        <v>0.28686826084929218</v>
      </c>
      <c r="AC33" s="24">
        <f t="shared" si="3"/>
        <v>56.262237277607341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80.533794114197093</v>
      </c>
      <c r="T34" s="62">
        <f t="shared" si="34"/>
        <v>420.95643276156534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54.444719607378076</v>
      </c>
      <c r="AB34" s="23">
        <f>EXP(-LN(2)/2)*AB33+(1-EXP(-LN(2)/2))/(LN(2)/2)*V34*Y34*VLOOKUP('Données projet'!$B$9,Paramètres!$A$1:$I$89,3,0)*0.475*44/12</f>
        <v>0.20284649255372589</v>
      </c>
      <c r="AC34" s="24">
        <f t="shared" si="3"/>
        <v>54.647566099931801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80.533794114197093</v>
      </c>
      <c r="T35" s="62">
        <f t="shared" si="34"/>
        <v>420.95643276156534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52.955925886590954</v>
      </c>
      <c r="AB35" s="23">
        <f>EXP(-LN(2)/2)*AB34+(1-EXP(-LN(2)/2))/(LN(2)/2)*V35*Y35*VLOOKUP('Données projet'!$B$9,Paramètres!$A$1:$I$89,3,0)*0.475*44/12</f>
        <v>0.14343413042464609</v>
      </c>
      <c r="AC35" s="24">
        <f t="shared" si="3"/>
        <v>53.099360017015599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80.533794114197093</v>
      </c>
      <c r="T36" s="62">
        <f t="shared" si="34"/>
        <v>420.95643276156534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51.507843308391017</v>
      </c>
      <c r="AB36" s="23">
        <f>EXP(-LN(2)/2)*AB35+(1-EXP(-LN(2)/2))/(LN(2)/2)*V36*Y36*VLOOKUP('Données projet'!$B$9,Paramètres!$A$1:$I$89,3,0)*0.475*44/12</f>
        <v>0.10142324627686294</v>
      </c>
      <c r="AC36" s="24">
        <f t="shared" si="3"/>
        <v>51.609266554667883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80.533794114197093</v>
      </c>
      <c r="T37" s="62">
        <f t="shared" si="34"/>
        <v>420.95643276156534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50.099358624443305</v>
      </c>
      <c r="AB37" s="23">
        <f>EXP(-LN(2)/2)*AB36+(1-EXP(-LN(2)/2))/(LN(2)/2)*V37*Y37*VLOOKUP('Données projet'!$B$9,Paramètres!$A$1:$I$89,3,0)*0.475*44/12</f>
        <v>7.1717065212323045E-2</v>
      </c>
      <c r="AC37" s="24">
        <f t="shared" si="3"/>
        <v>50.17107568965563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80.533794114197093</v>
      </c>
      <c r="T38" s="62">
        <f t="shared" si="34"/>
        <v>420.95643276156534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48.729389028247134</v>
      </c>
      <c r="AB38" s="23">
        <f>EXP(-LN(2)/2)*AB37+(1-EXP(-LN(2)/2))/(LN(2)/2)*V38*Y38*VLOOKUP('Données projet'!$B$9,Paramètres!$A$1:$I$89,3,0)*0.475*44/12</f>
        <v>5.0711623138431472E-2</v>
      </c>
      <c r="AC38" s="24">
        <f t="shared" si="3"/>
        <v>48.780100651385567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80.533794114197093</v>
      </c>
      <c r="T39" s="62">
        <f t="shared" si="34"/>
        <v>420.95643276156534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47.396881322702519</v>
      </c>
      <c r="AB39" s="23">
        <f>EXP(-LN(2)/2)*AB38+(1-EXP(-LN(2)/2))/(LN(2)/2)*V39*Y39*VLOOKUP('Données projet'!$B$9,Paramètres!$A$1:$I$89,3,0)*0.475*44/12</f>
        <v>3.5858532606161522E-2</v>
      </c>
      <c r="AC39" s="24">
        <f t="shared" si="3"/>
        <v>47.432739855308682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80.533794114197093</v>
      </c>
      <c r="T40" s="62">
        <f t="shared" si="34"/>
        <v>420.95643276156534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46.100811110439558</v>
      </c>
      <c r="AB40" s="23">
        <f>EXP(-LN(2)/2)*AB39+(1-EXP(-LN(2)/2))/(LN(2)/2)*V40*Y40*VLOOKUP('Données projet'!$B$9,Paramètres!$A$1:$I$89,3,0)*0.475*44/12</f>
        <v>2.5355811569215736E-2</v>
      </c>
      <c r="AC40" s="24">
        <f t="shared" si="3"/>
        <v>46.126166922008771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80.533794114197093</v>
      </c>
      <c r="T41" s="62">
        <f t="shared" si="34"/>
        <v>420.95643276156534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44.840182006288295</v>
      </c>
      <c r="AB41" s="23">
        <f>EXP(-LN(2)/2)*AB40+(1-EXP(-LN(2)/2))/(LN(2)/2)*V41*Y41*VLOOKUP('Données projet'!$B$9,Paramètres!$A$1:$I$89,3,0)*0.475*44/12</f>
        <v>1.7929266303080761E-2</v>
      </c>
      <c r="AC41" s="24">
        <f t="shared" si="3"/>
        <v>44.858111272591373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80.533794114197093</v>
      </c>
      <c r="T42" s="62">
        <f t="shared" si="34"/>
        <v>420.95643276156534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43.614024871283654</v>
      </c>
      <c r="AB42" s="23">
        <f>EXP(-LN(2)/2)*AB41+(1-EXP(-LN(2)/2))/(LN(2)/2)*V42*Y42*VLOOKUP('Données projet'!$B$9,Paramètres!$A$1:$I$89,3,0)*0.475*44/12</f>
        <v>1.2677905784607868E-2</v>
      </c>
      <c r="AC42" s="24">
        <f t="shared" si="3"/>
        <v>43.62670277706826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80.533794114197093</v>
      </c>
      <c r="T43" s="62">
        <f t="shared" si="34"/>
        <v>420.95643276156534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42.421397067616518</v>
      </c>
      <c r="AB43" s="23">
        <f>EXP(-LN(2)/2)*AB42+(1-EXP(-LN(2)/2))/(LN(2)/2)*V43*Y43*VLOOKUP('Données projet'!$B$9,Paramètres!$A$1:$I$89,3,0)*0.475*44/12</f>
        <v>8.9646331515403806E-3</v>
      </c>
      <c r="AC43" s="24">
        <f t="shared" si="3"/>
        <v>42.43036170076806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80.533794114197093</v>
      </c>
      <c r="T44" s="62">
        <f t="shared" si="34"/>
        <v>420.95643276156534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41.261381733958224</v>
      </c>
      <c r="AB44" s="23">
        <f>EXP(-LN(2)/2)*AB43+(1-EXP(-LN(2)/2))/(LN(2)/2)*V44*Y44*VLOOKUP('Données projet'!$B$9,Paramètres!$A$1:$I$89,3,0)*0.475*44/12</f>
        <v>6.338952892303934E-3</v>
      </c>
      <c r="AC44" s="24">
        <f t="shared" si="3"/>
        <v>41.267720686850531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80.533794114197093</v>
      </c>
      <c r="T45" s="62">
        <f t="shared" si="34"/>
        <v>420.95643276156534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40.133087080601378</v>
      </c>
      <c r="AB45" s="23">
        <f>EXP(-LN(2)/2)*AB44+(1-EXP(-LN(2)/2))/(LN(2)/2)*V45*Y45*VLOOKUP('Données projet'!$B$9,Paramètres!$A$1:$I$89,3,0)*0.475*44/12</f>
        <v>4.4823165757701903E-3</v>
      </c>
      <c r="AC45" s="24">
        <f t="shared" si="3"/>
        <v>40.137569397177145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80.533794114197093</v>
      </c>
      <c r="T46" s="62">
        <f t="shared" si="34"/>
        <v>420.95643276156534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39.035645703875012</v>
      </c>
      <c r="AB46" s="23">
        <f>EXP(-LN(2)/2)*AB45+(1-EXP(-LN(2)/2))/(LN(2)/2)*V46*Y46*VLOOKUP('Données projet'!$B$9,Paramètres!$A$1:$I$89,3,0)*0.475*44/12</f>
        <v>3.169476446151967E-3</v>
      </c>
      <c r="AC46" s="24">
        <f t="shared" si="3"/>
        <v>39.038815180321166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80.533794114197093</v>
      </c>
      <c r="T47" s="62">
        <f t="shared" si="34"/>
        <v>420.95643276156534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37.968213919307161</v>
      </c>
      <c r="AB47" s="23">
        <f>EXP(-LN(2)/2)*AB46+(1-EXP(-LN(2)/2))/(LN(2)/2)*V47*Y47*VLOOKUP('Données projet'!$B$9,Paramètres!$A$1:$I$89,3,0)*0.475*44/12</f>
        <v>2.2411582878850951E-3</v>
      </c>
      <c r="AC47" s="24">
        <f t="shared" si="3"/>
        <v>37.970455077595048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80.533794114197093</v>
      </c>
      <c r="T48" s="62">
        <f t="shared" si="34"/>
        <v>420.95643276156534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36.929971113022113</v>
      </c>
      <c r="AB48" s="23">
        <f>EXP(-LN(2)/2)*AB47+(1-EXP(-LN(2)/2))/(LN(2)/2)*V48*Y48*VLOOKUP('Données projet'!$B$9,Paramètres!$A$1:$I$89,3,0)*0.475*44/12</f>
        <v>1.5847382230759835E-3</v>
      </c>
      <c r="AC48" s="24">
        <f t="shared" si="3"/>
        <v>36.931555851245186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80.533794114197093</v>
      </c>
      <c r="T49" s="62">
        <f t="shared" si="34"/>
        <v>420.95643276156534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35.920119110873749</v>
      </c>
      <c r="AB49" s="23">
        <f>EXP(-LN(2)/2)*AB48+(1-EXP(-LN(2)/2))/(LN(2)/2)*V49*Y49*VLOOKUP('Données projet'!$B$9,Paramètres!$A$1:$I$89,3,0)*0.475*44/12</f>
        <v>1.1205791439425476E-3</v>
      </c>
      <c r="AC49" s="24">
        <f t="shared" si="3"/>
        <v>35.921239690017693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80.533794114197093</v>
      </c>
      <c r="T50" s="62">
        <f t="shared" si="34"/>
        <v>420.95643276156534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34.937881564829937</v>
      </c>
      <c r="AB50" s="23">
        <f>EXP(-LN(2)/2)*AB49+(1-EXP(-LN(2)/2))/(LN(2)/2)*V50*Y50*VLOOKUP('Données projet'!$B$9,Paramètres!$A$1:$I$89,3,0)*0.475*44/12</f>
        <v>7.9236911153799175E-4</v>
      </c>
      <c r="AC50" s="24">
        <f t="shared" si="3"/>
        <v>34.938673933941473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80.533794114197093</v>
      </c>
      <c r="T51" s="62">
        <f t="shared" si="34"/>
        <v>420.95643276156534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33.98250335613632</v>
      </c>
      <c r="AB51" s="23">
        <f>EXP(-LN(2)/2)*AB50+(1-EXP(-LN(2)/2))/(LN(2)/2)*V51*Y51*VLOOKUP('Données projet'!$B$9,Paramètres!$A$1:$I$89,3,0)*0.475*44/12</f>
        <v>5.6028957197127379E-4</v>
      </c>
      <c r="AC51" s="24">
        <f t="shared" si="3"/>
        <v>33.983063645708292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80.533794114197093</v>
      </c>
      <c r="T52" s="62">
        <f t="shared" si="34"/>
        <v>420.95643276156534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33.053250014800589</v>
      </c>
      <c r="AB52" s="23">
        <f>EXP(-LN(2)/2)*AB51+(1-EXP(-LN(2)/2))/(LN(2)/2)*V52*Y52*VLOOKUP('Données projet'!$B$9,Paramètres!$A$1:$I$89,3,0)*0.475*44/12</f>
        <v>3.9618455576899587E-4</v>
      </c>
      <c r="AC52" s="24">
        <f t="shared" si="3"/>
        <v>33.053646199356358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80.533794114197093</v>
      </c>
      <c r="T53" s="62">
        <f t="shared" si="34"/>
        <v>420.95643276156534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32.149407154950993</v>
      </c>
      <c r="AB53" s="23">
        <f>EXP(-LN(2)/2)*AB52+(1-EXP(-LN(2)/2))/(LN(2)/2)*V53*Y53*VLOOKUP('Données projet'!$B$9,Paramètres!$A$1:$I$89,3,0)*0.475*44/12</f>
        <v>2.8014478598563689E-4</v>
      </c>
      <c r="AC53" s="24">
        <f t="shared" si="3"/>
        <v>32.149687299736975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80.533794114197093</v>
      </c>
      <c r="T54" s="62">
        <f t="shared" si="34"/>
        <v>420.95643276156534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31.270279925635013</v>
      </c>
      <c r="AB54" s="23">
        <f>EXP(-LN(2)/2)*AB53+(1-EXP(-LN(2)/2))/(LN(2)/2)*V54*Y54*VLOOKUP('Données projet'!$B$9,Paramètres!$A$1:$I$89,3,0)*0.475*44/12</f>
        <v>1.9809227788449794E-4</v>
      </c>
      <c r="AC54" s="24">
        <f t="shared" si="3"/>
        <v>31.270478017912897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80.533794114197093</v>
      </c>
      <c r="T55" s="62">
        <f t="shared" si="34"/>
        <v>420.95643276156534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30.415192476635973</v>
      </c>
      <c r="AB55" s="23">
        <f>EXP(-LN(2)/2)*AB54+(1-EXP(-LN(2)/2))/(LN(2)/2)*V55*Y55*VLOOKUP('Données projet'!$B$9,Paramètres!$A$1:$I$89,3,0)*0.475*44/12</f>
        <v>1.4007239299281845E-4</v>
      </c>
      <c r="AC55" s="24">
        <f t="shared" si="3"/>
        <v>30.415332549028964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80.533794114197093</v>
      </c>
      <c r="T56" s="62">
        <f t="shared" si="34"/>
        <v>420.95643276156534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29.583487438896906</v>
      </c>
      <c r="AB56" s="23">
        <f>EXP(-LN(2)/2)*AB55+(1-EXP(-LN(2)/2))/(LN(2)/2)*V56*Y56*VLOOKUP('Données projet'!$B$9,Paramètres!$A$1:$I$89,3,0)*0.475*44/12</f>
        <v>9.9046138942248969E-5</v>
      </c>
      <c r="AC56" s="24">
        <f t="shared" si="3"/>
        <v>29.583586485035848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80.533794114197093</v>
      </c>
      <c r="T57" s="62">
        <f t="shared" si="34"/>
        <v>420.95643276156534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28.77452541915228</v>
      </c>
      <c r="AB57" s="23">
        <f>EXP(-LN(2)/2)*AB56+(1-EXP(-LN(2)/2))/(LN(2)/2)*V57*Y57*VLOOKUP('Données projet'!$B$9,Paramètres!$A$1:$I$89,3,0)*0.475*44/12</f>
        <v>7.0036196496409223E-5</v>
      </c>
      <c r="AC57" s="24">
        <f t="shared" si="3"/>
        <v>28.774595455348777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80.533794114197093</v>
      </c>
      <c r="T58" s="62">
        <f t="shared" si="34"/>
        <v>420.95643276156534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27.987684508379033</v>
      </c>
      <c r="AB58" s="23">
        <f>EXP(-LN(2)/2)*AB57+(1-EXP(-LN(2)/2))/(LN(2)/2)*V58*Y58*VLOOKUP('Données projet'!$B$9,Paramètres!$A$1:$I$89,3,0)*0.475*44/12</f>
        <v>4.9523069471124484E-5</v>
      </c>
      <c r="AC58" s="24">
        <f t="shared" si="3"/>
        <v>27.987734031448504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80.533794114197093</v>
      </c>
      <c r="T59" s="62">
        <f t="shared" si="34"/>
        <v>420.95643276156534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27.222359803689045</v>
      </c>
      <c r="AB59" s="23">
        <f>EXP(-LN(2)/2)*AB58+(1-EXP(-LN(2)/2))/(LN(2)/2)*V59*Y59*VLOOKUP('Données projet'!$B$9,Paramètres!$A$1:$I$89,3,0)*0.475*44/12</f>
        <v>3.5018098248204612E-5</v>
      </c>
      <c r="AC59" s="24">
        <f t="shared" si="3"/>
        <v>27.222394821787294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80.533794114197093</v>
      </c>
      <c r="T60" s="62">
        <f t="shared" si="34"/>
        <v>420.95643276156534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26.477962943295484</v>
      </c>
      <c r="AB60" s="23">
        <f>EXP(-LN(2)/2)*AB59+(1-EXP(-LN(2)/2))/(LN(2)/2)*V60*Y60*VLOOKUP('Données projet'!$B$9,Paramètres!$A$1:$I$89,3,0)*0.475*44/12</f>
        <v>2.4761534735562242E-5</v>
      </c>
      <c r="AC60" s="24">
        <f t="shared" si="3"/>
        <v>26.47798770483022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80.533794114197093</v>
      </c>
      <c r="T61" s="62">
        <f t="shared" si="34"/>
        <v>420.95643276156534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25.753921654195516</v>
      </c>
      <c r="AB61" s="23">
        <f>EXP(-LN(2)/2)*AB60+(1-EXP(-LN(2)/2))/(LN(2)/2)*V61*Y61*VLOOKUP('Données projet'!$B$9,Paramètres!$A$1:$I$89,3,0)*0.475*44/12</f>
        <v>1.7509049124102306E-5</v>
      </c>
      <c r="AC61" s="24">
        <f t="shared" si="3"/>
        <v>25.753939163244638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80.533794114197093</v>
      </c>
      <c r="T62" s="62">
        <f t="shared" si="34"/>
        <v>420.95643276156534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25.049679312221659</v>
      </c>
      <c r="AB62" s="23">
        <f>EXP(-LN(2)/2)*AB61+(1-EXP(-LN(2)/2))/(LN(2)/2)*V62*Y62*VLOOKUP('Données projet'!$B$9,Paramètres!$A$1:$I$89,3,0)*0.475*44/12</f>
        <v>1.2380767367781121E-5</v>
      </c>
      <c r="AC62" s="24">
        <f t="shared" si="3"/>
        <v>25.049691692989029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80.533794114197093</v>
      </c>
      <c r="T63" s="62">
        <f t="shared" si="34"/>
        <v>420.95643276156534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24.364694514123574</v>
      </c>
      <c r="AB63" s="23">
        <f>EXP(-LN(2)/2)*AB62+(1-EXP(-LN(2)/2))/(LN(2)/2)*V63*Y63*VLOOKUP('Données projet'!$B$9,Paramètres!$A$1:$I$89,3,0)*0.475*44/12</f>
        <v>8.7545245620511529E-6</v>
      </c>
      <c r="AC63" s="24">
        <f t="shared" si="3"/>
        <v>24.364703268648135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80.533794114197093</v>
      </c>
      <c r="T64" s="62">
        <f t="shared" si="34"/>
        <v>420.95643276156534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23.698440661351267</v>
      </c>
      <c r="AB64" s="23">
        <f>EXP(-LN(2)/2)*AB63+(1-EXP(-LN(2)/2))/(LN(2)/2)*V64*Y64*VLOOKUP('Données projet'!$B$9,Paramètres!$A$1:$I$89,3,0)*0.475*44/12</f>
        <v>6.1903836838905605E-6</v>
      </c>
      <c r="AC64" s="24">
        <f t="shared" si="3"/>
        <v>23.69844685173495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80.533794114197093</v>
      </c>
      <c r="T65" s="62">
        <f t="shared" si="34"/>
        <v>420.95643276156534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23.050405555219786</v>
      </c>
      <c r="AB65" s="23">
        <f>EXP(-LN(2)/2)*AB64+(1-EXP(-LN(2)/2))/(LN(2)/2)*V65*Y65*VLOOKUP('Données projet'!$B$9,Paramètres!$A$1:$I$89,3,0)*0.475*44/12</f>
        <v>4.3772622810255764E-6</v>
      </c>
      <c r="AC65" s="24">
        <f t="shared" si="3"/>
        <v>23.050409932482069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80.533794114197093</v>
      </c>
      <c r="T66" s="62">
        <f t="shared" si="34"/>
        <v>420.95643276156534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22.420091003144154</v>
      </c>
      <c r="AB66" s="23">
        <f>EXP(-LN(2)/2)*AB65+(1-EXP(-LN(2)/2))/(LN(2)/2)*V66*Y66*VLOOKUP('Données projet'!$B$9,Paramètres!$A$1:$I$89,3,0)*0.475*44/12</f>
        <v>3.0951918419452803E-6</v>
      </c>
      <c r="AC66" s="24">
        <f t="shared" si="3"/>
        <v>22.420094098335998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80.533794114197093</v>
      </c>
      <c r="T67" s="62">
        <f t="shared" si="34"/>
        <v>420.95643276156534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21.807012435641834</v>
      </c>
      <c r="AB67" s="23">
        <f>EXP(-LN(2)/2)*AB66+(1-EXP(-LN(2)/2))/(LN(2)/2)*V67*Y67*VLOOKUP('Données projet'!$B$9,Paramètres!$A$1:$I$89,3,0)*0.475*44/12</f>
        <v>2.1886311405127882E-6</v>
      </c>
      <c r="AC67" s="24">
        <f t="shared" si="3"/>
        <v>21.807014624272973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80.533794114197093</v>
      </c>
      <c r="T68" s="62">
        <f t="shared" si="34"/>
        <v>420.95643276156534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21.210698533808266</v>
      </c>
      <c r="AB68" s="23">
        <f>EXP(-LN(2)/2)*AB67+(1-EXP(-LN(2)/2))/(LN(2)/2)*V68*Y68*VLOOKUP('Données projet'!$B$9,Paramètres!$A$1:$I$89,3,0)*0.475*44/12</f>
        <v>1.5475959209726401E-6</v>
      </c>
      <c r="AC68" s="24">
        <f t="shared" ref="AC68:AC131" si="57">SUM(Z68:AB68)</f>
        <v>21.210700081404188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80.533794114197093</v>
      </c>
      <c r="T69" s="62">
        <f t="shared" ref="T69:T132" si="88">$T$3</f>
        <v>420.95643276156534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20.630690866979119</v>
      </c>
      <c r="AB69" s="23">
        <f>EXP(-LN(2)/2)*AB68+(1-EXP(-LN(2)/2))/(LN(2)/2)*V69*Y69*VLOOKUP('Données projet'!$B$9,Paramètres!$A$1:$I$89,3,0)*0.475*44/12</f>
        <v>1.0943155702563941E-6</v>
      </c>
      <c r="AC69" s="24">
        <f t="shared" si="57"/>
        <v>20.630691961294691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80.533794114197093</v>
      </c>
      <c r="T70" s="62">
        <f t="shared" si="88"/>
        <v>420.95643276156534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20.066543540300696</v>
      </c>
      <c r="AB70" s="23">
        <f>EXP(-LN(2)/2)*AB69+(1-EXP(-LN(2)/2))/(LN(2)/2)*V70*Y70*VLOOKUP('Données projet'!$B$9,Paramètres!$A$1:$I$89,3,0)*0.475*44/12</f>
        <v>7.7379796048632007E-7</v>
      </c>
      <c r="AC70" s="24">
        <f t="shared" si="57"/>
        <v>20.066544314098657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80.533794114197093</v>
      </c>
      <c r="T71" s="62">
        <f t="shared" si="88"/>
        <v>420.95643276156534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19.51782285193751</v>
      </c>
      <c r="AB71" s="23">
        <f>EXP(-LN(2)/2)*AB70+(1-EXP(-LN(2)/2))/(LN(2)/2)*V71*Y71*VLOOKUP('Données projet'!$B$9,Paramètres!$A$1:$I$89,3,0)*0.475*44/12</f>
        <v>5.4715778512819706E-7</v>
      </c>
      <c r="AC71" s="24">
        <f t="shared" si="57"/>
        <v>19.517823399095295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80.533794114197093</v>
      </c>
      <c r="T72" s="62">
        <f t="shared" si="88"/>
        <v>420.95643276156534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18.984106959653584</v>
      </c>
      <c r="AB72" s="23">
        <f>EXP(-LN(2)/2)*AB71+(1-EXP(-LN(2)/2))/(LN(2)/2)*V72*Y72*VLOOKUP('Données projet'!$B$9,Paramètres!$A$1:$I$89,3,0)*0.475*44/12</f>
        <v>3.8689898024316003E-7</v>
      </c>
      <c r="AC72" s="24">
        <f t="shared" si="57"/>
        <v>18.984107346552562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80.533794114197093</v>
      </c>
      <c r="T73" s="62">
        <f t="shared" si="88"/>
        <v>420.95643276156534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18.46498555651106</v>
      </c>
      <c r="AB73" s="23">
        <f>EXP(-LN(2)/2)*AB72+(1-EXP(-LN(2)/2))/(LN(2)/2)*V73*Y73*VLOOKUP('Données projet'!$B$9,Paramètres!$A$1:$I$89,3,0)*0.475*44/12</f>
        <v>2.7357889256409853E-7</v>
      </c>
      <c r="AC73" s="24">
        <f t="shared" si="57"/>
        <v>18.464985830089951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80.533794114197093</v>
      </c>
      <c r="T74" s="62">
        <f t="shared" si="88"/>
        <v>420.95643276156534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17.960059555436878</v>
      </c>
      <c r="AB74" s="23">
        <f>EXP(-LN(2)/2)*AB73+(1-EXP(-LN(2)/2))/(LN(2)/2)*V74*Y74*VLOOKUP('Données projet'!$B$9,Paramètres!$A$1:$I$89,3,0)*0.475*44/12</f>
        <v>1.9344949012158002E-7</v>
      </c>
      <c r="AC74" s="24">
        <f t="shared" si="57"/>
        <v>17.960059748886369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80.533794114197093</v>
      </c>
      <c r="T75" s="62">
        <f t="shared" si="88"/>
        <v>420.95643276156534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17.468940782414972</v>
      </c>
      <c r="AB75" s="23">
        <f>EXP(-LN(2)/2)*AB74+(1-EXP(-LN(2)/2))/(LN(2)/2)*V75*Y75*VLOOKUP('Données projet'!$B$9,Paramètres!$A$1:$I$89,3,0)*0.475*44/12</f>
        <v>1.3678944628204926E-7</v>
      </c>
      <c r="AC75" s="24">
        <f t="shared" si="57"/>
        <v>17.468940919204417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80.533794114197093</v>
      </c>
      <c r="T76" s="62">
        <f t="shared" si="88"/>
        <v>420.95643276156534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16.991251678068163</v>
      </c>
      <c r="AB76" s="23">
        <f>EXP(-LN(2)/2)*AB75+(1-EXP(-LN(2)/2))/(LN(2)/2)*V76*Y76*VLOOKUP('Données projet'!$B$9,Paramètres!$A$1:$I$89,3,0)*0.475*44/12</f>
        <v>9.6724745060790008E-8</v>
      </c>
      <c r="AC76" s="24">
        <f t="shared" si="57"/>
        <v>16.991251774792907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80.533794114197093</v>
      </c>
      <c r="T77" s="62">
        <f t="shared" si="88"/>
        <v>420.95643276156534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16.526625007400298</v>
      </c>
      <c r="AB77" s="23">
        <f>EXP(-LN(2)/2)*AB76+(1-EXP(-LN(2)/2))/(LN(2)/2)*V77*Y77*VLOOKUP('Données projet'!$B$9,Paramètres!$A$1:$I$89,3,0)*0.475*44/12</f>
        <v>6.8394723141024632E-8</v>
      </c>
      <c r="AC77" s="24">
        <f t="shared" si="57"/>
        <v>16.526625075795021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80.533794114197093</v>
      </c>
      <c r="T78" s="62">
        <f t="shared" si="88"/>
        <v>420.95643276156534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16.0747035774755</v>
      </c>
      <c r="AB78" s="23">
        <f>EXP(-LN(2)/2)*AB77+(1-EXP(-LN(2)/2))/(LN(2)/2)*V78*Y78*VLOOKUP('Données projet'!$B$9,Paramètres!$A$1:$I$89,3,0)*0.475*44/12</f>
        <v>4.8362372530395004E-8</v>
      </c>
      <c r="AC78" s="24">
        <f t="shared" si="57"/>
        <v>16.074703625837873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80.533794114197093</v>
      </c>
      <c r="T79" s="62">
        <f t="shared" si="88"/>
        <v>420.95643276156534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15.63513996281751</v>
      </c>
      <c r="AB79" s="23">
        <f>EXP(-LN(2)/2)*AB78+(1-EXP(-LN(2)/2))/(LN(2)/2)*V79*Y79*VLOOKUP('Données projet'!$B$9,Paramètres!$A$1:$I$89,3,0)*0.475*44/12</f>
        <v>3.4197361570512316E-8</v>
      </c>
      <c r="AC79" s="24">
        <f t="shared" si="57"/>
        <v>15.635139997014871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80.533794114197093</v>
      </c>
      <c r="T80" s="62">
        <f t="shared" si="88"/>
        <v>420.95643276156534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15.207596238317988</v>
      </c>
      <c r="AB80" s="23">
        <f>EXP(-LN(2)/2)*AB79+(1-EXP(-LN(2)/2))/(LN(2)/2)*V80*Y80*VLOOKUP('Données projet'!$B$9,Paramètres!$A$1:$I$89,3,0)*0.475*44/12</f>
        <v>2.4181186265197502E-8</v>
      </c>
      <c r="AC80" s="24">
        <f t="shared" si="57"/>
        <v>15.207596262499175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80.533794114197093</v>
      </c>
      <c r="T81" s="62">
        <f t="shared" si="88"/>
        <v>420.95643276156534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14.791743719448453</v>
      </c>
      <c r="AB81" s="23">
        <f>EXP(-LN(2)/2)*AB80+(1-EXP(-LN(2)/2))/(LN(2)/2)*V81*Y81*VLOOKUP('Données projet'!$B$9,Paramètres!$A$1:$I$89,3,0)*0.475*44/12</f>
        <v>1.7098680785256158E-8</v>
      </c>
      <c r="AC81" s="24">
        <f t="shared" si="57"/>
        <v>14.791743736547135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80.533794114197093</v>
      </c>
      <c r="T82" s="62">
        <f t="shared" si="88"/>
        <v>420.95643276156534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14.38726270957614</v>
      </c>
      <c r="AB82" s="23">
        <f>EXP(-LN(2)/2)*AB81+(1-EXP(-LN(2)/2))/(LN(2)/2)*V82*Y82*VLOOKUP('Données projet'!$B$9,Paramètres!$A$1:$I$89,3,0)*0.475*44/12</f>
        <v>1.2090593132598751E-8</v>
      </c>
      <c r="AC82" s="24">
        <f t="shared" si="57"/>
        <v>14.387262721666733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80.533794114197093</v>
      </c>
      <c r="T83" s="62">
        <f t="shared" si="88"/>
        <v>420.95643276156534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13.993842254189516</v>
      </c>
      <c r="AB83" s="23">
        <f>EXP(-LN(2)/2)*AB82+(1-EXP(-LN(2)/2))/(LN(2)/2)*V83*Y83*VLOOKUP('Données projet'!$B$9,Paramètres!$A$1:$I$89,3,0)*0.475*44/12</f>
        <v>8.549340392628079E-9</v>
      </c>
      <c r="AC83" s="24">
        <f t="shared" si="57"/>
        <v>13.993842262738857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80.533794114197093</v>
      </c>
      <c r="T84" s="62">
        <f t="shared" si="88"/>
        <v>420.95643276156534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13.611179901844523</v>
      </c>
      <c r="AB84" s="23">
        <f>EXP(-LN(2)/2)*AB83+(1-EXP(-LN(2)/2))/(LN(2)/2)*V84*Y84*VLOOKUP('Données projet'!$B$9,Paramètres!$A$1:$I$89,3,0)*0.475*44/12</f>
        <v>6.0452965662993755E-9</v>
      </c>
      <c r="AC84" s="24">
        <f t="shared" si="57"/>
        <v>13.611179907889818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80.533794114197093</v>
      </c>
      <c r="T85" s="62">
        <f t="shared" si="88"/>
        <v>420.95643276156534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13.238981471647742</v>
      </c>
      <c r="AB85" s="23">
        <f>EXP(-LN(2)/2)*AB84+(1-EXP(-LN(2)/2))/(LN(2)/2)*V85*Y85*VLOOKUP('Données projet'!$B$9,Paramètres!$A$1:$I$89,3,0)*0.475*44/12</f>
        <v>4.2746701963140395E-9</v>
      </c>
      <c r="AC85" s="24">
        <f t="shared" si="57"/>
        <v>13.238981475922412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80.533794114197093</v>
      </c>
      <c r="T86" s="62">
        <f t="shared" si="88"/>
        <v>420.95643276156534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12.876960827097758</v>
      </c>
      <c r="AB86" s="23">
        <f>EXP(-LN(2)/2)*AB85+(1-EXP(-LN(2)/2))/(LN(2)/2)*V86*Y86*VLOOKUP('Données projet'!$B$9,Paramètres!$A$1:$I$89,3,0)*0.475*44/12</f>
        <v>3.0226482831496878E-9</v>
      </c>
      <c r="AC86" s="24">
        <f t="shared" si="57"/>
        <v>12.876960830120407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80.533794114197093</v>
      </c>
      <c r="T87" s="62">
        <f t="shared" si="88"/>
        <v>420.95643276156534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12.52483965611083</v>
      </c>
      <c r="AB87" s="23">
        <f>EXP(-LN(2)/2)*AB86+(1-EXP(-LN(2)/2))/(LN(2)/2)*V87*Y87*VLOOKUP('Données projet'!$B$9,Paramètres!$A$1:$I$89,3,0)*0.475*44/12</f>
        <v>2.1373350981570198E-9</v>
      </c>
      <c r="AC87" s="24">
        <f t="shared" si="57"/>
        <v>12.524839658248165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80.533794114197093</v>
      </c>
      <c r="T88" s="62">
        <f t="shared" si="88"/>
        <v>420.95643276156534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12.182347257061787</v>
      </c>
      <c r="AB88" s="23">
        <f>EXP(-LN(2)/2)*AB87+(1-EXP(-LN(2)/2))/(LN(2)/2)*V88*Y88*VLOOKUP('Données projet'!$B$9,Paramètres!$A$1:$I$89,3,0)*0.475*44/12</f>
        <v>1.5113241415748439E-9</v>
      </c>
      <c r="AC88" s="24">
        <f t="shared" si="57"/>
        <v>12.182347258573111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80.533794114197093</v>
      </c>
      <c r="T89" s="62">
        <f t="shared" si="88"/>
        <v>420.95643276156534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11.849220330675633</v>
      </c>
      <c r="AB89" s="23">
        <f>EXP(-LN(2)/2)*AB88+(1-EXP(-LN(2)/2))/(LN(2)/2)*V89*Y89*VLOOKUP('Données projet'!$B$9,Paramètres!$A$1:$I$89,3,0)*0.475*44/12</f>
        <v>1.0686675490785099E-9</v>
      </c>
      <c r="AC89" s="24">
        <f t="shared" si="57"/>
        <v>11.8492203317443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80.533794114197093</v>
      </c>
      <c r="T90" s="62">
        <f t="shared" si="88"/>
        <v>420.95643276156534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11.525202777609893</v>
      </c>
      <c r="AB90" s="23">
        <f>EXP(-LN(2)/2)*AB89+(1-EXP(-LN(2)/2))/(LN(2)/2)*V90*Y90*VLOOKUP('Données projet'!$B$9,Paramètres!$A$1:$I$89,3,0)*0.475*44/12</f>
        <v>7.5566207078742194E-10</v>
      </c>
      <c r="AC90" s="24">
        <f t="shared" si="57"/>
        <v>11.525202778365555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80.533794114197093</v>
      </c>
      <c r="T91" s="62">
        <f t="shared" si="88"/>
        <v>420.95643276156534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11.210045501572077</v>
      </c>
      <c r="AB91" s="23">
        <f>EXP(-LN(2)/2)*AB90+(1-EXP(-LN(2)/2))/(LN(2)/2)*V91*Y91*VLOOKUP('Données projet'!$B$9,Paramètres!$A$1:$I$89,3,0)*0.475*44/12</f>
        <v>5.3433377453925494E-10</v>
      </c>
      <c r="AC91" s="24">
        <f t="shared" si="57"/>
        <v>11.210045502106411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80.533794114197093</v>
      </c>
      <c r="T92" s="62">
        <f t="shared" si="88"/>
        <v>420.95643276156534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10.903506217820917</v>
      </c>
      <c r="AB92" s="23">
        <f>EXP(-LN(2)/2)*AB91+(1-EXP(-LN(2)/2))/(LN(2)/2)*V92*Y92*VLOOKUP('Données projet'!$B$9,Paramètres!$A$1:$I$89,3,0)*0.475*44/12</f>
        <v>3.7783103539371097E-10</v>
      </c>
      <c r="AC92" s="24">
        <f t="shared" si="57"/>
        <v>10.903506218198748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80.533794114197093</v>
      </c>
      <c r="T93" s="62">
        <f t="shared" si="88"/>
        <v>420.95643276156534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10.605349266904133</v>
      </c>
      <c r="AB93" s="23">
        <f>EXP(-LN(2)/2)*AB92+(1-EXP(-LN(2)/2))/(LN(2)/2)*V93*Y93*VLOOKUP('Données projet'!$B$9,Paramètres!$A$1:$I$89,3,0)*0.475*44/12</f>
        <v>2.6716688726962747E-10</v>
      </c>
      <c r="AC93" s="24">
        <f t="shared" si="57"/>
        <v>10.605349267171301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80.533794114197093</v>
      </c>
      <c r="T94" s="62">
        <f t="shared" si="88"/>
        <v>420.95643276156534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10.31534543348956</v>
      </c>
      <c r="AB94" s="23">
        <f>EXP(-LN(2)/2)*AB93+(1-EXP(-LN(2)/2))/(LN(2)/2)*V94*Y94*VLOOKUP('Données projet'!$B$9,Paramètres!$A$1:$I$89,3,0)*0.475*44/12</f>
        <v>1.8891551769685549E-10</v>
      </c>
      <c r="AC94" s="24">
        <f t="shared" si="57"/>
        <v>10.315345433678475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80.533794114197093</v>
      </c>
      <c r="T95" s="62">
        <f t="shared" si="88"/>
        <v>420.95643276156534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10.033271770150348</v>
      </c>
      <c r="AB95" s="23">
        <f>EXP(-LN(2)/2)*AB94+(1-EXP(-LN(2)/2))/(LN(2)/2)*V95*Y95*VLOOKUP('Données projet'!$B$9,Paramètres!$A$1:$I$89,3,0)*0.475*44/12</f>
        <v>1.3358344363481373E-10</v>
      </c>
      <c r="AC95" s="24">
        <f t="shared" si="57"/>
        <v>10.033271770283932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80.533794114197093</v>
      </c>
      <c r="T96" s="62">
        <f t="shared" si="88"/>
        <v>420.95643276156534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9.7589114259687548</v>
      </c>
      <c r="AB96" s="23">
        <f>EXP(-LN(2)/2)*AB95+(1-EXP(-LN(2)/2))/(LN(2)/2)*V96*Y96*VLOOKUP('Données projet'!$B$9,Paramètres!$A$1:$I$89,3,0)*0.475*44/12</f>
        <v>9.4457758848427743E-11</v>
      </c>
      <c r="AC96" s="24">
        <f t="shared" si="57"/>
        <v>9.7589114260632126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80.533794114197093</v>
      </c>
      <c r="T97" s="62">
        <f t="shared" si="88"/>
        <v>420.95643276156534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9.4920534798267919</v>
      </c>
      <c r="AB97" s="23">
        <f>EXP(-LN(2)/2)*AB96+(1-EXP(-LN(2)/2))/(LN(2)/2)*V97*Y97*VLOOKUP('Données projet'!$B$9,Paramètres!$A$1:$I$89,3,0)*0.475*44/12</f>
        <v>6.6791721817406867E-11</v>
      </c>
      <c r="AC97" s="24">
        <f t="shared" si="57"/>
        <v>9.4920534798935829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80.533794114197093</v>
      </c>
      <c r="T98" s="62">
        <f t="shared" si="88"/>
        <v>420.95643276156534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9.2324927782555299</v>
      </c>
      <c r="AB98" s="23">
        <f>EXP(-LN(2)/2)*AB97+(1-EXP(-LN(2)/2))/(LN(2)/2)*V98*Y98*VLOOKUP('Données projet'!$B$9,Paramètres!$A$1:$I$89,3,0)*0.475*44/12</f>
        <v>4.7228879424213871E-11</v>
      </c>
      <c r="AC98" s="24">
        <f t="shared" si="57"/>
        <v>9.2324927783027579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80.533794114197093</v>
      </c>
      <c r="T99" s="62">
        <f t="shared" si="88"/>
        <v>420.95643276156534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8.980029777718439</v>
      </c>
      <c r="AB99" s="23">
        <f>EXP(-LN(2)/2)*AB98+(1-EXP(-LN(2)/2))/(LN(2)/2)*V99*Y99*VLOOKUP('Données projet'!$B$9,Paramètres!$A$1:$I$89,3,0)*0.475*44/12</f>
        <v>3.3395860908703434E-11</v>
      </c>
      <c r="AC99" s="24">
        <f t="shared" si="57"/>
        <v>8.9800297777518345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80.533794114197093</v>
      </c>
      <c r="T100" s="62">
        <f t="shared" si="88"/>
        <v>420.95643276156534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8.7344703912074859</v>
      </c>
      <c r="AB100" s="23">
        <f>EXP(-LN(2)/2)*AB99+(1-EXP(-LN(2)/2))/(LN(2)/2)*V100*Y100*VLOOKUP('Données projet'!$B$9,Paramètres!$A$1:$I$89,3,0)*0.475*44/12</f>
        <v>2.3614439712106936E-11</v>
      </c>
      <c r="AC100" s="24">
        <f t="shared" si="57"/>
        <v>8.7344703912311008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80.533794114197093</v>
      </c>
      <c r="T101" s="62">
        <f t="shared" si="88"/>
        <v>420.95643276156534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8.4956258390340817</v>
      </c>
      <c r="AB101" s="23">
        <f>EXP(-LN(2)/2)*AB100+(1-EXP(-LN(2)/2))/(LN(2)/2)*V101*Y101*VLOOKUP('Données projet'!$B$9,Paramètres!$A$1:$I$89,3,0)*0.475*44/12</f>
        <v>1.6697930454351717E-11</v>
      </c>
      <c r="AC101" s="24">
        <f t="shared" si="57"/>
        <v>8.4956258390507795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80.533794114197093</v>
      </c>
      <c r="T102" s="62">
        <f t="shared" si="88"/>
        <v>420.95643276156534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8.2633125037001491</v>
      </c>
      <c r="AB102" s="23">
        <f>EXP(-LN(2)/2)*AB101+(1-EXP(-LN(2)/2))/(LN(2)/2)*V102*Y102*VLOOKUP('Données projet'!$B$9,Paramètres!$A$1:$I$89,3,0)*0.475*44/12</f>
        <v>1.1807219856053468E-11</v>
      </c>
      <c r="AC102" s="24">
        <f t="shared" si="57"/>
        <v>8.2633125037119566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80.533794114197093</v>
      </c>
      <c r="T103" s="62">
        <f t="shared" si="88"/>
        <v>420.95643276156534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8.0373517887377499</v>
      </c>
      <c r="AB103" s="23">
        <f>EXP(-LN(2)/2)*AB102+(1-EXP(-LN(2)/2))/(LN(2)/2)*V103*Y103*VLOOKUP('Données projet'!$B$9,Paramètres!$A$1:$I$89,3,0)*0.475*44/12</f>
        <v>8.3489652271758584E-12</v>
      </c>
      <c r="AC103" s="24">
        <f t="shared" si="57"/>
        <v>8.0373517887460988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80.533794114197093</v>
      </c>
      <c r="T104" s="62">
        <f t="shared" si="88"/>
        <v>420.95643276156534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7.8175699814087549</v>
      </c>
      <c r="AB104" s="23">
        <f>EXP(-LN(2)/2)*AB103+(1-EXP(-LN(2)/2))/(LN(2)/2)*V104*Y104*VLOOKUP('Données projet'!$B$9,Paramètres!$A$1:$I$89,3,0)*0.475*44/12</f>
        <v>5.9036099280267339E-12</v>
      </c>
      <c r="AC104" s="24">
        <f t="shared" si="57"/>
        <v>7.8175699814146586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80.533794114197093</v>
      </c>
      <c r="T105" s="62">
        <f t="shared" si="88"/>
        <v>420.95643276156534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7.6037981191589941</v>
      </c>
      <c r="AB105" s="23">
        <f>EXP(-LN(2)/2)*AB104+(1-EXP(-LN(2)/2))/(LN(2)/2)*V105*Y105*VLOOKUP('Données projet'!$B$9,Paramètres!$A$1:$I$89,3,0)*0.475*44/12</f>
        <v>4.1744826135879292E-12</v>
      </c>
      <c r="AC105" s="24">
        <f t="shared" si="57"/>
        <v>7.6037981191631685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80.533794114197093</v>
      </c>
      <c r="T106" s="62">
        <f t="shared" si="88"/>
        <v>420.95643276156534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7.3958718597242266</v>
      </c>
      <c r="AB106" s="23">
        <f>EXP(-LN(2)/2)*AB105+(1-EXP(-LN(2)/2))/(LN(2)/2)*V106*Y106*VLOOKUP('Données projet'!$B$9,Paramètres!$A$1:$I$89,3,0)*0.475*44/12</f>
        <v>2.951804964013367E-12</v>
      </c>
      <c r="AC106" s="24">
        <f t="shared" si="57"/>
        <v>7.395871859727178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80.533794114197093</v>
      </c>
      <c r="T107" s="62">
        <f t="shared" si="88"/>
        <v>420.95643276156534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7.1936313547880699</v>
      </c>
      <c r="AB107" s="23">
        <f>EXP(-LN(2)/2)*AB106+(1-EXP(-LN(2)/2))/(LN(2)/2)*V107*Y107*VLOOKUP('Données projet'!$B$9,Paramètres!$A$1:$I$89,3,0)*0.475*44/12</f>
        <v>2.0872413067939646E-12</v>
      </c>
      <c r="AC107" s="24">
        <f t="shared" si="57"/>
        <v>7.1936313547901571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80.533794114197093</v>
      </c>
      <c r="T108" s="62">
        <f t="shared" si="88"/>
        <v>420.95643276156534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6.9969211270947582</v>
      </c>
      <c r="AB108" s="23">
        <f>EXP(-LN(2)/2)*AB107+(1-EXP(-LN(2)/2))/(LN(2)/2)*V108*Y108*VLOOKUP('Données projet'!$B$9,Paramètres!$A$1:$I$89,3,0)*0.475*44/12</f>
        <v>1.4759024820066835E-12</v>
      </c>
      <c r="AC108" s="24">
        <f t="shared" si="57"/>
        <v>6.9969211270962344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80.533794114197093</v>
      </c>
      <c r="T109" s="62">
        <f t="shared" si="88"/>
        <v>420.95643276156534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6.8055899509222613</v>
      </c>
      <c r="AB109" s="23">
        <f>EXP(-LN(2)/2)*AB108+(1-EXP(-LN(2)/2))/(LN(2)/2)*V109*Y109*VLOOKUP('Données projet'!$B$9,Paramètres!$A$1:$I$89,3,0)*0.475*44/12</f>
        <v>1.0436206533969823E-12</v>
      </c>
      <c r="AC109" s="24">
        <f t="shared" si="57"/>
        <v>6.8055899509233049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80.533794114197093</v>
      </c>
      <c r="T110" s="62">
        <f t="shared" si="88"/>
        <v>420.95643276156534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6.619490735823871</v>
      </c>
      <c r="AB110" s="23">
        <f>EXP(-LN(2)/2)*AB109+(1-EXP(-LN(2)/2))/(LN(2)/2)*V110*Y110*VLOOKUP('Données projet'!$B$9,Paramètres!$A$1:$I$89,3,0)*0.475*44/12</f>
        <v>7.3795124100334174E-13</v>
      </c>
      <c r="AC110" s="24">
        <f t="shared" si="57"/>
        <v>6.6194907358246091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80.533794114197093</v>
      </c>
      <c r="T111" s="62">
        <f t="shared" si="88"/>
        <v>420.95643276156534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6.4384804135488789</v>
      </c>
      <c r="AB111" s="23">
        <f>EXP(-LN(2)/2)*AB110+(1-EXP(-LN(2)/2))/(LN(2)/2)*V111*Y111*VLOOKUP('Données projet'!$B$9,Paramètres!$A$1:$I$89,3,0)*0.475*44/12</f>
        <v>5.2181032669849115E-13</v>
      </c>
      <c r="AC111" s="24">
        <f t="shared" si="57"/>
        <v>6.4384804135494011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80.533794114197093</v>
      </c>
      <c r="T112" s="62">
        <f t="shared" si="88"/>
        <v>420.95643276156534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6.2624198280554149</v>
      </c>
      <c r="AB112" s="23">
        <f>EXP(-LN(2)/2)*AB111+(1-EXP(-LN(2)/2))/(LN(2)/2)*V112*Y112*VLOOKUP('Données projet'!$B$9,Paramètres!$A$1:$I$89,3,0)*0.475*44/12</f>
        <v>3.6897562050167087E-13</v>
      </c>
      <c r="AC112" s="24">
        <f t="shared" si="57"/>
        <v>6.2624198280557835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80.533794114197093</v>
      </c>
      <c r="T113" s="62">
        <f t="shared" si="88"/>
        <v>420.95643276156534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6.0911736285308935</v>
      </c>
      <c r="AB113" s="23">
        <f>EXP(-LN(2)/2)*AB112+(1-EXP(-LN(2)/2))/(LN(2)/2)*V113*Y113*VLOOKUP('Données projet'!$B$9,Paramètres!$A$1:$I$89,3,0)*0.475*44/12</f>
        <v>2.6090516334924558E-13</v>
      </c>
      <c r="AC113" s="24">
        <f t="shared" si="57"/>
        <v>6.0911736285311546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80.533794114197093</v>
      </c>
      <c r="T114" s="62">
        <f t="shared" si="88"/>
        <v>420.95643276156534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5.9246101653378167</v>
      </c>
      <c r="AB114" s="23">
        <f>EXP(-LN(2)/2)*AB113+(1-EXP(-LN(2)/2))/(LN(2)/2)*V114*Y114*VLOOKUP('Données projet'!$B$9,Paramètres!$A$1:$I$89,3,0)*0.475*44/12</f>
        <v>1.8448781025083543E-13</v>
      </c>
      <c r="AC114" s="24">
        <f t="shared" si="57"/>
        <v>5.9246101653380014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80.533794114197093</v>
      </c>
      <c r="T115" s="62">
        <f t="shared" si="88"/>
        <v>420.95643276156534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5.7626013888049465</v>
      </c>
      <c r="AB115" s="23">
        <f>EXP(-LN(2)/2)*AB114+(1-EXP(-LN(2)/2))/(LN(2)/2)*V115*Y115*VLOOKUP('Données projet'!$B$9,Paramètres!$A$1:$I$89,3,0)*0.475*44/12</f>
        <v>1.3045258167462279E-13</v>
      </c>
      <c r="AC115" s="24">
        <f t="shared" si="57"/>
        <v>5.7626013888050771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80.533794114197093</v>
      </c>
      <c r="T116" s="62">
        <f t="shared" si="88"/>
        <v>420.95643276156534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5.6050227507860386</v>
      </c>
      <c r="AB116" s="23">
        <f>EXP(-LN(2)/2)*AB115+(1-EXP(-LN(2)/2))/(LN(2)/2)*V116*Y116*VLOOKUP('Données projet'!$B$9,Paramètres!$A$1:$I$89,3,0)*0.475*44/12</f>
        <v>9.2243905125417717E-14</v>
      </c>
      <c r="AC116" s="24">
        <f t="shared" si="57"/>
        <v>5.605022750786131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80.533794114197093</v>
      </c>
      <c r="T117" s="62">
        <f t="shared" si="88"/>
        <v>420.95643276156534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5.4517531089104585</v>
      </c>
      <c r="AB117" s="23">
        <f>EXP(-LN(2)/2)*AB116+(1-EXP(-LN(2)/2))/(LN(2)/2)*V117*Y117*VLOOKUP('Données projet'!$B$9,Paramètres!$A$1:$I$89,3,0)*0.475*44/12</f>
        <v>6.5226290837311394E-14</v>
      </c>
      <c r="AC117" s="24">
        <f t="shared" si="57"/>
        <v>5.4517531089105233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80.533794114197093</v>
      </c>
      <c r="T118" s="62">
        <f t="shared" si="88"/>
        <v>420.95643276156534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5.3026746334520665</v>
      </c>
      <c r="AB118" s="23">
        <f>EXP(-LN(2)/2)*AB117+(1-EXP(-LN(2)/2))/(LN(2)/2)*V118*Y118*VLOOKUP('Données projet'!$B$9,Paramètres!$A$1:$I$89,3,0)*0.475*44/12</f>
        <v>4.6121952562708859E-14</v>
      </c>
      <c r="AC118" s="24">
        <f t="shared" si="57"/>
        <v>5.3026746334521127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80.533794114197093</v>
      </c>
      <c r="T119" s="62">
        <f t="shared" si="88"/>
        <v>420.95643276156534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5.1576727167447798</v>
      </c>
      <c r="AB119" s="23">
        <f>EXP(-LN(2)/2)*AB118+(1-EXP(-LN(2)/2))/(LN(2)/2)*V119*Y119*VLOOKUP('Données projet'!$B$9,Paramètres!$A$1:$I$89,3,0)*0.475*44/12</f>
        <v>3.2613145418655697E-14</v>
      </c>
      <c r="AC119" s="24">
        <f t="shared" si="57"/>
        <v>5.1576727167448126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80.533794114197093</v>
      </c>
      <c r="T120" s="62">
        <f t="shared" si="88"/>
        <v>420.95643276156534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5.016635885075174</v>
      </c>
      <c r="AB120" s="23">
        <f>EXP(-LN(2)/2)*AB119+(1-EXP(-LN(2)/2))/(LN(2)/2)*V120*Y120*VLOOKUP('Données projet'!$B$9,Paramètres!$A$1:$I$89,3,0)*0.475*44/12</f>
        <v>2.3060976281354429E-14</v>
      </c>
      <c r="AC120" s="24">
        <f t="shared" si="57"/>
        <v>5.0166358850751971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80.533794114197093</v>
      </c>
      <c r="T121" s="62">
        <f t="shared" si="88"/>
        <v>420.95643276156534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4.8794557129843774</v>
      </c>
      <c r="AB121" s="23">
        <f>EXP(-LN(2)/2)*AB120+(1-EXP(-LN(2)/2))/(LN(2)/2)*V121*Y121*VLOOKUP('Données projet'!$B$9,Paramètres!$A$1:$I$89,3,0)*0.475*44/12</f>
        <v>1.6306572709327848E-14</v>
      </c>
      <c r="AC121" s="24">
        <f t="shared" si="57"/>
        <v>4.8794557129843934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80.533794114197093</v>
      </c>
      <c r="T122" s="62">
        <f t="shared" si="88"/>
        <v>420.95643276156534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4.746026739913396</v>
      </c>
      <c r="AB122" s="23">
        <f>EXP(-LN(2)/2)*AB121+(1-EXP(-LN(2)/2))/(LN(2)/2)*V122*Y122*VLOOKUP('Données projet'!$B$9,Paramètres!$A$1:$I$89,3,0)*0.475*44/12</f>
        <v>1.1530488140677215E-14</v>
      </c>
      <c r="AC122" s="24">
        <f t="shared" si="57"/>
        <v>4.7460267399134075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80.533794114197093</v>
      </c>
      <c r="T123" s="62">
        <f t="shared" si="88"/>
        <v>420.95643276156534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4.616246389127765</v>
      </c>
      <c r="AB123" s="23">
        <f>EXP(-LN(2)/2)*AB122+(1-EXP(-LN(2)/2))/(LN(2)/2)*V123*Y123*VLOOKUP('Données projet'!$B$9,Paramètres!$A$1:$I$89,3,0)*0.475*44/12</f>
        <v>8.1532863546639242E-15</v>
      </c>
      <c r="AC123" s="24">
        <f t="shared" si="57"/>
        <v>4.616246389127773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80.533794114197093</v>
      </c>
      <c r="T124" s="62">
        <f t="shared" si="88"/>
        <v>420.95643276156534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4.4900148888592195</v>
      </c>
      <c r="AB124" s="23">
        <f>EXP(-LN(2)/2)*AB123+(1-EXP(-LN(2)/2))/(LN(2)/2)*V124*Y124*VLOOKUP('Données projet'!$B$9,Paramètres!$A$1:$I$89,3,0)*0.475*44/12</f>
        <v>5.7652440703386073E-15</v>
      </c>
      <c r="AC124" s="24">
        <f t="shared" si="57"/>
        <v>4.4900148888592248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80.533794114197093</v>
      </c>
      <c r="T125" s="62">
        <f t="shared" si="88"/>
        <v>420.95643276156534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4.367235195603743</v>
      </c>
      <c r="AB125" s="23">
        <f>EXP(-LN(2)/2)*AB124+(1-EXP(-LN(2)/2))/(LN(2)/2)*V125*Y125*VLOOKUP('Données projet'!$B$9,Paramètres!$A$1:$I$89,3,0)*0.475*44/12</f>
        <v>4.0766431773319621E-15</v>
      </c>
      <c r="AC125" s="24">
        <f t="shared" si="57"/>
        <v>4.3672351956037474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80.533794114197093</v>
      </c>
      <c r="T126" s="62">
        <f t="shared" si="88"/>
        <v>420.95643276156534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4.2478129195170409</v>
      </c>
      <c r="AB126" s="23">
        <f>EXP(-LN(2)/2)*AB125+(1-EXP(-LN(2)/2))/(LN(2)/2)*V126*Y126*VLOOKUP('Données projet'!$B$9,Paramètres!$A$1:$I$89,3,0)*0.475*44/12</f>
        <v>2.8826220351693037E-15</v>
      </c>
      <c r="AC126" s="24">
        <f t="shared" si="57"/>
        <v>4.2478129195170435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80.533794114197093</v>
      </c>
      <c r="T127" s="62">
        <f t="shared" si="88"/>
        <v>420.95643276156534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4.1316562518500746</v>
      </c>
      <c r="AB127" s="23">
        <f>EXP(-LN(2)/2)*AB126+(1-EXP(-LN(2)/2))/(LN(2)/2)*V127*Y127*VLOOKUP('Données projet'!$B$9,Paramètres!$A$1:$I$89,3,0)*0.475*44/12</f>
        <v>2.0383215886659811E-15</v>
      </c>
      <c r="AC127" s="24">
        <f t="shared" si="57"/>
        <v>4.1316562518500763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80.533794114197093</v>
      </c>
      <c r="T128" s="62">
        <f t="shared" si="88"/>
        <v>420.95643276156534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4.018675894368875</v>
      </c>
      <c r="AB128" s="23">
        <f>EXP(-LN(2)/2)*AB127+(1-EXP(-LN(2)/2))/(LN(2)/2)*V128*Y128*VLOOKUP('Données projet'!$B$9,Paramètres!$A$1:$I$89,3,0)*0.475*44/12</f>
        <v>1.4413110175846518E-15</v>
      </c>
      <c r="AC128" s="24">
        <f t="shared" si="57"/>
        <v>4.0186758943688767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80.533794114197093</v>
      </c>
      <c r="T129" s="62">
        <f t="shared" si="88"/>
        <v>420.95643276156534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3.9087849907043775</v>
      </c>
      <c r="AB129" s="23">
        <f>EXP(-LN(2)/2)*AB128+(1-EXP(-LN(2)/2))/(LN(2)/2)*V129*Y129*VLOOKUP('Données projet'!$B$9,Paramètres!$A$1:$I$89,3,0)*0.475*44/12</f>
        <v>1.0191607943329905E-15</v>
      </c>
      <c r="AC129" s="24">
        <f t="shared" si="57"/>
        <v>3.9087849907043783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80.533794114197093</v>
      </c>
      <c r="T130" s="62">
        <f t="shared" si="88"/>
        <v>420.95643276156534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3.801899059579497</v>
      </c>
      <c r="AB130" s="23">
        <f>EXP(-LN(2)/2)*AB129+(1-EXP(-LN(2)/2))/(LN(2)/2)*V130*Y130*VLOOKUP('Données projet'!$B$9,Paramètres!$A$1:$I$89,3,0)*0.475*44/12</f>
        <v>7.2065550879232592E-16</v>
      </c>
      <c r="AC130" s="24">
        <f t="shared" si="57"/>
        <v>3.8018990595794979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80.533794114197093</v>
      </c>
      <c r="T131" s="62">
        <f t="shared" si="88"/>
        <v>420.95643276156534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3.6979359298621133</v>
      </c>
      <c r="AB131" s="23">
        <f>EXP(-LN(2)/2)*AB130+(1-EXP(-LN(2)/2))/(LN(2)/2)*V131*Y131*VLOOKUP('Données projet'!$B$9,Paramètres!$A$1:$I$89,3,0)*0.475*44/12</f>
        <v>5.0958039716649526E-16</v>
      </c>
      <c r="AC131" s="24">
        <f t="shared" si="57"/>
        <v>3.6979359298621137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80.533794114197093</v>
      </c>
      <c r="T132" s="62">
        <f t="shared" si="88"/>
        <v>420.95643276156534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3.596815677394035</v>
      </c>
      <c r="AB132" s="23">
        <f>EXP(-LN(2)/2)*AB131+(1-EXP(-LN(2)/2))/(LN(2)/2)*V132*Y132*VLOOKUP('Données projet'!$B$9,Paramètres!$A$1:$I$89,3,0)*0.475*44/12</f>
        <v>3.6032775439616296E-16</v>
      </c>
      <c r="AC132" s="24">
        <f t="shared" ref="AC132:AC153" si="111">SUM(Z132:AB132)</f>
        <v>3.5968156773940354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80.533794114197093</v>
      </c>
      <c r="T133" s="62">
        <f t="shared" ref="T133:T196" si="142">$T$3</f>
        <v>420.95643276156534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3.4984605635473791</v>
      </c>
      <c r="AB133" s="23">
        <f>EXP(-LN(2)/2)*AB132+(1-EXP(-LN(2)/2))/(LN(2)/2)*V133*Y133*VLOOKUP('Données projet'!$B$9,Paramètres!$A$1:$I$89,3,0)*0.475*44/12</f>
        <v>2.5479019858324763E-16</v>
      </c>
      <c r="AC133" s="24">
        <f t="shared" si="111"/>
        <v>3.4984605635473796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80.533794114197093</v>
      </c>
      <c r="T134" s="62">
        <f t="shared" si="142"/>
        <v>420.95643276156534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3.4027949754611306</v>
      </c>
      <c r="AB134" s="23">
        <f>EXP(-LN(2)/2)*AB133+(1-EXP(-LN(2)/2))/(LN(2)/2)*V134*Y134*VLOOKUP('Données projet'!$B$9,Paramètres!$A$1:$I$89,3,0)*0.475*44/12</f>
        <v>1.8016387719808148E-16</v>
      </c>
      <c r="AC134" s="24">
        <f t="shared" si="111"/>
        <v>3.4027949754611306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80.533794114197093</v>
      </c>
      <c r="T135" s="62">
        <f t="shared" si="142"/>
        <v>420.95643276156534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3.3097453679119355</v>
      </c>
      <c r="AB135" s="23">
        <f>EXP(-LN(2)/2)*AB134+(1-EXP(-LN(2)/2))/(LN(2)/2)*V135*Y135*VLOOKUP('Données projet'!$B$9,Paramètres!$A$1:$I$89,3,0)*0.475*44/12</f>
        <v>1.2739509929162382E-16</v>
      </c>
      <c r="AC135" s="24">
        <f t="shared" si="111"/>
        <v>3.3097453679119355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80.533794114197093</v>
      </c>
      <c r="T136" s="62">
        <f t="shared" si="142"/>
        <v>420.95643276156534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3.2192402067744395</v>
      </c>
      <c r="AB136" s="23">
        <f>EXP(-LN(2)/2)*AB135+(1-EXP(-LN(2)/2))/(LN(2)/2)*V136*Y136*VLOOKUP('Données projet'!$B$9,Paramètres!$A$1:$I$89,3,0)*0.475*44/12</f>
        <v>9.008193859904074E-17</v>
      </c>
      <c r="AC136" s="24">
        <f t="shared" si="111"/>
        <v>3.2192402067744395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80.533794114197093</v>
      </c>
      <c r="T137" s="62">
        <f t="shared" si="142"/>
        <v>420.95643276156534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3.1312099140277074</v>
      </c>
      <c r="AB137" s="23">
        <f>EXP(-LN(2)/2)*AB136+(1-EXP(-LN(2)/2))/(LN(2)/2)*V137*Y137*VLOOKUP('Données projet'!$B$9,Paramètres!$A$1:$I$89,3,0)*0.475*44/12</f>
        <v>6.3697549645811908E-17</v>
      </c>
      <c r="AC137" s="24">
        <f t="shared" si="111"/>
        <v>3.1312099140277074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80.533794114197093</v>
      </c>
      <c r="T138" s="62">
        <f t="shared" si="142"/>
        <v>420.95643276156534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3.0455868142654468</v>
      </c>
      <c r="AB138" s="23">
        <f>EXP(-LN(2)/2)*AB137+(1-EXP(-LN(2)/2))/(LN(2)/2)*V138*Y138*VLOOKUP('Données projet'!$B$9,Paramètres!$A$1:$I$89,3,0)*0.475*44/12</f>
        <v>4.504096929952037E-17</v>
      </c>
      <c r="AC138" s="24">
        <f t="shared" si="111"/>
        <v>3.0455868142654468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80.533794114197093</v>
      </c>
      <c r="T139" s="62">
        <f t="shared" si="142"/>
        <v>420.95643276156534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2.9623050826689084</v>
      </c>
      <c r="AB139" s="23">
        <f>EXP(-LN(2)/2)*AB138+(1-EXP(-LN(2)/2))/(LN(2)/2)*V139*Y139*VLOOKUP('Données projet'!$B$9,Paramètres!$A$1:$I$89,3,0)*0.475*44/12</f>
        <v>3.1848774822905954E-17</v>
      </c>
      <c r="AC139" s="24">
        <f t="shared" si="111"/>
        <v>2.9623050826689084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80.533794114197093</v>
      </c>
      <c r="T140" s="62">
        <f t="shared" si="142"/>
        <v>420.95643276156534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2.8813006944024733</v>
      </c>
      <c r="AB140" s="23">
        <f>EXP(-LN(2)/2)*AB139+(1-EXP(-LN(2)/2))/(LN(2)/2)*V140*Y140*VLOOKUP('Données projet'!$B$9,Paramètres!$A$1:$I$89,3,0)*0.475*44/12</f>
        <v>2.2520484649760185E-17</v>
      </c>
      <c r="AC140" s="24">
        <f t="shared" si="111"/>
        <v>2.8813006944024733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80.533794114197093</v>
      </c>
      <c r="T141" s="62">
        <f t="shared" si="142"/>
        <v>420.95643276156534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2.8025113753930193</v>
      </c>
      <c r="AB141" s="23">
        <f>EXP(-LN(2)/2)*AB140+(1-EXP(-LN(2)/2))/(LN(2)/2)*V141*Y141*VLOOKUP('Données projet'!$B$9,Paramètres!$A$1:$I$89,3,0)*0.475*44/12</f>
        <v>1.5924387411452977E-17</v>
      </c>
      <c r="AC141" s="24">
        <f t="shared" si="111"/>
        <v>2.8025113753930193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80.533794114197093</v>
      </c>
      <c r="T142" s="62">
        <f t="shared" si="142"/>
        <v>420.95643276156534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2.7258765544552293</v>
      </c>
      <c r="AB142" s="23">
        <f>EXP(-LN(2)/2)*AB141+(1-EXP(-LN(2)/2))/(LN(2)/2)*V142*Y142*VLOOKUP('Données projet'!$B$9,Paramètres!$A$1:$I$89,3,0)*0.475*44/12</f>
        <v>1.1260242324880092E-17</v>
      </c>
      <c r="AC142" s="24">
        <f t="shared" si="111"/>
        <v>2.7258765544552293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80.533794114197093</v>
      </c>
      <c r="T143" s="62">
        <f t="shared" si="142"/>
        <v>420.95643276156534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2.6513373167260332</v>
      </c>
      <c r="AB143" s="23">
        <f>EXP(-LN(2)/2)*AB142+(1-EXP(-LN(2)/2))/(LN(2)/2)*V143*Y143*VLOOKUP('Données projet'!$B$9,Paramètres!$A$1:$I$89,3,0)*0.475*44/12</f>
        <v>7.9621937057264885E-18</v>
      </c>
      <c r="AC143" s="24">
        <f t="shared" si="111"/>
        <v>2.6513373167260332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80.533794114197093</v>
      </c>
      <c r="T144" s="62">
        <f t="shared" si="142"/>
        <v>420.95643276156534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2.5788363583723899</v>
      </c>
      <c r="AB144" s="23">
        <f>EXP(-LN(2)/2)*AB143+(1-EXP(-LN(2)/2))/(LN(2)/2)*V144*Y144*VLOOKUP('Données projet'!$B$9,Paramètres!$A$1:$I$89,3,0)*0.475*44/12</f>
        <v>5.6301211624400462E-18</v>
      </c>
      <c r="AC144" s="24">
        <f t="shared" si="111"/>
        <v>2.5788363583723899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80.533794114197093</v>
      </c>
      <c r="T145" s="62">
        <f t="shared" si="142"/>
        <v>420.95643276156534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2.508317942537587</v>
      </c>
      <c r="AB145" s="23">
        <f>EXP(-LN(2)/2)*AB144+(1-EXP(-LN(2)/2))/(LN(2)/2)*V145*Y145*VLOOKUP('Données projet'!$B$9,Paramètres!$A$1:$I$89,3,0)*0.475*44/12</f>
        <v>3.9810968528632442E-18</v>
      </c>
      <c r="AC145" s="24">
        <f t="shared" si="111"/>
        <v>2.508317942537587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80.533794114197093</v>
      </c>
      <c r="T146" s="62">
        <f t="shared" si="142"/>
        <v>420.95643276156534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2.4397278564921887</v>
      </c>
      <c r="AB146" s="23">
        <f>EXP(-LN(2)/2)*AB145+(1-EXP(-LN(2)/2))/(LN(2)/2)*V146*Y146*VLOOKUP('Données projet'!$B$9,Paramètres!$A$1:$I$89,3,0)*0.475*44/12</f>
        <v>2.8150605812200231E-18</v>
      </c>
      <c r="AC146" s="24">
        <f t="shared" si="111"/>
        <v>2.4397278564921887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80.533794114197093</v>
      </c>
      <c r="T147" s="62">
        <f t="shared" si="142"/>
        <v>420.95643276156534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2.373013369956698</v>
      </c>
      <c r="AB147" s="23">
        <f>EXP(-LN(2)/2)*AB146+(1-EXP(-LN(2)/2))/(LN(2)/2)*V147*Y147*VLOOKUP('Données projet'!$B$9,Paramètres!$A$1:$I$89,3,0)*0.475*44/12</f>
        <v>1.9905484264316221E-18</v>
      </c>
      <c r="AC147" s="24">
        <f t="shared" si="111"/>
        <v>2.373013369956698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80.533794114197093</v>
      </c>
      <c r="T148" s="62">
        <f t="shared" si="142"/>
        <v>420.95643276156534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2.3081231945638825</v>
      </c>
      <c r="AB148" s="23">
        <f>EXP(-LN(2)/2)*AB147+(1-EXP(-LN(2)/2))/(LN(2)/2)*V148*Y148*VLOOKUP('Données projet'!$B$9,Paramètres!$A$1:$I$89,3,0)*0.475*44/12</f>
        <v>1.4075302906100116E-18</v>
      </c>
      <c r="AC148" s="24">
        <f t="shared" si="111"/>
        <v>2.3081231945638825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80.533794114197093</v>
      </c>
      <c r="T149" s="62">
        <f t="shared" si="142"/>
        <v>420.95643276156534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2.2450074444296098</v>
      </c>
      <c r="AB149" s="23">
        <f>EXP(-LN(2)/2)*AB148+(1-EXP(-LN(2)/2))/(LN(2)/2)*V149*Y149*VLOOKUP('Données projet'!$B$9,Paramètres!$A$1:$I$89,3,0)*0.475*44/12</f>
        <v>9.9527421321581106E-19</v>
      </c>
      <c r="AC149" s="24">
        <f t="shared" si="111"/>
        <v>2.2450074444296098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80.533794114197093</v>
      </c>
      <c r="T150" s="62">
        <f t="shared" si="142"/>
        <v>420.95643276156534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2.1836175978018715</v>
      </c>
      <c r="AB150" s="23">
        <f>EXP(-LN(2)/2)*AB149+(1-EXP(-LN(2)/2))/(LN(2)/2)*V150*Y150*VLOOKUP('Données projet'!$B$9,Paramètres!$A$1:$I$89,3,0)*0.475*44/12</f>
        <v>7.0376514530500578E-19</v>
      </c>
      <c r="AC150" s="24">
        <f t="shared" si="111"/>
        <v>2.1836175978018715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80.533794114197093</v>
      </c>
      <c r="T151" s="62">
        <f t="shared" si="142"/>
        <v>420.95643276156534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2.1239064597585204</v>
      </c>
      <c r="AB151" s="23">
        <f>EXP(-LN(2)/2)*AB150+(1-EXP(-LN(2)/2))/(LN(2)/2)*V151*Y151*VLOOKUP('Données projet'!$B$9,Paramètres!$A$1:$I$89,3,0)*0.475*44/12</f>
        <v>4.9763710660790553E-19</v>
      </c>
      <c r="AC151" s="24">
        <f t="shared" si="111"/>
        <v>2.1239064597585204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80.533794114197093</v>
      </c>
      <c r="T152" s="62">
        <f t="shared" si="142"/>
        <v>420.95643276156534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2.0658281259250373</v>
      </c>
      <c r="AB152" s="23">
        <f>EXP(-LN(2)/2)*AB151+(1-EXP(-LN(2)/2))/(LN(2)/2)*V152*Y152*VLOOKUP('Données projet'!$B$9,Paramètres!$A$1:$I$89,3,0)*0.475*44/12</f>
        <v>3.5188257265250289E-19</v>
      </c>
      <c r="AC152" s="24">
        <f t="shared" si="111"/>
        <v>2.0658281259250373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80.533794114197093</v>
      </c>
      <c r="T153" s="62">
        <f t="shared" si="142"/>
        <v>420.95643276156534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2.0093379471844375</v>
      </c>
      <c r="AB153" s="23">
        <f>EXP(-LN(2)/2)*AB152+(1-EXP(-LN(2)/2))/(LN(2)/2)*V153*Y153*VLOOKUP('Données projet'!$B$9,Paramètres!$A$1:$I$89,3,0)*0.475*44/12</f>
        <v>2.4881855330395277E-19</v>
      </c>
      <c r="AC153" s="24">
        <f t="shared" si="111"/>
        <v>2.0093379471844375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80.533794114197093</v>
      </c>
      <c r="T154" s="62">
        <f t="shared" si="142"/>
        <v>420.95643276156534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1.9543924953521887</v>
      </c>
      <c r="AB154" s="23">
        <f>EXP(-LN(2)/2)*AB153+(1-EXP(-LN(2)/2))/(LN(2)/2)*V154*Y154*VLOOKUP('Données projet'!$B$9,Paramètres!$A$1:$I$89,3,0)*0.475*44/12</f>
        <v>1.7594128632625144E-19</v>
      </c>
      <c r="AC154" s="24">
        <f t="shared" ref="AC154:AC203" si="163">SUM(Z154:AB154)</f>
        <v>1.9543924953521887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80.533794114197093</v>
      </c>
      <c r="T155" s="62">
        <f t="shared" si="142"/>
        <v>420.95643276156534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1.9009495297897485</v>
      </c>
      <c r="AB155" s="23">
        <f>EXP(-LN(2)/2)*AB154+(1-EXP(-LN(2)/2))/(LN(2)/2)*V155*Y155*VLOOKUP('Données projet'!$B$9,Paramètres!$A$1:$I$89,3,0)*0.475*44/12</f>
        <v>1.2440927665197638E-19</v>
      </c>
      <c r="AC155" s="24">
        <f t="shared" si="163"/>
        <v>1.9009495297897485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80.533794114197093</v>
      </c>
      <c r="T156" s="62">
        <f t="shared" si="142"/>
        <v>420.95643276156534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1.8489679649310566</v>
      </c>
      <c r="AB156" s="23">
        <f>EXP(-LN(2)/2)*AB155+(1-EXP(-LN(2)/2))/(LN(2)/2)*V156*Y156*VLOOKUP('Données projet'!$B$9,Paramètres!$A$1:$I$89,3,0)*0.475*44/12</f>
        <v>8.7970643163125722E-20</v>
      </c>
      <c r="AC156" s="24">
        <f t="shared" si="163"/>
        <v>1.8489679649310566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80.533794114197093</v>
      </c>
      <c r="T157" s="62">
        <f t="shared" si="142"/>
        <v>420.95643276156534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1.7984078386970175</v>
      </c>
      <c r="AB157" s="23">
        <f>EXP(-LN(2)/2)*AB156+(1-EXP(-LN(2)/2))/(LN(2)/2)*V157*Y157*VLOOKUP('Données projet'!$B$9,Paramètres!$A$1:$I$89,3,0)*0.475*44/12</f>
        <v>6.2204638325988191E-20</v>
      </c>
      <c r="AC157" s="24">
        <f t="shared" si="163"/>
        <v>1.7984078386970175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80.533794114197093</v>
      </c>
      <c r="T158" s="62">
        <f t="shared" si="142"/>
        <v>420.95643276156534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1.7492302817736896</v>
      </c>
      <c r="AB158" s="23">
        <f>EXP(-LN(2)/2)*AB157+(1-EXP(-LN(2)/2))/(LN(2)/2)*V158*Y158*VLOOKUP('Données projet'!$B$9,Paramètres!$A$1:$I$89,3,0)*0.475*44/12</f>
        <v>4.3985321581562861E-20</v>
      </c>
      <c r="AC158" s="24">
        <f t="shared" si="163"/>
        <v>1.7492302817736896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80.533794114197093</v>
      </c>
      <c r="T159" s="62">
        <f t="shared" si="142"/>
        <v>420.95643276156534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1.7013974877305653</v>
      </c>
      <c r="AB159" s="23">
        <f>EXP(-LN(2)/2)*AB158+(1-EXP(-LN(2)/2))/(LN(2)/2)*V159*Y159*VLOOKUP('Données projet'!$B$9,Paramètres!$A$1:$I$89,3,0)*0.475*44/12</f>
        <v>3.1102319162994096E-20</v>
      </c>
      <c r="AC159" s="24">
        <f t="shared" si="163"/>
        <v>1.7013974877305653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80.533794114197093</v>
      </c>
      <c r="T160" s="62">
        <f t="shared" si="142"/>
        <v>420.95643276156534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1.6548726839559678</v>
      </c>
      <c r="AB160" s="23">
        <f>EXP(-LN(2)/2)*AB159+(1-EXP(-LN(2)/2))/(LN(2)/2)*V160*Y160*VLOOKUP('Données projet'!$B$9,Paramètres!$A$1:$I$89,3,0)*0.475*44/12</f>
        <v>2.1992660790781431E-20</v>
      </c>
      <c r="AC160" s="24">
        <f t="shared" si="163"/>
        <v>1.6548726839559678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80.533794114197093</v>
      </c>
      <c r="T161" s="62">
        <f t="shared" si="142"/>
        <v>420.95643276156534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1.6096201033872197</v>
      </c>
      <c r="AB161" s="23">
        <f>EXP(-LN(2)/2)*AB160+(1-EXP(-LN(2)/2))/(LN(2)/2)*V161*Y161*VLOOKUP('Données projet'!$B$9,Paramètres!$A$1:$I$89,3,0)*0.475*44/12</f>
        <v>1.5551159581497048E-20</v>
      </c>
      <c r="AC161" s="24">
        <f t="shared" si="163"/>
        <v>1.6096201033872197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80.533794114197093</v>
      </c>
      <c r="T162" s="62">
        <f t="shared" si="142"/>
        <v>420.95643276156534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1.5656049570138537</v>
      </c>
      <c r="AB162" s="23">
        <f>EXP(-LN(2)/2)*AB161+(1-EXP(-LN(2)/2))/(LN(2)/2)*V162*Y162*VLOOKUP('Données projet'!$B$9,Paramètres!$A$1:$I$89,3,0)*0.475*44/12</f>
        <v>1.0996330395390715E-20</v>
      </c>
      <c r="AC162" s="24">
        <f t="shared" si="163"/>
        <v>1.5656049570138537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80.533794114197093</v>
      </c>
      <c r="T163" s="62">
        <f t="shared" si="142"/>
        <v>420.95643276156534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1.5227934071327234</v>
      </c>
      <c r="AB163" s="23">
        <f>EXP(-LN(2)/2)*AB162+(1-EXP(-LN(2)/2))/(LN(2)/2)*V163*Y163*VLOOKUP('Données projet'!$B$9,Paramètres!$A$1:$I$89,3,0)*0.475*44/12</f>
        <v>7.7755797907485239E-21</v>
      </c>
      <c r="AC163" s="24">
        <f t="shared" si="163"/>
        <v>1.5227934071327234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80.533794114197093</v>
      </c>
      <c r="T164" s="62">
        <f t="shared" si="142"/>
        <v>420.95643276156534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1.4811525413344542</v>
      </c>
      <c r="AB164" s="23">
        <f>EXP(-LN(2)/2)*AB163+(1-EXP(-LN(2)/2))/(LN(2)/2)*V164*Y164*VLOOKUP('Données projet'!$B$9,Paramètres!$A$1:$I$89,3,0)*0.475*44/12</f>
        <v>5.4981651976953576E-21</v>
      </c>
      <c r="AC164" s="24">
        <f t="shared" si="163"/>
        <v>1.4811525413344542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80.533794114197093</v>
      </c>
      <c r="T165" s="62">
        <f t="shared" si="142"/>
        <v>420.95643276156534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1.4406503472012366</v>
      </c>
      <c r="AB165" s="23">
        <f>EXP(-LN(2)/2)*AB164+(1-EXP(-LN(2)/2))/(LN(2)/2)*V165*Y165*VLOOKUP('Données projet'!$B$9,Paramètres!$A$1:$I$89,3,0)*0.475*44/12</f>
        <v>3.887789895374262E-21</v>
      </c>
      <c r="AC165" s="24">
        <f t="shared" si="163"/>
        <v>1.4406503472012366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80.533794114197093</v>
      </c>
      <c r="T166" s="62">
        <f t="shared" si="142"/>
        <v>420.95643276156534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1.4012556876965097</v>
      </c>
      <c r="AB166" s="23">
        <f>EXP(-LN(2)/2)*AB165+(1-EXP(-LN(2)/2))/(LN(2)/2)*V166*Y166*VLOOKUP('Données projet'!$B$9,Paramètres!$A$1:$I$89,3,0)*0.475*44/12</f>
        <v>2.7490825988476788E-21</v>
      </c>
      <c r="AC166" s="24">
        <f t="shared" si="163"/>
        <v>1.4012556876965097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80.533794114197093</v>
      </c>
      <c r="T167" s="62">
        <f t="shared" si="142"/>
        <v>420.95643276156534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1.3629382772276146</v>
      </c>
      <c r="AB167" s="23">
        <f>EXP(-LN(2)/2)*AB166+(1-EXP(-LN(2)/2))/(LN(2)/2)*V167*Y167*VLOOKUP('Données projet'!$B$9,Paramètres!$A$1:$I$89,3,0)*0.475*44/12</f>
        <v>1.943894947687131E-21</v>
      </c>
      <c r="AC167" s="24">
        <f t="shared" si="163"/>
        <v>1.3629382772276146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80.533794114197093</v>
      </c>
      <c r="T168" s="62">
        <f t="shared" si="142"/>
        <v>420.95643276156534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1.3256686583630166</v>
      </c>
      <c r="AB168" s="23">
        <f>EXP(-LN(2)/2)*AB167+(1-EXP(-LN(2)/2))/(LN(2)/2)*V168*Y168*VLOOKUP('Données projet'!$B$9,Paramètres!$A$1:$I$89,3,0)*0.475*44/12</f>
        <v>1.3745412994238394E-21</v>
      </c>
      <c r="AC168" s="24">
        <f t="shared" si="163"/>
        <v>1.3256686583630166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80.533794114197093</v>
      </c>
      <c r="T169" s="62">
        <f t="shared" si="142"/>
        <v>420.95643276156534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1.2894181791861949</v>
      </c>
      <c r="AB169" s="23">
        <f>EXP(-LN(2)/2)*AB168+(1-EXP(-LN(2)/2))/(LN(2)/2)*V169*Y169*VLOOKUP('Données projet'!$B$9,Paramètres!$A$1:$I$89,3,0)*0.475*44/12</f>
        <v>9.7194747384356549E-22</v>
      </c>
      <c r="AC169" s="24">
        <f t="shared" si="163"/>
        <v>1.2894181791861949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80.533794114197093</v>
      </c>
      <c r="T170" s="62">
        <f t="shared" si="142"/>
        <v>420.95643276156534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1.2541589712687935</v>
      </c>
      <c r="AB170" s="23">
        <f>EXP(-LN(2)/2)*AB169+(1-EXP(-LN(2)/2))/(LN(2)/2)*V170*Y170*VLOOKUP('Données projet'!$B$9,Paramètres!$A$1:$I$89,3,0)*0.475*44/12</f>
        <v>6.8727064971191971E-22</v>
      </c>
      <c r="AC170" s="24">
        <f t="shared" si="163"/>
        <v>1.2541589712687935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80.533794114197093</v>
      </c>
      <c r="T171" s="62">
        <f t="shared" si="142"/>
        <v>420.95643276156534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1.2198639282460944</v>
      </c>
      <c r="AB171" s="23">
        <f>EXP(-LN(2)/2)*AB170+(1-EXP(-LN(2)/2))/(LN(2)/2)*V171*Y171*VLOOKUP('Données projet'!$B$9,Paramètres!$A$1:$I$89,3,0)*0.475*44/12</f>
        <v>4.8597373692178275E-22</v>
      </c>
      <c r="AC171" s="24">
        <f t="shared" si="163"/>
        <v>1.2198639282460944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80.533794114197093</v>
      </c>
      <c r="T172" s="62">
        <f t="shared" si="142"/>
        <v>420.95643276156534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1.186506684978349</v>
      </c>
      <c r="AB172" s="23">
        <f>EXP(-LN(2)/2)*AB171+(1-EXP(-LN(2)/2))/(LN(2)/2)*V172*Y172*VLOOKUP('Données projet'!$B$9,Paramètres!$A$1:$I$89,3,0)*0.475*44/12</f>
        <v>3.4363532485595985E-22</v>
      </c>
      <c r="AC172" s="24">
        <f t="shared" si="163"/>
        <v>1.186506684978349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80.533794114197093</v>
      </c>
      <c r="T173" s="62">
        <f t="shared" si="142"/>
        <v>420.95643276156534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1.1540615972819412</v>
      </c>
      <c r="AB173" s="23">
        <f>EXP(-LN(2)/2)*AB172+(1-EXP(-LN(2)/2))/(LN(2)/2)*V173*Y173*VLOOKUP('Données projet'!$B$9,Paramètres!$A$1:$I$89,3,0)*0.475*44/12</f>
        <v>2.4298686846089137E-22</v>
      </c>
      <c r="AC173" s="24">
        <f t="shared" si="163"/>
        <v>1.1540615972819412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80.533794114197093</v>
      </c>
      <c r="T174" s="62">
        <f t="shared" si="142"/>
        <v>420.95643276156534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1.1225037222148049</v>
      </c>
      <c r="AB174" s="23">
        <f>EXP(-LN(2)/2)*AB173+(1-EXP(-LN(2)/2))/(LN(2)/2)*V174*Y174*VLOOKUP('Données projet'!$B$9,Paramètres!$A$1:$I$89,3,0)*0.475*44/12</f>
        <v>1.7181766242797993E-22</v>
      </c>
      <c r="AC174" s="24">
        <f t="shared" si="163"/>
        <v>1.1225037222148049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80.533794114197093</v>
      </c>
      <c r="T175" s="62">
        <f t="shared" si="142"/>
        <v>420.95643276156534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1.0918087989009357</v>
      </c>
      <c r="AB175" s="23">
        <f>EXP(-LN(2)/2)*AB174+(1-EXP(-LN(2)/2))/(LN(2)/2)*V175*Y175*VLOOKUP('Données projet'!$B$9,Paramètres!$A$1:$I$89,3,0)*0.475*44/12</f>
        <v>1.2149343423044569E-22</v>
      </c>
      <c r="AC175" s="24">
        <f t="shared" si="163"/>
        <v>1.0918087989009357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80.533794114197093</v>
      </c>
      <c r="T176" s="62">
        <f t="shared" si="142"/>
        <v>420.95643276156534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1.0619532298792602</v>
      </c>
      <c r="AB176" s="23">
        <f>EXP(-LN(2)/2)*AB175+(1-EXP(-LN(2)/2))/(LN(2)/2)*V176*Y176*VLOOKUP('Données projet'!$B$9,Paramètres!$A$1:$I$89,3,0)*0.475*44/12</f>
        <v>8.5908831213989963E-23</v>
      </c>
      <c r="AC176" s="24">
        <f t="shared" si="163"/>
        <v>1.0619532298792602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80.533794114197093</v>
      </c>
      <c r="T177" s="62">
        <f t="shared" si="142"/>
        <v>420.95643276156534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1.0329140629625186</v>
      </c>
      <c r="AB177" s="23">
        <f>EXP(-LN(2)/2)*AB176+(1-EXP(-LN(2)/2))/(LN(2)/2)*V177*Y177*VLOOKUP('Données projet'!$B$9,Paramètres!$A$1:$I$89,3,0)*0.475*44/12</f>
        <v>6.0746717115222843E-23</v>
      </c>
      <c r="AC177" s="24">
        <f t="shared" si="163"/>
        <v>1.0329140629625186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80.533794114197093</v>
      </c>
      <c r="T178" s="62">
        <f t="shared" si="142"/>
        <v>420.95643276156534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1.0046689735922187</v>
      </c>
      <c r="AB178" s="23">
        <f>EXP(-LN(2)/2)*AB177+(1-EXP(-LN(2)/2))/(LN(2)/2)*V178*Y178*VLOOKUP('Données projet'!$B$9,Paramètres!$A$1:$I$89,3,0)*0.475*44/12</f>
        <v>4.2954415606994982E-23</v>
      </c>
      <c r="AC178" s="24">
        <f t="shared" si="163"/>
        <v>1.0046689735922187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80.533794114197093</v>
      </c>
      <c r="T179" s="62">
        <f t="shared" si="142"/>
        <v>420.95643276156534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0.97719624767609436</v>
      </c>
      <c r="AB179" s="23">
        <f>EXP(-LN(2)/2)*AB178+(1-EXP(-LN(2)/2))/(LN(2)/2)*V179*Y179*VLOOKUP('Données projet'!$B$9,Paramètres!$A$1:$I$89,3,0)*0.475*44/12</f>
        <v>3.0373358557611422E-23</v>
      </c>
      <c r="AC179" s="24">
        <f t="shared" si="163"/>
        <v>0.97719624767609436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80.533794114197093</v>
      </c>
      <c r="T180" s="62">
        <f t="shared" si="142"/>
        <v>420.95643276156534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0.95047476489487426</v>
      </c>
      <c r="AB180" s="23">
        <f>EXP(-LN(2)/2)*AB179+(1-EXP(-LN(2)/2))/(LN(2)/2)*V180*Y180*VLOOKUP('Données projet'!$B$9,Paramètres!$A$1:$I$89,3,0)*0.475*44/12</f>
        <v>2.1477207803497491E-23</v>
      </c>
      <c r="AC180" s="24">
        <f t="shared" si="163"/>
        <v>0.95047476489487426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80.533794114197093</v>
      </c>
      <c r="T181" s="62">
        <f t="shared" si="142"/>
        <v>420.95643276156534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0.92448398246552832</v>
      </c>
      <c r="AB181" s="23">
        <f>EXP(-LN(2)/2)*AB180+(1-EXP(-LN(2)/2))/(LN(2)/2)*V181*Y181*VLOOKUP('Données projet'!$B$9,Paramètres!$A$1:$I$89,3,0)*0.475*44/12</f>
        <v>1.5186679278805711E-23</v>
      </c>
      <c r="AC181" s="24">
        <f t="shared" si="163"/>
        <v>0.92448398246552832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80.533794114197093</v>
      </c>
      <c r="T182" s="62">
        <f t="shared" si="142"/>
        <v>420.95643276156534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0.89920391934850874</v>
      </c>
      <c r="AB182" s="23">
        <f>EXP(-LN(2)/2)*AB181+(1-EXP(-LN(2)/2))/(LN(2)/2)*V182*Y182*VLOOKUP('Données projet'!$B$9,Paramètres!$A$1:$I$89,3,0)*0.475*44/12</f>
        <v>1.0738603901748745E-23</v>
      </c>
      <c r="AC182" s="24">
        <f t="shared" si="163"/>
        <v>0.89920391934850874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80.533794114197093</v>
      </c>
      <c r="T183" s="62">
        <f t="shared" si="142"/>
        <v>420.95643276156534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0.87461514088684478</v>
      </c>
      <c r="AB183" s="23">
        <f>EXP(-LN(2)/2)*AB182+(1-EXP(-LN(2)/2))/(LN(2)/2)*V183*Y183*VLOOKUP('Données projet'!$B$9,Paramètres!$A$1:$I$89,3,0)*0.475*44/12</f>
        <v>7.5933396394028554E-24</v>
      </c>
      <c r="AC183" s="24">
        <f t="shared" si="163"/>
        <v>0.87461514088684478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80.533794114197093</v>
      </c>
      <c r="T184" s="62">
        <f t="shared" si="142"/>
        <v>420.95643276156534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0.85069874386528266</v>
      </c>
      <c r="AB184" s="23">
        <f>EXP(-LN(2)/2)*AB183+(1-EXP(-LN(2)/2))/(LN(2)/2)*V184*Y184*VLOOKUP('Données projet'!$B$9,Paramètres!$A$1:$I$89,3,0)*0.475*44/12</f>
        <v>5.3693019508743727E-24</v>
      </c>
      <c r="AC184" s="24">
        <f t="shared" si="163"/>
        <v>0.85069874386528266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80.533794114197093</v>
      </c>
      <c r="T185" s="62">
        <f t="shared" si="142"/>
        <v>420.95643276156534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0.82743634197798388</v>
      </c>
      <c r="AB185" s="23">
        <f>EXP(-LN(2)/2)*AB184+(1-EXP(-LN(2)/2))/(LN(2)/2)*V185*Y185*VLOOKUP('Données projet'!$B$9,Paramètres!$A$1:$I$89,3,0)*0.475*44/12</f>
        <v>3.7966698197014277E-24</v>
      </c>
      <c r="AC185" s="24">
        <f t="shared" si="163"/>
        <v>0.82743634197798388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80.533794114197093</v>
      </c>
      <c r="T186" s="62">
        <f t="shared" si="142"/>
        <v>420.95643276156534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0.80481005169360986</v>
      </c>
      <c r="AB186" s="23">
        <f>EXP(-LN(2)/2)*AB185+(1-EXP(-LN(2)/2))/(LN(2)/2)*V186*Y186*VLOOKUP('Données projet'!$B$9,Paramètres!$A$1:$I$89,3,0)*0.475*44/12</f>
        <v>2.6846509754371864E-24</v>
      </c>
      <c r="AC186" s="24">
        <f t="shared" si="163"/>
        <v>0.80481005169360986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80.533794114197093</v>
      </c>
      <c r="T187" s="62">
        <f t="shared" si="142"/>
        <v>420.95643276156534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0.78280247850692686</v>
      </c>
      <c r="AB187" s="23">
        <f>EXP(-LN(2)/2)*AB186+(1-EXP(-LN(2)/2))/(LN(2)/2)*V187*Y187*VLOOKUP('Données projet'!$B$9,Paramètres!$A$1:$I$89,3,0)*0.475*44/12</f>
        <v>1.8983349098507138E-24</v>
      </c>
      <c r="AC187" s="24">
        <f t="shared" si="163"/>
        <v>0.78280247850692686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80.533794114197093</v>
      </c>
      <c r="T188" s="62">
        <f t="shared" si="142"/>
        <v>420.95643276156534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0.76139670356636169</v>
      </c>
      <c r="AB188" s="23">
        <f>EXP(-LN(2)/2)*AB187+(1-EXP(-LN(2)/2))/(LN(2)/2)*V188*Y188*VLOOKUP('Données projet'!$B$9,Paramètres!$A$1:$I$89,3,0)*0.475*44/12</f>
        <v>1.3423254877185932E-24</v>
      </c>
      <c r="AC188" s="24">
        <f t="shared" si="163"/>
        <v>0.76139670356636169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80.533794114197093</v>
      </c>
      <c r="T189" s="62">
        <f t="shared" si="142"/>
        <v>420.95643276156534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0.74057627066722709</v>
      </c>
      <c r="AB189" s="23">
        <f>EXP(-LN(2)/2)*AB188+(1-EXP(-LN(2)/2))/(LN(2)/2)*V189*Y189*VLOOKUP('Données projet'!$B$9,Paramètres!$A$1:$I$89,3,0)*0.475*44/12</f>
        <v>9.4916745492535692E-25</v>
      </c>
      <c r="AC189" s="24">
        <f t="shared" si="163"/>
        <v>0.74057627066722709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80.533794114197093</v>
      </c>
      <c r="T190" s="62">
        <f t="shared" si="142"/>
        <v>420.95643276156534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0.72032517360061832</v>
      </c>
      <c r="AB190" s="23">
        <f>EXP(-LN(2)/2)*AB189+(1-EXP(-LN(2)/2))/(LN(2)/2)*V190*Y190*VLOOKUP('Données projet'!$B$9,Paramètres!$A$1:$I$89,3,0)*0.475*44/12</f>
        <v>6.7116274385929659E-25</v>
      </c>
      <c r="AC190" s="24">
        <f t="shared" si="163"/>
        <v>0.72032517360061832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80.533794114197093</v>
      </c>
      <c r="T191" s="62">
        <f t="shared" si="142"/>
        <v>420.95643276156534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0.70062784384825483</v>
      </c>
      <c r="AB191" s="23">
        <f>EXP(-LN(2)/2)*AB190+(1-EXP(-LN(2)/2))/(LN(2)/2)*V191*Y191*VLOOKUP('Données projet'!$B$9,Paramètres!$A$1:$I$89,3,0)*0.475*44/12</f>
        <v>4.7458372746267846E-25</v>
      </c>
      <c r="AC191" s="24">
        <f t="shared" si="163"/>
        <v>0.70062784384825483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80.533794114197093</v>
      </c>
      <c r="T192" s="62">
        <f t="shared" si="142"/>
        <v>420.95643276156534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0.68146913861380731</v>
      </c>
      <c r="AB192" s="23">
        <f>EXP(-LN(2)/2)*AB191+(1-EXP(-LN(2)/2))/(LN(2)/2)*V192*Y192*VLOOKUP('Données projet'!$B$9,Paramètres!$A$1:$I$89,3,0)*0.475*44/12</f>
        <v>3.3558137192964829E-25</v>
      </c>
      <c r="AC192" s="24">
        <f t="shared" si="163"/>
        <v>0.68146913861380731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80.533794114197093</v>
      </c>
      <c r="T193" s="62">
        <f t="shared" si="142"/>
        <v>420.95643276156534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0.66283432918150831</v>
      </c>
      <c r="AB193" s="23">
        <f>EXP(-LN(2)/2)*AB192+(1-EXP(-LN(2)/2))/(LN(2)/2)*V193*Y193*VLOOKUP('Données projet'!$B$9,Paramètres!$A$1:$I$89,3,0)*0.475*44/12</f>
        <v>2.3729186373133923E-25</v>
      </c>
      <c r="AC193" s="24">
        <f t="shared" si="163"/>
        <v>0.66283432918150831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80.533794114197093</v>
      </c>
      <c r="T194" s="62">
        <f t="shared" si="142"/>
        <v>420.95643276156534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0.64470908959309747</v>
      </c>
      <c r="AB194" s="23">
        <f>EXP(-LN(2)/2)*AB193+(1-EXP(-LN(2)/2))/(LN(2)/2)*V194*Y194*VLOOKUP('Données projet'!$B$9,Paramètres!$A$1:$I$89,3,0)*0.475*44/12</f>
        <v>1.6779068596482415E-25</v>
      </c>
      <c r="AC194" s="24">
        <f t="shared" si="163"/>
        <v>0.64470908959309747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80.533794114197093</v>
      </c>
      <c r="T195" s="62">
        <f t="shared" si="142"/>
        <v>420.95643276156534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0.62707948563439675</v>
      </c>
      <c r="AB195" s="23">
        <f>EXP(-LN(2)/2)*AB194+(1-EXP(-LN(2)/2))/(LN(2)/2)*V195*Y195*VLOOKUP('Données projet'!$B$9,Paramètres!$A$1:$I$89,3,0)*0.475*44/12</f>
        <v>1.1864593186566962E-25</v>
      </c>
      <c r="AC195" s="24">
        <f t="shared" si="163"/>
        <v>0.62707948563439675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80.533794114197093</v>
      </c>
      <c r="T196" s="62">
        <f t="shared" si="142"/>
        <v>420.95643276156534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0.60993196412304718</v>
      </c>
      <c r="AB196" s="23">
        <f>EXP(-LN(2)/2)*AB195+(1-EXP(-LN(2)/2))/(LN(2)/2)*V196*Y196*VLOOKUP('Données projet'!$B$9,Paramètres!$A$1:$I$89,3,0)*0.475*44/12</f>
        <v>8.3895342982412073E-26</v>
      </c>
      <c r="AC196" s="24">
        <f t="shared" si="163"/>
        <v>0.60993196412304718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80.533794114197093</v>
      </c>
      <c r="T197" s="62">
        <f t="shared" ref="T197:T203" si="204">$T$3</f>
        <v>420.95643276156534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0.5932533424891745</v>
      </c>
      <c r="AB197" s="23">
        <f>EXP(-LN(2)/2)*AB196+(1-EXP(-LN(2)/2))/(LN(2)/2)*V197*Y197*VLOOKUP('Données projet'!$B$9,Paramètres!$A$1:$I$89,3,0)*0.475*44/12</f>
        <v>5.9322965932834808E-26</v>
      </c>
      <c r="AC197" s="24">
        <f t="shared" si="163"/>
        <v>0.5932533424891745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80.533794114197093</v>
      </c>
      <c r="T198" s="62">
        <f t="shared" si="204"/>
        <v>420.95643276156534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0.57703079864097062</v>
      </c>
      <c r="AB198" s="23">
        <f>EXP(-LN(2)/2)*AB197+(1-EXP(-LN(2)/2))/(LN(2)/2)*V198*Y198*VLOOKUP('Données projet'!$B$9,Paramètres!$A$1:$I$89,3,0)*0.475*44/12</f>
        <v>4.1947671491206037E-26</v>
      </c>
      <c r="AC198" s="24">
        <f t="shared" si="163"/>
        <v>0.57703079864097062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80.533794114197093</v>
      </c>
      <c r="T199" s="62">
        <f t="shared" si="204"/>
        <v>420.95643276156534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0.56125186110740244</v>
      </c>
      <c r="AB199" s="23">
        <f>EXP(-LN(2)/2)*AB198+(1-EXP(-LN(2)/2))/(LN(2)/2)*V199*Y199*VLOOKUP('Données projet'!$B$9,Paramètres!$A$1:$I$89,3,0)*0.475*44/12</f>
        <v>2.9661482966417404E-26</v>
      </c>
      <c r="AC199" s="24">
        <f t="shared" si="163"/>
        <v>0.56125186110740244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80.533794114197093</v>
      </c>
      <c r="T200" s="62">
        <f t="shared" si="204"/>
        <v>420.95643276156534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0.54590439945046787</v>
      </c>
      <c r="AB200" s="23">
        <f>EXP(-LN(2)/2)*AB199+(1-EXP(-LN(2)/2))/(LN(2)/2)*V200*Y200*VLOOKUP('Données projet'!$B$9,Paramètres!$A$1:$I$89,3,0)*0.475*44/12</f>
        <v>2.0973835745603018E-26</v>
      </c>
      <c r="AC200" s="24">
        <f t="shared" si="163"/>
        <v>0.54590439945046787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80.533794114197093</v>
      </c>
      <c r="T201" s="62">
        <f t="shared" si="204"/>
        <v>420.95643276156534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0.53097661493963011</v>
      </c>
      <c r="AB201" s="23">
        <f>EXP(-LN(2)/2)*AB200+(1-EXP(-LN(2)/2))/(LN(2)/2)*V201*Y201*VLOOKUP('Données projet'!$B$9,Paramètres!$A$1:$I$89,3,0)*0.475*44/12</f>
        <v>1.4830741483208702E-26</v>
      </c>
      <c r="AC201" s="24">
        <f t="shared" si="163"/>
        <v>0.53097661493963011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80.533794114197093</v>
      </c>
      <c r="T202" s="62">
        <f t="shared" si="204"/>
        <v>420.95643276156534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0.51645703148125932</v>
      </c>
      <c r="AB202" s="23">
        <f>EXP(-LN(2)/2)*AB201+(1-EXP(-LN(2)/2))/(LN(2)/2)*V202*Y202*VLOOKUP('Données projet'!$B$9,Paramètres!$A$1:$I$89,3,0)*0.475*44/12</f>
        <v>1.0486917872801509E-26</v>
      </c>
      <c r="AC202" s="24">
        <f t="shared" si="163"/>
        <v>0.51645703148125932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80.533794114197093</v>
      </c>
      <c r="T203" s="62">
        <f t="shared" si="204"/>
        <v>420.95643276156534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0.50233448679610937</v>
      </c>
      <c r="AB203" s="23">
        <f>EXP(-LN(2)/2)*AB202+(1-EXP(-LN(2)/2))/(LN(2)/2)*V203*Y203*VLOOKUP('Données projet'!$B$9,Paramètres!$A$1:$I$89,3,0)*0.475*44/12</f>
        <v>7.415370741604351E-27</v>
      </c>
      <c r="AC203" s="24">
        <f t="shared" si="163"/>
        <v>0.50233448679610937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1.4777621416033007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J14" sqref="J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Dorskamp</v>
      </c>
      <c r="B6" s="155">
        <f>'Données projet'!D9</f>
        <v>5.5</v>
      </c>
      <c r="C6" s="156">
        <f ca="1">IF(OR('Données projet'!B9="",'Données projet'!C9="",'Données projet'!C9=0%),0,Calculateur!S3)</f>
        <v>80.533794114197093</v>
      </c>
      <c r="D6" s="156">
        <f>IF(OR('Données projet'!B9="",'Données projet'!C9="",'Données projet'!C9=0%),0,Calculateur!T3)</f>
        <v>420.95643276156534</v>
      </c>
      <c r="E6" s="156">
        <f ca="1">MIN(C6,D6)</f>
        <v>80.533794114197093</v>
      </c>
      <c r="F6" s="156">
        <f ca="1">E6*B6</f>
        <v>442.935867628084</v>
      </c>
      <c r="G6" s="156">
        <f ca="1">F6*(100%-'Données projet'!$C$24)*(100%-'Données projet'!$C$25)*(100%-'Données projet'!$C$26)*(100%-'Données projet'!$C$27)</f>
        <v>378.71016682201179</v>
      </c>
      <c r="H6" s="157">
        <f>IF(OR('Données projet'!B9="",'Données projet'!C9="",'Données projet'!C9=0%),0,AVERAGE(Calculateur!$AC$3:$AC$33)*B6)</f>
        <v>228.56069196547463</v>
      </c>
      <c r="I6" s="158">
        <f>H6*(100%-'Données projet'!$C$24)*(100%-'Données projet'!$C$25)*(100%-'Données projet'!$C$26)*(100%-'Données projet'!$C$27)</f>
        <v>195.41939163048082</v>
      </c>
      <c r="J6" s="159">
        <f>IF(OR('Données projet'!B9="",'Données projet'!C9="",'Données projet'!C9=0%),0,SUM(Calculateur!$V$3:$V$33)*VLOOKUP('Données projet'!$B$9,Paramètres!$A$1:$I$89,9,0)*B6)</f>
        <v>1982.75</v>
      </c>
      <c r="K6" s="160">
        <f>J6*(100%-'Données projet'!$C$24)*(100%-'Données projet'!$C$25)*(100%-'Données projet'!$C$26)*(100%-'Données projet'!$C$27)</f>
        <v>1695.25125</v>
      </c>
      <c r="L6" s="161">
        <f ca="1">G6+I6+K6</f>
        <v>2269.3808084524926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442.935867628084</v>
      </c>
      <c r="G16" s="175">
        <f t="shared" ca="1" si="3"/>
        <v>378.71016682201179</v>
      </c>
      <c r="H16" s="176">
        <f t="shared" si="3"/>
        <v>228.56069196547463</v>
      </c>
      <c r="I16" s="176">
        <f t="shared" si="3"/>
        <v>195.41939163048082</v>
      </c>
      <c r="J16" s="177">
        <f t="shared" si="3"/>
        <v>1982.75</v>
      </c>
      <c r="K16" s="177">
        <f t="shared" si="3"/>
        <v>1695.25125</v>
      </c>
      <c r="L16" s="178">
        <f t="shared" ca="1" si="3"/>
        <v>2269.3808084524926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Dorskamp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2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Dorskamp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10851.129288631126</v>
      </c>
      <c r="U10" s="190">
        <f>'Données projet'!D9</f>
        <v>5.5</v>
      </c>
      <c r="V10" s="189">
        <f>U10*T10</f>
        <v>59681.211087471194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Dorskamp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2808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225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350</v>
      </c>
      <c r="C23" s="206">
        <v>60</v>
      </c>
      <c r="D23" s="194">
        <f>B23*C23</f>
        <v>21000</v>
      </c>
      <c r="E23" s="206"/>
      <c r="F23" s="261"/>
      <c r="H23" s="203">
        <v>3</v>
      </c>
      <c r="I23" s="204">
        <v>625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34044.402852964173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725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35189.288314633093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225</v>
      </c>
      <c r="K25" s="225"/>
      <c r="L25" s="271" t="s">
        <v>285</v>
      </c>
      <c r="M25" s="271"/>
      <c r="N25" s="271"/>
      <c r="O25" s="271"/>
      <c r="P25" s="205">
        <v>545</v>
      </c>
      <c r="Q25" s="265"/>
      <c r="R25" s="25"/>
      <c r="S25" s="198" t="s">
        <v>266</v>
      </c>
      <c r="T25" s="336">
        <f ca="1">T23-T24</f>
        <v>-1144.8854616689205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6398.0524208423803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545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521.53110047846894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499.07282342437225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477.58164920992556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457.01593225830214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437.33582034287286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418.50317736160088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400.48150943693861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383.23589419802755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366.73291310816035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350.94058670637361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335.8283126376781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321.36680635184513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307.52804435583261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294.28520990988778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281.61264106209353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2024-06-27T09:47:03Z</dcterms:modified>
</cp:coreProperties>
</file>