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Naudet_Le Vicel (50)\Dossier d_instruction\"/>
    </mc:Choice>
  </mc:AlternateContent>
  <xr:revisionPtr revIDLastSave="0" documentId="13_ncr:1_{6F9B39C7-3789-4C7A-84E5-0EC3C3B8CC86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DI200" i="2" s="1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EI198" i="2" l="1" a="1"/>
  <c r="EI198" i="2" s="1"/>
  <c r="EY202" i="2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DI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AN140" i="2" l="1"/>
  <c r="AN171" i="2"/>
  <c r="AN180" i="2"/>
  <c r="AN35" i="2"/>
  <c r="AN115" i="2"/>
  <c r="AN178" i="2"/>
  <c r="AN158" i="2"/>
  <c r="AN67" i="2"/>
  <c r="AN72" i="2"/>
  <c r="AN146" i="2"/>
  <c r="AN121" i="2"/>
  <c r="AN165" i="2"/>
  <c r="AN73" i="2"/>
  <c r="AN5" i="2"/>
  <c r="AN11" i="2"/>
  <c r="AN70" i="2"/>
  <c r="AN7" i="2"/>
  <c r="AN92" i="2"/>
  <c r="AN14" i="2"/>
  <c r="AN179" i="2"/>
  <c r="AN80" i="2"/>
  <c r="AN19" i="2"/>
  <c r="AN161" i="2"/>
  <c r="AN188" i="2"/>
  <c r="AN96" i="2"/>
  <c r="AN97" i="2"/>
  <c r="AN69" i="2"/>
  <c r="AN46" i="2"/>
  <c r="AN63" i="2"/>
  <c r="AN52" i="2"/>
  <c r="AN181" i="2"/>
  <c r="AN107" i="2"/>
  <c r="AN8" i="2"/>
  <c r="AN40" i="2"/>
  <c r="AN17" i="2"/>
  <c r="AN49" i="2"/>
  <c r="AN83" i="2"/>
  <c r="AN65" i="2"/>
  <c r="AN89" i="2"/>
  <c r="AN139" i="2"/>
  <c r="AN31" i="2"/>
  <c r="AN74" i="2"/>
  <c r="AN131" i="2"/>
  <c r="AN110" i="2"/>
  <c r="AN133" i="2"/>
  <c r="AN175" i="2"/>
  <c r="AN184" i="2"/>
  <c r="AN51" i="2"/>
  <c r="AN62" i="2"/>
  <c r="AN21" i="2"/>
  <c r="AN138" i="2"/>
  <c r="AN144" i="2"/>
  <c r="AN30" i="2"/>
  <c r="AN12" i="2"/>
  <c r="AN167" i="2"/>
  <c r="AN103" i="2"/>
  <c r="AN94" i="2"/>
  <c r="AN128" i="2"/>
  <c r="AN26" i="2"/>
  <c r="AN3" i="2"/>
  <c r="C7" i="4" s="1"/>
  <c r="E7" i="4" s="1"/>
  <c r="F7" i="4" s="1"/>
  <c r="G7" i="4" s="1"/>
  <c r="L7" i="4" s="1"/>
  <c r="AN38" i="2"/>
  <c r="AN185" i="2"/>
  <c r="AN124" i="2"/>
  <c r="AN95" i="2"/>
  <c r="AN6" i="2"/>
  <c r="AN198" i="2"/>
  <c r="AN135" i="2"/>
  <c r="AN149" i="2"/>
  <c r="AN104" i="2"/>
  <c r="AN47" i="2"/>
  <c r="AN117" i="2"/>
  <c r="AN106" i="2"/>
  <c r="AN58" i="2"/>
  <c r="AN193" i="2"/>
  <c r="AN143" i="2"/>
  <c r="AN54" i="2"/>
  <c r="AN116" i="2"/>
  <c r="AN164" i="2"/>
  <c r="AN177" i="2"/>
  <c r="AN55" i="2"/>
  <c r="AN57" i="2"/>
  <c r="AN120" i="2"/>
  <c r="AN32" i="2"/>
  <c r="AN194" i="2"/>
  <c r="AN37" i="2"/>
  <c r="AN173" i="2"/>
  <c r="AN34" i="2"/>
  <c r="AN145" i="2"/>
  <c r="AN176" i="2"/>
  <c r="AN100" i="2"/>
  <c r="AN195" i="2"/>
  <c r="AN53" i="2"/>
  <c r="AN50" i="2"/>
  <c r="AN78" i="2"/>
  <c r="AN150" i="2"/>
  <c r="AN36" i="2"/>
  <c r="AN182" i="2"/>
  <c r="AN42" i="2"/>
  <c r="AN129" i="2"/>
  <c r="AN141" i="2"/>
  <c r="AN159" i="2"/>
  <c r="AN186" i="2"/>
  <c r="AN41" i="2"/>
  <c r="AN43" i="2"/>
  <c r="AN113" i="2"/>
  <c r="AN59" i="2"/>
  <c r="AN75" i="2"/>
  <c r="AN155" i="2"/>
  <c r="AN203" i="2"/>
  <c r="AN99" i="2"/>
  <c r="AN48" i="2"/>
  <c r="AN190" i="2"/>
  <c r="AN191" i="2"/>
  <c r="AN10" i="2"/>
  <c r="AN60" i="2"/>
  <c r="AN134" i="2"/>
  <c r="AN174" i="2"/>
  <c r="AN76" i="2"/>
  <c r="AN130" i="2"/>
  <c r="AN160" i="2"/>
  <c r="AN77" i="2"/>
  <c r="AN202" i="2"/>
  <c r="AN85" i="2"/>
  <c r="AN172" i="2"/>
  <c r="AN200" i="2"/>
  <c r="AN16" i="2"/>
  <c r="AN108" i="2"/>
  <c r="AN18" i="2"/>
  <c r="AN147" i="2"/>
  <c r="AN79" i="2"/>
  <c r="AN84" i="2"/>
  <c r="AN33" i="2"/>
  <c r="AN119" i="2"/>
  <c r="AN153" i="2"/>
  <c r="AN93" i="2"/>
  <c r="AN102" i="2"/>
  <c r="AN168" i="2"/>
  <c r="AN4" i="2"/>
  <c r="AN199" i="2"/>
  <c r="AN22" i="2"/>
  <c r="AN13" i="2"/>
  <c r="AN39" i="2"/>
  <c r="AN126" i="2"/>
  <c r="AN105" i="2"/>
  <c r="AN183" i="2"/>
  <c r="AN157" i="2"/>
  <c r="AN137" i="2"/>
  <c r="AN61" i="2"/>
  <c r="AN91" i="2"/>
  <c r="AN127" i="2"/>
  <c r="AN24" i="2"/>
  <c r="AN44" i="2"/>
  <c r="AN163" i="2"/>
  <c r="AN45" i="2"/>
  <c r="AN148" i="2"/>
  <c r="AN151" i="2"/>
  <c r="AN82" i="2"/>
  <c r="AN187" i="2"/>
  <c r="AN196" i="2"/>
  <c r="AN90" i="2"/>
  <c r="AN88" i="2"/>
  <c r="AN166" i="2"/>
  <c r="AN20" i="2"/>
  <c r="AN118" i="2"/>
  <c r="AN101" i="2"/>
  <c r="AN197" i="2"/>
  <c r="AN192" i="2"/>
  <c r="AN25" i="2"/>
  <c r="AN27" i="2"/>
  <c r="AN169" i="2"/>
  <c r="AN162" i="2"/>
  <c r="AN201" i="2"/>
  <c r="AN15" i="2"/>
  <c r="AN123" i="2"/>
  <c r="AN142" i="2"/>
  <c r="AN156" i="2"/>
  <c r="AN109" i="2"/>
  <c r="AN9" i="2"/>
  <c r="AN122" i="2"/>
  <c r="AN28" i="2"/>
  <c r="AN132" i="2"/>
  <c r="AN81" i="2"/>
  <c r="AN87" i="2"/>
  <c r="AN64" i="2"/>
  <c r="AN86" i="2"/>
  <c r="AN23" i="2"/>
  <c r="AN152" i="2"/>
  <c r="AN136" i="2"/>
  <c r="AN68" i="2"/>
  <c r="AN154" i="2"/>
  <c r="AN56" i="2"/>
  <c r="AN189" i="2"/>
  <c r="AN170" i="2"/>
  <c r="AN111" i="2"/>
  <c r="AN66" i="2"/>
  <c r="AN98" i="2"/>
  <c r="AN125" i="2"/>
  <c r="AN71" i="2"/>
  <c r="AN29" i="2"/>
  <c r="AN114" i="2"/>
  <c r="AN112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93" i="2" l="1"/>
  <c r="BI135" i="2"/>
  <c r="BI146" i="2"/>
  <c r="BI31" i="2"/>
  <c r="BI42" i="2"/>
  <c r="BI175" i="2"/>
  <c r="BI126" i="2"/>
  <c r="BI3" i="2"/>
  <c r="C8" i="4" s="1"/>
  <c r="E8" i="4" s="1"/>
  <c r="F8" i="4" s="1"/>
  <c r="G8" i="4" s="1"/>
  <c r="L8" i="4" s="1"/>
  <c r="BI180" i="2"/>
  <c r="BI108" i="2"/>
  <c r="BI132" i="2"/>
  <c r="BI23" i="2"/>
  <c r="BI100" i="2"/>
  <c r="BI127" i="2"/>
  <c r="BI174" i="2"/>
  <c r="BI83" i="2"/>
  <c r="BI22" i="2"/>
  <c r="BI45" i="2"/>
  <c r="BI193" i="2"/>
  <c r="BI70" i="2"/>
  <c r="BI78" i="2"/>
  <c r="BI32" i="2"/>
  <c r="BI46" i="2"/>
  <c r="BI96" i="2"/>
  <c r="BI191" i="2"/>
  <c r="BI12" i="2"/>
  <c r="BI103" i="2"/>
  <c r="BI52" i="2"/>
  <c r="BI28" i="2"/>
  <c r="BI65" i="2"/>
  <c r="BI200" i="2"/>
  <c r="BI57" i="2"/>
  <c r="BI182" i="2"/>
  <c r="BI104" i="2"/>
  <c r="BI116" i="2"/>
  <c r="BI192" i="2"/>
  <c r="BI51" i="2"/>
  <c r="BI195" i="2"/>
  <c r="BI43" i="2"/>
  <c r="BI17" i="2"/>
  <c r="BI133" i="2"/>
  <c r="BI199" i="2"/>
  <c r="BI106" i="2"/>
  <c r="BI134" i="2"/>
  <c r="BI38" i="2"/>
  <c r="BI19" i="2"/>
  <c r="BI125" i="2"/>
  <c r="BI114" i="2"/>
  <c r="BI162" i="2"/>
  <c r="BI185" i="2"/>
  <c r="BI186" i="2"/>
  <c r="BI184" i="2"/>
  <c r="BI44" i="2"/>
  <c r="BI6" i="2"/>
  <c r="BI117" i="2"/>
  <c r="BI90" i="2"/>
  <c r="BI18" i="2"/>
  <c r="BI156" i="2"/>
  <c r="BI187" i="2"/>
  <c r="BI138" i="2"/>
  <c r="BI167" i="2"/>
  <c r="BI142" i="2"/>
  <c r="BI178" i="2"/>
  <c r="BI85" i="2"/>
  <c r="BI14" i="2"/>
  <c r="BI74" i="2"/>
  <c r="BI172" i="2"/>
  <c r="BI198" i="2"/>
  <c r="BI34" i="2"/>
  <c r="BI165" i="2"/>
  <c r="BI76" i="2"/>
  <c r="BI35" i="2"/>
  <c r="BI101" i="2"/>
  <c r="BI141" i="2"/>
  <c r="BI177" i="2"/>
  <c r="BI15" i="2"/>
  <c r="BI95" i="2"/>
  <c r="BI20" i="2"/>
  <c r="BI62" i="2"/>
  <c r="BI176" i="2"/>
  <c r="BI41" i="2"/>
  <c r="BI115" i="2"/>
  <c r="BI123" i="2"/>
  <c r="BI118" i="2"/>
  <c r="BI8" i="2"/>
  <c r="BI120" i="2"/>
  <c r="BI203" i="2"/>
  <c r="BI33" i="2"/>
  <c r="BI183" i="2"/>
  <c r="BI168" i="2"/>
  <c r="BI99" i="2"/>
  <c r="BI110" i="2"/>
  <c r="BI40" i="2"/>
  <c r="BI107" i="2"/>
  <c r="BI39" i="2"/>
  <c r="BI196" i="2"/>
  <c r="BI197" i="2"/>
  <c r="BI98" i="2"/>
  <c r="BI7" i="2"/>
  <c r="BI112" i="2"/>
  <c r="BI128" i="2"/>
  <c r="BI66" i="2"/>
  <c r="BI122" i="2"/>
  <c r="BI89" i="2"/>
  <c r="BI179" i="2"/>
  <c r="BI129" i="2"/>
  <c r="BI59" i="2"/>
  <c r="BI37" i="2"/>
  <c r="BI56" i="2"/>
  <c r="BI81" i="2"/>
  <c r="BI163" i="2"/>
  <c r="BI26" i="2"/>
  <c r="BI164" i="2"/>
  <c r="BI113" i="2"/>
  <c r="BI201" i="2"/>
  <c r="BI86" i="2"/>
  <c r="BI73" i="2"/>
  <c r="BI60" i="2"/>
  <c r="BI25" i="2"/>
  <c r="BI130" i="2"/>
  <c r="BI13" i="2"/>
  <c r="BI160" i="2"/>
  <c r="BI121" i="2"/>
  <c r="BI80" i="2"/>
  <c r="BI68" i="2"/>
  <c r="BI109" i="2"/>
  <c r="BI144" i="2"/>
  <c r="BI63" i="2"/>
  <c r="BI50" i="2"/>
  <c r="BI75" i="2"/>
  <c r="BI171" i="2"/>
  <c r="BI147" i="2"/>
  <c r="BI36" i="2"/>
  <c r="BI79" i="2"/>
  <c r="BI49" i="2"/>
  <c r="BI71" i="2"/>
  <c r="BI202" i="2"/>
  <c r="BI140" i="2"/>
  <c r="BI47" i="2"/>
  <c r="BI124" i="2"/>
  <c r="BI27" i="2"/>
  <c r="BI48" i="2"/>
  <c r="BI149" i="2"/>
  <c r="BI190" i="2"/>
  <c r="BI111" i="2"/>
  <c r="BI24" i="2"/>
  <c r="BI54" i="2"/>
  <c r="BI4" i="2"/>
  <c r="BI194" i="2"/>
  <c r="BI154" i="2"/>
  <c r="BI61" i="2"/>
  <c r="BI169" i="2"/>
  <c r="BI94" i="2"/>
  <c r="BI157" i="2"/>
  <c r="BI72" i="2"/>
  <c r="BI148" i="2"/>
  <c r="BI91" i="2"/>
  <c r="BI173" i="2"/>
  <c r="BI139" i="2"/>
  <c r="BI152" i="2"/>
  <c r="BI88" i="2"/>
  <c r="BI97" i="2"/>
  <c r="BI53" i="2"/>
  <c r="BI87" i="2"/>
  <c r="BI16" i="2"/>
  <c r="BI11" i="2"/>
  <c r="BI84" i="2"/>
  <c r="BI145" i="2"/>
  <c r="BI119" i="2"/>
  <c r="BI166" i="2"/>
  <c r="BI30" i="2"/>
  <c r="BI158" i="2"/>
  <c r="BI161" i="2"/>
  <c r="BI10" i="2"/>
  <c r="BI159" i="2"/>
  <c r="BI136" i="2"/>
  <c r="BI181" i="2"/>
  <c r="BI64" i="2"/>
  <c r="BI9" i="2"/>
  <c r="BI21" i="2"/>
  <c r="BI58" i="2"/>
  <c r="BI92" i="2"/>
  <c r="BI29" i="2"/>
  <c r="BI55" i="2"/>
  <c r="BI143" i="2"/>
  <c r="BI69" i="2"/>
  <c r="BI153" i="2"/>
  <c r="BI155" i="2"/>
  <c r="BI188" i="2"/>
  <c r="BI170" i="2"/>
  <c r="BI151" i="2"/>
  <c r="BI150" i="2"/>
  <c r="BI131" i="2"/>
  <c r="BI5" i="2"/>
  <c r="BI77" i="2"/>
  <c r="BI105" i="2"/>
  <c r="BI137" i="2"/>
  <c r="BI189" i="2"/>
  <c r="BI82" i="2"/>
  <c r="BI67" i="2"/>
  <c r="BI10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<sst xmlns="http://schemas.openxmlformats.org/spreadsheetml/2006/main" count="1183" uniqueCount="326">
  <si>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</si>
  <si>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</si>
  <si>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</si>
  <si>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</si>
  <si>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</si>
  <si>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</si>
  <si>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</si>
  <si>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</si>
  <si>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</si>
  <si>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</si>
  <si>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</si>
  <si>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</si>
  <si>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</si>
  <si>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</si>
  <si>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</si>
  <si>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</si>
  <si>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</si>
  <si>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</si>
  <si>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</si>
  <si>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</si>
  <si>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</si>
  <si>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</si>
  <si>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</si>
  <si>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</si>
  <si>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</si>
  <si>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</si>
  <si>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</si>
  <si>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</si>
  <si>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</si>
  <si>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</si>
  <si>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</si>
  <si>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</si>
  <si>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</si>
  <si>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</si>
  <si>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</si>
  <si>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</si>
  <si>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</si>
  <si>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</si>
  <si>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</si>
  <si>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</si>
  <si>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</si>
  <si>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</si>
  <si>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</si>
  <si>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</si>
  <si>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</si>
  <si>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</si>
  <si>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</si>
  <si>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</si>
  <si>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</si>
  <si>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</si>
  <si>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</si>
  <si>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</si>
  <si>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</si>
  <si>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</si>
  <si>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</si>
  <si>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</si>
  <si>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</si>
  <si>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</si>
  <si>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</si>
  <si>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</si>
  <si>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</si>
  <si>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</si>
  <si>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</si>
  <si>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</si>
  <si>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</si>
  <si>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</si>
  <si>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</si>
  <si>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</si>
  <si>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</si>
  <si>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</si>
  <si>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</si>
  <si>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</si>
  <si>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</si>
  <si>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</si>
  <si>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</si>
  <si>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</si>
  <si>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</si>
  <si>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</si>
  <si>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</si>
  <si>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</si>
  <si>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</si>
  <si>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</si>
  <si>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</si>
  <si>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</si>
  <si>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</si>
  <si>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</si>
  <si>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</si>
  <si>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</si>
  <si>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</si>
  <si>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</si>
  <si>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</si>
  <si>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</si>
  <si>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</si>
  <si>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</si>
  <si>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</si>
  <si>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</si>
  <si>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</si>
  <si>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</si>
  <si>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</si>
  <si>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</si>
  <si>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</si>
  <si>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</si>
  <si>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</si>
  <si>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</si>
  <si>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</si>
  <si>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</si>
  <si>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</si>
  <si>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</si>
  <si>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</si>
  <si>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</si>
  <si>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</si>
  <si>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</si>
  <si>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</si>
  <si>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</si>
  <si>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</si>
  <si>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</si>
  <si>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</si>
  <si>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</si>
  <si>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</si>
  <si>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</si>
  <si>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</si>
  <si>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</si>
  <si>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</si>
  <si>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</si>
  <si>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</si>
  <si>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</si>
  <si>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</si>
  <si>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</si>
  <si>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</si>
  <si>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</si>
  <si>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</si>
  <si>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</si>
  <si>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</si>
  <si>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</si>
  <si>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</si>
  <si>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</si>
  <si>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</si>
  <si>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</si>
  <si>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</si>
  <si>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</si>
  <si>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</si>
  <si>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</si>
  <si>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</si>
  <si>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</si>
  <si>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</si>
  <si>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</si>
  <si>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</si>
  <si>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</si>
  <si>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</si>
  <si>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</si>
  <si>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</si>
  <si>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</si>
  <si>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</si>
  <si>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</si>
  <si>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</si>
  <si>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</si>
  <si>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</si>
  <si>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</si>
  <si>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</si>
  <si>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</si>
  <si>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</si>
  <si>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</si>
  <si>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</si>
  <si>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</si>
  <si>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</si>
  <si>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</si>
  <si>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</si>
  <si>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</si>
  <si>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</si>
  <si>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</si>
  <si>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</si>
  <si>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</si>
  <si>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</si>
  <si>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</si>
  <si>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</si>
  <si>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</si>
  <si>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</si>
  <si>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</si>
  <si>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</si>
  <si>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</si>
  <si>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</si>
  <si>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</si>
  <si>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</si>
  <si>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</si>
  <si>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</si>
  <si>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</si>
  <si>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</si>
  <si>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</si>
  <si>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</si>
  <si>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</si>
  <si>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</si>
  <si>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</si>
  <si>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</si>
  <si>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</si>
  <si>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</si>
  <si>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</si>
  <si>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</si>
  <si>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</si>
  <si>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</si>
  <si>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</si>
  <si>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</si>
  <si>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</si>
  <si>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</si>
  <si>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</si>
  <si>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</si>
  <si>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</si>
  <si>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</si>
  <si>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</si>
  <si>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</si>
  <si>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</si>
  <si>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</si>
  <si>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</si>
  <si>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</si>
  <si>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</si>
  <si>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</si>
  <si>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</si>
  <si>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</si>
  <si>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</si>
  <si>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</si>
  <si>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</si>
  <si>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</si>
  <si>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</si>
  <si>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</si>
  <si>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</si>
  <si>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</si>
  <si>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</si>
  <si>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</si>
  <si>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</si>
  <si>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</si>
  <si>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</si>
  <si>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</si>
  <si>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</si>
  <si>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</si>
  <si>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</si>
  <si>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</si>
  <si>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</si>
  <si>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</si>
  <si>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</si>
  <si>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</si>
  <si>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</si>
  <si>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</si>
  <si>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</si>
  <si>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</si>
  <si>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</si>
  <si>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</si>
  <si>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</si>
  <si>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</si>
  <si>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</si>
  <si>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</si>
  <si>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</si>
  <si>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</si>
  <si>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</si>
  <si>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</si>
  <si>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</si>
  <si>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</si>
  <si>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</si>
  <si>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</si>
  <si>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</si>
  <si>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</si>
  <si>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</si>
  <si>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</si>
  <si>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</si>
  <si>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</si>
  <si>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</si>
  <si>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</si>
  <si>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</si>
  <si>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</si>
  <si>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</si>
  <si>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</si>
  <si>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</si>
  <si>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</si>
  <si>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</si>
  <si>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</si>
  <si>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</si>
  <si>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</si>
  <si>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</si>
  <si>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</si>
  <si>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</si>
  <si>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</si>
  <si>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</si>
  <si>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</si>
  <si>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</si>
  <si>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</si>
  <si>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</si>
  <si>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</si>
  <si>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</si>
  <si>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</si>
  <si>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</si>
  <si>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</si>
  <si>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</si>
  <si>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</si>
  <si>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</si>
  <si>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</si>
  <si>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</si>
  <si>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</si>
  <si>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</si>
  <si>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</si>
  <si>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</si>
  <si>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</si>
  <si>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</si>
  <si>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</si>
  <si>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</si>
  <si>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</si>
  <si>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</si>
  <si>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</si>
  <si>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</si>
  <si>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</si>
  <si>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</si>
  <si>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</si>
  <si>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</si>
  <si>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</si>
  <si>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</si>
  <si>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</si>
  <si>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</si>
  <si>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</si>
  <si>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</si>
  <si>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</si>
  <si>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</si>
  <si>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</si>
  <si>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</si>
  <si>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</si>
  <si>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</si>
  <si>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</si>
  <si>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</si>
  <si>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3/5</t>
  </si>
  <si>
    <t>Classe 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</si>
</sst>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2.4856139996339159</c:v>
                </c:pt>
                <c:pt idx="2">
                  <c:v>2.8645382130651864</c:v>
                </c:pt>
                <c:pt idx="3">
                  <c:v>3.3014366473224772</c:v>
                </c:pt>
                <c:pt idx="4">
                  <c:v>3.805209321131986</c:v>
                </c:pt>
                <c:pt idx="5">
                  <c:v>4.3861269006449541</c:v>
                </c:pt>
                <c:pt idx="6">
                  <c:v>5.0560424100993435</c:v>
                </c:pt>
                <c:pt idx="7">
                  <c:v>5.8286357327455969</c:v>
                </c:pt>
                <c:pt idx="8">
                  <c:v>6.7196959934308884</c:v>
                </c:pt>
                <c:pt idx="9">
                  <c:v>7.7474477066013394</c:v>
                </c:pt>
                <c:pt idx="10">
                  <c:v>8.9329274894192476</c:v>
                </c:pt>
                <c:pt idx="11">
                  <c:v>10.30041919851028</c:v>
                </c:pt>
                <c:pt idx="12">
                  <c:v>11.87795657288469</c:v>
                </c:pt>
                <c:pt idx="13">
                  <c:v>13.697903880641995</c:v>
                </c:pt>
                <c:pt idx="14">
                  <c:v>15.797626703041116</c:v>
                </c:pt>
                <c:pt idx="15">
                  <c:v>18.220266880944969</c:v>
                </c:pt>
                <c:pt idx="16">
                  <c:v>21.01563783548978</c:v>
                </c:pt>
                <c:pt idx="17">
                  <c:v>24.24125900330603</c:v>
                </c:pt>
                <c:pt idx="18">
                  <c:v>27.963551050192383</c:v>
                </c:pt>
                <c:pt idx="19">
                  <c:v>32.259216907660658</c:v>
                </c:pt>
                <c:pt idx="20">
                  <c:v>37.216837585766648</c:v>
                </c:pt>
                <c:pt idx="21">
                  <c:v>42.938716235872512</c:v>
                </c:pt>
                <c:pt idx="22">
                  <c:v>49.543009164187801</c:v>
                </c:pt>
                <c:pt idx="23">
                  <c:v>57.166188541852527</c:v>
                </c:pt>
                <c:pt idx="24">
                  <c:v>65.965888548086483</c:v>
                </c:pt>
                <c:pt idx="25">
                  <c:v>76.124194767756805</c:v>
                </c:pt>
                <c:pt idx="26">
                  <c:v>87.851446015104159</c:v>
                </c:pt>
                <c:pt idx="27">
                  <c:v>101.39062856972261</c:v>
                </c:pt>
                <c:pt idx="28">
                  <c:v>117.02245531876588</c:v>
                </c:pt>
                <c:pt idx="29">
                  <c:v>135.07123676635288</c:v>
                </c:pt>
                <c:pt idx="30">
                  <c:v>155.91166760457645</c:v>
                </c:pt>
                <c:pt idx="31">
                  <c:v>171.84658384906734</c:v>
                </c:pt>
                <c:pt idx="32">
                  <c:v>187.74673295516459</c:v>
                </c:pt>
                <c:pt idx="33">
                  <c:v>203.61547511489925</c:v>
                </c:pt>
                <c:pt idx="34">
                  <c:v>219.45560335230456</c:v>
                </c:pt>
                <c:pt idx="35">
                  <c:v>235.26947418907864</c:v>
                </c:pt>
                <c:pt idx="36">
                  <c:v>251.05910125727394</c:v>
                </c:pt>
                <c:pt idx="37">
                  <c:v>266.82622408490818</c:v>
                </c:pt>
                <c:pt idx="38">
                  <c:v>282.57235974749386</c:v>
                </c:pt>
                <c:pt idx="39">
                  <c:v>174.30998456136442</c:v>
                </c:pt>
                <c:pt idx="40">
                  <c:v>191.56674706801175</c:v>
                </c:pt>
                <c:pt idx="41">
                  <c:v>208.78732186900956</c:v>
                </c:pt>
                <c:pt idx="42">
                  <c:v>225.97511440580806</c:v>
                </c:pt>
                <c:pt idx="43">
                  <c:v>243.13296929261881</c:v>
                </c:pt>
                <c:pt idx="44">
                  <c:v>260.26329660124276</c:v>
                </c:pt>
                <c:pt idx="45">
                  <c:v>277.36816309106536</c:v>
                </c:pt>
                <c:pt idx="46">
                  <c:v>223.95157325093109</c:v>
                </c:pt>
                <c:pt idx="47">
                  <c:v>241.43399997054976</c:v>
                </c:pt>
                <c:pt idx="48">
                  <c:v>258.88762644603702</c:v>
                </c:pt>
                <c:pt idx="49">
                  <c:v>276.31466745192</c:v>
                </c:pt>
                <c:pt idx="50">
                  <c:v>293.71703549365355</c:v>
                </c:pt>
                <c:pt idx="51">
                  <c:v>311.09639790593201</c:v>
                </c:pt>
                <c:pt idx="52">
                  <c:v>328.45422051154264</c:v>
                </c:pt>
                <c:pt idx="53">
                  <c:v>271.58831401010906</c:v>
                </c:pt>
                <c:pt idx="54">
                  <c:v>288.54318325374766</c:v>
                </c:pt>
                <c:pt idx="55">
                  <c:v>305.47578407094039</c:v>
                </c:pt>
                <c:pt idx="56">
                  <c:v>322.38752435111269</c:v>
                </c:pt>
                <c:pt idx="57">
                  <c:v>339.27965221277077</c:v>
                </c:pt>
                <c:pt idx="58">
                  <c:v>356.1532813533031</c:v>
                </c:pt>
                <c:pt idx="59">
                  <c:v>373.00941134159547</c:v>
                </c:pt>
                <c:pt idx="60">
                  <c:v>321.16223830242001</c:v>
                </c:pt>
                <c:pt idx="61">
                  <c:v>337.89090499095721</c:v>
                </c:pt>
                <c:pt idx="62">
                  <c:v>354.60134723371294</c:v>
                </c:pt>
                <c:pt idx="63">
                  <c:v>371.29454454242961</c:v>
                </c:pt>
                <c:pt idx="64">
                  <c:v>387.97138117860817</c:v>
                </c:pt>
                <c:pt idx="65">
                  <c:v>404.63265919717566</c:v>
                </c:pt>
                <c:pt idx="66">
                  <c:v>421.27910922945784</c:v>
                </c:pt>
                <c:pt idx="67">
                  <c:v>437.91139947290156</c:v>
                </c:pt>
                <c:pt idx="68">
                  <c:v>385.74662532406404</c:v>
                </c:pt>
                <c:pt idx="69">
                  <c:v>402.09622394999224</c:v>
                </c:pt>
                <c:pt idx="70">
                  <c:v>418.43144504603737</c:v>
                </c:pt>
                <c:pt idx="71">
                  <c:v>434.75292874664916</c:v>
                </c:pt>
                <c:pt idx="72">
                  <c:v>451.06126321628602</c:v>
                </c:pt>
                <c:pt idx="73">
                  <c:v>467.35699063400619</c:v>
                </c:pt>
                <c:pt idx="74">
                  <c:v>483.64061230002784</c:v>
                </c:pt>
                <c:pt idx="75">
                  <c:v>499.91259301889431</c:v>
                </c:pt>
                <c:pt idx="76">
                  <c:v>446.31521389603444</c:v>
                </c:pt>
                <c:pt idx="77">
                  <c:v>462.24146339150792</c:v>
                </c:pt>
                <c:pt idx="78">
                  <c:v>478.15600899074548</c:v>
                </c:pt>
                <c:pt idx="79">
                  <c:v>494.05929494040555</c:v>
                </c:pt>
                <c:pt idx="80">
                  <c:v>509.95173456646006</c:v>
                </c:pt>
                <c:pt idx="81">
                  <c:v>525.8337133428314</c:v>
                </c:pt>
                <c:pt idx="82">
                  <c:v>541.70559157012895</c:v>
                </c:pt>
                <c:pt idx="83">
                  <c:v>557.56770672422067</c:v>
                </c:pt>
                <c:pt idx="84">
                  <c:v>494.25204878866299</c:v>
                </c:pt>
                <c:pt idx="85">
                  <c:v>509.77070156242985</c:v>
                </c:pt>
                <c:pt idx="86">
                  <c:v>525.27937581239951</c:v>
                </c:pt>
                <c:pt idx="87">
                  <c:v>540.77840751430779</c:v>
                </c:pt>
                <c:pt idx="88">
                  <c:v>556.26811182385404</c:v>
                </c:pt>
                <c:pt idx="89">
                  <c:v>571.74878492270318</c:v>
                </c:pt>
                <c:pt idx="90">
                  <c:v>587.22070565424553</c:v>
                </c:pt>
                <c:pt idx="91">
                  <c:v>602.68413697808137</c:v>
                </c:pt>
                <c:pt idx="92">
                  <c:v>618.13932726754638</c:v>
                </c:pt>
                <c:pt idx="93">
                  <c:v>633.5865114707932</c:v>
                </c:pt>
                <c:pt idx="94">
                  <c:v>542.7503036985421</c:v>
                </c:pt>
                <c:pt idx="95">
                  <c:v>557.31491378690487</c:v>
                </c:pt>
                <c:pt idx="96">
                  <c:v>571.87155555734455</c:v>
                </c:pt>
                <c:pt idx="97">
                  <c:v>586.42046032027383</c:v>
                </c:pt>
                <c:pt idx="98">
                  <c:v>600.96184697823776</c:v>
                </c:pt>
                <c:pt idx="99">
                  <c:v>615.49592298184245</c:v>
                </c:pt>
                <c:pt idx="100">
                  <c:v>630.02288519074466</c:v>
                </c:pt>
                <c:pt idx="101">
                  <c:v>644.54292065114475</c:v>
                </c:pt>
                <c:pt idx="102">
                  <c:v>659.05620729961606</c:v>
                </c:pt>
                <c:pt idx="103">
                  <c:v>673.56291460175419</c:v>
                </c:pt>
                <c:pt idx="104">
                  <c:v>582.81018132536508</c:v>
                </c:pt>
                <c:pt idx="105">
                  <c:v>596.81477676326244</c:v>
                </c:pt>
                <c:pt idx="106">
                  <c:v>610.8125394005217</c:v>
                </c:pt>
                <c:pt idx="107">
                  <c:v>624.80364780820889</c:v>
                </c:pt>
                <c:pt idx="108">
                  <c:v>638.7882719119408</c:v>
                </c:pt>
                <c:pt idx="109">
                  <c:v>652.76657359448609</c:v>
                </c:pt>
                <c:pt idx="110">
                  <c:v>666.73870724409869</c:v>
                </c:pt>
                <c:pt idx="111">
                  <c:v>680.70482025452213</c:v>
                </c:pt>
                <c:pt idx="112">
                  <c:v>694.66505348185535</c:v>
                </c:pt>
                <c:pt idx="113">
                  <c:v>708.61954166280566</c:v>
                </c:pt>
                <c:pt idx="114">
                  <c:v>616.85140760749948</c:v>
                </c:pt>
                <c:pt idx="115">
                  <c:v>630.68166359125257</c:v>
                </c:pt>
                <c:pt idx="116">
                  <c:v>644.50564843491429</c:v>
                </c:pt>
                <c:pt idx="117">
                  <c:v>658.3235155290082</c:v>
                </c:pt>
                <c:pt idx="118">
                  <c:v>672.13541130344686</c:v>
                </c:pt>
                <c:pt idx="119">
                  <c:v>685.94147568290555</c:v>
                </c:pt>
                <c:pt idx="120">
                  <c:v>699.74184250365181</c:v>
                </c:pt>
                <c:pt idx="121">
                  <c:v>713.53663989580502</c:v>
                </c:pt>
                <c:pt idx="122">
                  <c:v>727.32599063451869</c:v>
                </c:pt>
                <c:pt idx="123">
                  <c:v>741.11001246316334</c:v>
                </c:pt>
                <c:pt idx="124">
                  <c:v>412.44147608153872</c:v>
                </c:pt>
                <c:pt idx="125">
                  <c:v>395.60118651702675</c:v>
                </c:pt>
                <c:pt idx="126">
                  <c:v>283.43951586187524</c:v>
                </c:pt>
                <c:pt idx="127">
                  <c:v>280.49455518990584</c:v>
                </c:pt>
                <c:pt idx="128">
                  <c:v>209.28799885180106</c:v>
                </c:pt>
                <c:pt idx="129">
                  <c:v>209.79124663606544</c:v>
                </c:pt>
                <c:pt idx="130">
                  <c:v>210.29446655679112</c:v>
                </c:pt>
                <c:pt idx="131">
                  <c:v>31.810552186812185</c:v>
                </c:pt>
                <c:pt idx="132">
                  <c:v>31.810552186812185</c:v>
                </c:pt>
                <c:pt idx="133">
                  <c:v>31.810552186812185</c:v>
                </c:pt>
                <c:pt idx="134">
                  <c:v>31.810552186812185</c:v>
                </c:pt>
                <c:pt idx="135">
                  <c:v>31.810552186812185</c:v>
                </c:pt>
                <c:pt idx="136">
                  <c:v>31.810552186812185</c:v>
                </c:pt>
                <c:pt idx="137">
                  <c:v>31.810552186812185</c:v>
                </c:pt>
                <c:pt idx="138">
                  <c:v>31.810552186812185</c:v>
                </c:pt>
                <c:pt idx="139">
                  <c:v>31.810552186812185</c:v>
                </c:pt>
                <c:pt idx="140">
                  <c:v>31.810552186812185</c:v>
                </c:pt>
                <c:pt idx="141">
                  <c:v>31.810552186812185</c:v>
                </c:pt>
                <c:pt idx="142">
                  <c:v>31.810552186812185</c:v>
                </c:pt>
                <c:pt idx="143">
                  <c:v>31.810552186812185</c:v>
                </c:pt>
                <c:pt idx="144">
                  <c:v>31.810552186812185</c:v>
                </c:pt>
                <c:pt idx="145">
                  <c:v>31.810552186812185</c:v>
                </c:pt>
                <c:pt idx="146">
                  <c:v>31.810552186812185</c:v>
                </c:pt>
                <c:pt idx="147">
                  <c:v>31.810552186812185</c:v>
                </c:pt>
                <c:pt idx="148">
                  <c:v>31.810552186812185</c:v>
                </c:pt>
                <c:pt idx="149">
                  <c:v>31.810552186812185</c:v>
                </c:pt>
                <c:pt idx="150">
                  <c:v>31.810552186812185</c:v>
                </c:pt>
                <c:pt idx="151">
                  <c:v>31.810552186812185</c:v>
                </c:pt>
                <c:pt idx="152">
                  <c:v>31.810552186812185</c:v>
                </c:pt>
                <c:pt idx="153">
                  <c:v>31.810552186812185</c:v>
                </c:pt>
                <c:pt idx="154">
                  <c:v>31.810552186812185</c:v>
                </c:pt>
                <c:pt idx="155">
                  <c:v>31.810552186812185</c:v>
                </c:pt>
                <c:pt idx="156">
                  <c:v>31.810552186812185</c:v>
                </c:pt>
                <c:pt idx="157">
                  <c:v>31.810552186812185</c:v>
                </c:pt>
                <c:pt idx="158">
                  <c:v>31.810552186812185</c:v>
                </c:pt>
                <c:pt idx="159">
                  <c:v>31.810552186812185</c:v>
                </c:pt>
                <c:pt idx="160">
                  <c:v>31.810552186812185</c:v>
                </c:pt>
                <c:pt idx="161">
                  <c:v>31.810552186812185</c:v>
                </c:pt>
                <c:pt idx="162">
                  <c:v>31.810552186812185</c:v>
                </c:pt>
                <c:pt idx="163">
                  <c:v>31.810552186812185</c:v>
                </c:pt>
                <c:pt idx="164">
                  <c:v>31.810552186812185</c:v>
                </c:pt>
                <c:pt idx="165">
                  <c:v>31.810552186812185</c:v>
                </c:pt>
                <c:pt idx="166">
                  <c:v>31.810552186812185</c:v>
                </c:pt>
                <c:pt idx="167">
                  <c:v>31.810552186812185</c:v>
                </c:pt>
                <c:pt idx="168">
                  <c:v>31.810552186812185</c:v>
                </c:pt>
                <c:pt idx="169">
                  <c:v>31.810552186812185</c:v>
                </c:pt>
                <c:pt idx="170">
                  <c:v>31.810552186812185</c:v>
                </c:pt>
                <c:pt idx="171">
                  <c:v>31.810552186812185</c:v>
                </c:pt>
                <c:pt idx="172">
                  <c:v>31.810552186812185</c:v>
                </c:pt>
                <c:pt idx="173">
                  <c:v>31.810552186812185</c:v>
                </c:pt>
                <c:pt idx="174">
                  <c:v>31.810552186812185</c:v>
                </c:pt>
                <c:pt idx="175">
                  <c:v>31.810552186812185</c:v>
                </c:pt>
                <c:pt idx="176">
                  <c:v>31.810552186812185</c:v>
                </c:pt>
                <c:pt idx="177">
                  <c:v>31.810552186812185</c:v>
                </c:pt>
                <c:pt idx="178">
                  <c:v>31.810552186812185</c:v>
                </c:pt>
                <c:pt idx="179">
                  <c:v>31.810552186812185</c:v>
                </c:pt>
                <c:pt idx="180">
                  <c:v>31.810552186812185</c:v>
                </c:pt>
                <c:pt idx="181">
                  <c:v>31.810552186812185</c:v>
                </c:pt>
                <c:pt idx="182">
                  <c:v>31.810552186812185</c:v>
                </c:pt>
                <c:pt idx="183">
                  <c:v>31.810552186812185</c:v>
                </c:pt>
                <c:pt idx="184">
                  <c:v>31.810552186812185</c:v>
                </c:pt>
                <c:pt idx="185">
                  <c:v>31.810552186812185</c:v>
                </c:pt>
                <c:pt idx="186">
                  <c:v>31.810552186812185</c:v>
                </c:pt>
                <c:pt idx="187">
                  <c:v>31.810552186812185</c:v>
                </c:pt>
                <c:pt idx="188">
                  <c:v>31.810552186812185</c:v>
                </c:pt>
                <c:pt idx="189">
                  <c:v>31.810552186812185</c:v>
                </c:pt>
                <c:pt idx="190">
                  <c:v>31.810552186812185</c:v>
                </c:pt>
                <c:pt idx="191">
                  <c:v>31.810552186812185</c:v>
                </c:pt>
                <c:pt idx="192">
                  <c:v>31.810552186812185</c:v>
                </c:pt>
                <c:pt idx="193">
                  <c:v>31.810552186812185</c:v>
                </c:pt>
                <c:pt idx="194">
                  <c:v>31.810552186812185</c:v>
                </c:pt>
                <c:pt idx="195">
                  <c:v>31.810552186812185</c:v>
                </c:pt>
                <c:pt idx="196">
                  <c:v>31.810552186812185</c:v>
                </c:pt>
                <c:pt idx="197">
                  <c:v>31.810552186812185</c:v>
                </c:pt>
                <c:pt idx="198">
                  <c:v>31.810552186812185</c:v>
                </c:pt>
                <c:pt idx="199">
                  <c:v>31.810552186812185</c:v>
                </c:pt>
                <c:pt idx="200">
                  <c:v>31.810552186812185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2.6675160418536286</c:v>
                </c:pt>
                <c:pt idx="2">
                  <c:v>3.0797796475450805</c:v>
                </c:pt>
                <c:pt idx="3">
                  <c:v>3.5559878385241297</c:v>
                </c:pt>
                <c:pt idx="4">
                  <c:v>4.1060924310282987</c:v>
                </c:pt>
                <c:pt idx="5">
                  <c:v>4.7415989717169795</c:v>
                </c:pt>
                <c:pt idx="6">
                  <c:v>5.4758100290537763</c:v>
                </c:pt>
                <c:pt idx="7">
                  <c:v>6.3241066842509426</c:v>
                </c:pt>
                <c:pt idx="8">
                  <c:v>7.3042742345512766</c:v>
                </c:pt>
                <c:pt idx="9">
                  <c:v>8.4368790702238972</c:v>
                </c:pt>
                <c:pt idx="10">
                  <c:v>9.7457047852182921</c:v>
                </c:pt>
                <c:pt idx="11">
                  <c:v>11.258256853709192</c:v>
                </c:pt>
                <c:pt idx="12">
                  <c:v>13.006346678295186</c:v>
                </c:pt>
                <c:pt idx="13">
                  <c:v>15.026767522276629</c:v>
                </c:pt>
                <c:pt idx="14">
                  <c:v>17.362076815184228</c:v>
                </c:pt>
                <c:pt idx="15">
                  <c:v>20.061501610376787</c:v>
                </c:pt>
                <c:pt idx="16">
                  <c:v>23.181986625692318</c:v>
                </c:pt>
                <c:pt idx="17">
                  <c:v>26.78940737031709</c:v>
                </c:pt>
                <c:pt idx="18">
                  <c:v>30.95997441986454</c:v>
                </c:pt>
                <c:pt idx="19">
                  <c:v>35.781859024346574</c:v>
                </c:pt>
                <c:pt idx="20">
                  <c:v>41.357075009762639</c:v>
                </c:pt>
                <c:pt idx="21">
                  <c:v>47.803657467139118</c:v>
                </c:pt>
                <c:pt idx="22">
                  <c:v>55.258185133222831</c:v>
                </c:pt>
                <c:pt idx="23">
                  <c:v>63.87870079397883</c:v>
                </c:pt>
                <c:pt idx="24">
                  <c:v>73.848092647032104</c:v>
                </c:pt>
                <c:pt idx="25">
                  <c:v>85.378009529373216</c:v>
                </c:pt>
                <c:pt idx="26">
                  <c:v>98.713394468943918</c:v>
                </c:pt>
                <c:pt idx="27">
                  <c:v>114.13773440456593</c:v>
                </c:pt>
                <c:pt idx="28">
                  <c:v>131.97913942952923</c:v>
                </c:pt>
                <c:pt idx="29">
                  <c:v>152.61738288785739</c:v>
                </c:pt>
                <c:pt idx="30">
                  <c:v>176.49205448043975</c:v>
                </c:pt>
                <c:pt idx="31">
                  <c:v>192.45716419633104</c:v>
                </c:pt>
                <c:pt idx="32">
                  <c:v>208.39146048328556</c:v>
                </c:pt>
                <c:pt idx="33">
                  <c:v>224.29763175513935</c:v>
                </c:pt>
                <c:pt idx="34">
                  <c:v>240.17795365516986</c:v>
                </c:pt>
                <c:pt idx="35">
                  <c:v>256.03437612683177</c:v>
                </c:pt>
                <c:pt idx="36">
                  <c:v>271.86858774771321</c:v>
                </c:pt>
                <c:pt idx="37">
                  <c:v>287.68206426995692</c:v>
                </c:pt>
                <c:pt idx="38">
                  <c:v>303.47610591726431</c:v>
                </c:pt>
                <c:pt idx="39">
                  <c:v>319.25186650438303</c:v>
                </c:pt>
                <c:pt idx="40">
                  <c:v>335.01037649574283</c:v>
                </c:pt>
                <c:pt idx="41">
                  <c:v>350.75256149626176</c:v>
                </c:pt>
                <c:pt idx="42">
                  <c:v>366.47925724772773</c:v>
                </c:pt>
                <c:pt idx="43">
                  <c:v>382.19122191577304</c:v>
                </c:pt>
                <c:pt idx="44">
                  <c:v>397.88914625045004</c:v>
                </c:pt>
                <c:pt idx="45">
                  <c:v>272.77844520578708</c:v>
                </c:pt>
                <c:pt idx="46">
                  <c:v>290.82315267599421</c:v>
                </c:pt>
                <c:pt idx="47">
                  <c:v>308.84285406450209</c:v>
                </c:pt>
                <c:pt idx="48">
                  <c:v>326.8392133189576</c:v>
                </c:pt>
                <c:pt idx="49">
                  <c:v>344.81369619605817</c:v>
                </c:pt>
                <c:pt idx="50">
                  <c:v>362.76760318445668</c:v>
                </c:pt>
                <c:pt idx="51">
                  <c:v>380.70209556651093</c:v>
                </c:pt>
                <c:pt idx="52">
                  <c:v>308.62359963400928</c:v>
                </c:pt>
                <c:pt idx="53">
                  <c:v>325.69937960503381</c:v>
                </c:pt>
                <c:pt idx="54">
                  <c:v>342.7553882386535</c:v>
                </c:pt>
                <c:pt idx="55">
                  <c:v>359.79274762854851</c:v>
                </c:pt>
                <c:pt idx="56">
                  <c:v>376.8124649407186</c:v>
                </c:pt>
                <c:pt idx="57">
                  <c:v>393.81544895197794</c:v>
                </c:pt>
                <c:pt idx="58">
                  <c:v>410.80252358265381</c:v>
                </c:pt>
                <c:pt idx="59">
                  <c:v>427.77443907396031</c:v>
                </c:pt>
                <c:pt idx="60">
                  <c:v>349.02400472703494</c:v>
                </c:pt>
                <c:pt idx="61">
                  <c:v>364.64625680044338</c:v>
                </c:pt>
                <c:pt idx="62">
                  <c:v>380.25389243385894</c:v>
                </c:pt>
                <c:pt idx="63">
                  <c:v>395.84759592897041</c:v>
                </c:pt>
                <c:pt idx="64">
                  <c:v>411.42799328311548</c:v>
                </c:pt>
                <c:pt idx="65">
                  <c:v>426.99565922276582</c:v>
                </c:pt>
                <c:pt idx="66">
                  <c:v>442.55112315780548</c:v>
                </c:pt>
                <c:pt idx="67">
                  <c:v>458.09487425506472</c:v>
                </c:pt>
                <c:pt idx="68">
                  <c:v>394.97120015463889</c:v>
                </c:pt>
                <c:pt idx="69">
                  <c:v>409.99900540187951</c:v>
                </c:pt>
                <c:pt idx="70">
                  <c:v>425.01492080609302</c:v>
                </c:pt>
                <c:pt idx="71">
                  <c:v>440.01942551073108</c:v>
                </c:pt>
                <c:pt idx="72">
                  <c:v>455.01296332341457</c:v>
                </c:pt>
                <c:pt idx="73">
                  <c:v>469.99594642463717</c:v>
                </c:pt>
                <c:pt idx="74">
                  <c:v>484.96875857898323</c:v>
                </c:pt>
                <c:pt idx="75">
                  <c:v>499.9317579291997</c:v>
                </c:pt>
                <c:pt idx="76">
                  <c:v>438.64001803659852</c:v>
                </c:pt>
                <c:pt idx="77">
                  <c:v>453.24511717726642</c:v>
                </c:pt>
                <c:pt idx="78">
                  <c:v>467.84015836832464</c:v>
                </c:pt>
                <c:pt idx="79">
                  <c:v>482.42549950033452</c:v>
                </c:pt>
                <c:pt idx="80">
                  <c:v>497.0014750642901</c:v>
                </c:pt>
                <c:pt idx="81">
                  <c:v>511.56839833720818</c:v>
                </c:pt>
                <c:pt idx="82">
                  <c:v>526.12656330588186</c:v>
                </c:pt>
                <c:pt idx="83">
                  <c:v>540.67624636669279</c:v>
                </c:pt>
                <c:pt idx="84">
                  <c:v>555.21770783299189</c:v>
                </c:pt>
                <c:pt idx="85">
                  <c:v>482.97530225028254</c:v>
                </c:pt>
                <c:pt idx="86">
                  <c:v>496.71396397035846</c:v>
                </c:pt>
                <c:pt idx="87">
                  <c:v>510.44457828758954</c:v>
                </c:pt>
                <c:pt idx="88">
                  <c:v>524.16739211216634</c:v>
                </c:pt>
                <c:pt idx="89">
                  <c:v>537.88263837533532</c:v>
                </c:pt>
                <c:pt idx="90">
                  <c:v>551.59053716453127</c:v>
                </c:pt>
                <c:pt idx="91">
                  <c:v>565.29129673983505</c:v>
                </c:pt>
                <c:pt idx="92">
                  <c:v>578.98511444679809</c:v>
                </c:pt>
                <c:pt idx="93">
                  <c:v>592.67217753845</c:v>
                </c:pt>
                <c:pt idx="94">
                  <c:v>532.87485253040416</c:v>
                </c:pt>
                <c:pt idx="95">
                  <c:v>546.82537004150879</c:v>
                </c:pt>
                <c:pt idx="96">
                  <c:v>560.76842251172638</c:v>
                </c:pt>
                <c:pt idx="97">
                  <c:v>574.7042216330276</c:v>
                </c:pt>
                <c:pt idx="98">
                  <c:v>588.6329679979043</c:v>
                </c:pt>
                <c:pt idx="99">
                  <c:v>602.5548519356812</c:v>
                </c:pt>
                <c:pt idx="100">
                  <c:v>616.47005426755209</c:v>
                </c:pt>
                <c:pt idx="101">
                  <c:v>630.37874698992925</c:v>
                </c:pt>
                <c:pt idx="102">
                  <c:v>644.28109389438293</c:v>
                </c:pt>
                <c:pt idx="103">
                  <c:v>658.17725113131553</c:v>
                </c:pt>
                <c:pt idx="104">
                  <c:v>574.93543737626817</c:v>
                </c:pt>
                <c:pt idx="105">
                  <c:v>588.08863330521115</c:v>
                </c:pt>
                <c:pt idx="106">
                  <c:v>601.23570340333129</c:v>
                </c:pt>
                <c:pt idx="107">
                  <c:v>614.37680044501735</c:v>
                </c:pt>
                <c:pt idx="108">
                  <c:v>627.5120701390166</c:v>
                </c:pt>
                <c:pt idx="109">
                  <c:v>640.64165159935828</c:v>
                </c:pt>
                <c:pt idx="110">
                  <c:v>653.76567777568584</c:v>
                </c:pt>
                <c:pt idx="111">
                  <c:v>666.88427584725321</c:v>
                </c:pt>
                <c:pt idx="112">
                  <c:v>679.99756758432682</c:v>
                </c:pt>
                <c:pt idx="113">
                  <c:v>693.10566968027672</c:v>
                </c:pt>
                <c:pt idx="114">
                  <c:v>630.11555039886127</c:v>
                </c:pt>
                <c:pt idx="115">
                  <c:v>644.2639367041096</c:v>
                </c:pt>
                <c:pt idx="116">
                  <c:v>658.4059121591248</c:v>
                </c:pt>
                <c:pt idx="117">
                  <c:v>672.54163378451642</c:v>
                </c:pt>
                <c:pt idx="118">
                  <c:v>686.67125146609214</c:v>
                </c:pt>
                <c:pt idx="119">
                  <c:v>700.79490842223277</c:v>
                </c:pt>
                <c:pt idx="120">
                  <c:v>714.9127416316602</c:v>
                </c:pt>
                <c:pt idx="121">
                  <c:v>729.02488222568172</c:v>
                </c:pt>
                <c:pt idx="122">
                  <c:v>743.13145584850588</c:v>
                </c:pt>
                <c:pt idx="123">
                  <c:v>757.23258298879875</c:v>
                </c:pt>
                <c:pt idx="124">
                  <c:v>771.32837928528045</c:v>
                </c:pt>
                <c:pt idx="125">
                  <c:v>785.41895580883727</c:v>
                </c:pt>
                <c:pt idx="126">
                  <c:v>681.94300689172019</c:v>
                </c:pt>
                <c:pt idx="127">
                  <c:v>695.41516167981661</c:v>
                </c:pt>
                <c:pt idx="128">
                  <c:v>708.88197241935677</c:v>
                </c:pt>
                <c:pt idx="129">
                  <c:v>722.34355487509731</c:v>
                </c:pt>
                <c:pt idx="130">
                  <c:v>735.80002014800675</c:v>
                </c:pt>
                <c:pt idx="131">
                  <c:v>749.25147494678095</c:v>
                </c:pt>
                <c:pt idx="132">
                  <c:v>762.69802183885724</c:v>
                </c:pt>
                <c:pt idx="133">
                  <c:v>776.1397594828228</c:v>
                </c:pt>
                <c:pt idx="134">
                  <c:v>789.57678284389965</c:v>
                </c:pt>
                <c:pt idx="135">
                  <c:v>803.00918339400721</c:v>
                </c:pt>
                <c:pt idx="136">
                  <c:v>816.43704929775834</c:v>
                </c:pt>
                <c:pt idx="137">
                  <c:v>829.86046558559167</c:v>
                </c:pt>
                <c:pt idx="138">
                  <c:v>718.3905828882215</c:v>
                </c:pt>
                <c:pt idx="139">
                  <c:v>731.39537513401831</c:v>
                </c:pt>
                <c:pt idx="140">
                  <c:v>744.39545655459915</c:v>
                </c:pt>
                <c:pt idx="141">
                  <c:v>757.39092095942249</c:v>
                </c:pt>
                <c:pt idx="142">
                  <c:v>770.38185867844732</c:v>
                </c:pt>
                <c:pt idx="143">
                  <c:v>783.36835674890756</c:v>
                </c:pt>
                <c:pt idx="144">
                  <c:v>796.35049908906774</c:v>
                </c:pt>
                <c:pt idx="145">
                  <c:v>809.32836666006722</c:v>
                </c:pt>
                <c:pt idx="146">
                  <c:v>822.30203761685414</c:v>
                </c:pt>
                <c:pt idx="147">
                  <c:v>835.27158744910628</c:v>
                </c:pt>
                <c:pt idx="148">
                  <c:v>848.23708911295319</c:v>
                </c:pt>
                <c:pt idx="149">
                  <c:v>861.19861315423123</c:v>
                </c:pt>
                <c:pt idx="150">
                  <c:v>566.79393900309731</c:v>
                </c:pt>
                <c:pt idx="151">
                  <c:v>564.54790927322654</c:v>
                </c:pt>
                <c:pt idx="152">
                  <c:v>562.30169262411789</c:v>
                </c:pt>
                <c:pt idx="153">
                  <c:v>560.05528820263737</c:v>
                </c:pt>
                <c:pt idx="154">
                  <c:v>387.52012307257957</c:v>
                </c:pt>
                <c:pt idx="155">
                  <c:v>386.32053329186289</c:v>
                </c:pt>
                <c:pt idx="156">
                  <c:v>385.12086257878133</c:v>
                </c:pt>
                <c:pt idx="157">
                  <c:v>383.92111064505684</c:v>
                </c:pt>
                <c:pt idx="158">
                  <c:v>270.70795761656854</c:v>
                </c:pt>
                <c:pt idx="159">
                  <c:v>269.58620813542433</c:v>
                </c:pt>
                <c:pt idx="160">
                  <c:v>268.46435354322199</c:v>
                </c:pt>
                <c:pt idx="161">
                  <c:v>267.34239333724798</c:v>
                </c:pt>
                <c:pt idx="162">
                  <c:v>39.504150020946049</c:v>
                </c:pt>
                <c:pt idx="163">
                  <c:v>39.504150020946049</c:v>
                </c:pt>
                <c:pt idx="164">
                  <c:v>39.504150020946049</c:v>
                </c:pt>
                <c:pt idx="165">
                  <c:v>39.504150020946049</c:v>
                </c:pt>
                <c:pt idx="166">
                  <c:v>39.504150020946049</c:v>
                </c:pt>
                <c:pt idx="167">
                  <c:v>39.504150020946049</c:v>
                </c:pt>
                <c:pt idx="168">
                  <c:v>39.504150020946049</c:v>
                </c:pt>
                <c:pt idx="169">
                  <c:v>39.504150020946049</c:v>
                </c:pt>
                <c:pt idx="170">
                  <c:v>39.504150020946049</c:v>
                </c:pt>
                <c:pt idx="171">
                  <c:v>39.504150020946049</c:v>
                </c:pt>
                <c:pt idx="172">
                  <c:v>39.504150020946049</c:v>
                </c:pt>
                <c:pt idx="173">
                  <c:v>39.504150020946049</c:v>
                </c:pt>
                <c:pt idx="174">
                  <c:v>39.504150020946049</c:v>
                </c:pt>
                <c:pt idx="175">
                  <c:v>39.504150020946049</c:v>
                </c:pt>
                <c:pt idx="176">
                  <c:v>39.504150020946049</c:v>
                </c:pt>
                <c:pt idx="177">
                  <c:v>39.504150020946049</c:v>
                </c:pt>
                <c:pt idx="178">
                  <c:v>39.504150020946049</c:v>
                </c:pt>
                <c:pt idx="179">
                  <c:v>39.504150020946049</c:v>
                </c:pt>
                <c:pt idx="180">
                  <c:v>39.504150020946049</c:v>
                </c:pt>
                <c:pt idx="181">
                  <c:v>39.504150020946049</c:v>
                </c:pt>
                <c:pt idx="182">
                  <c:v>39.504150020946049</c:v>
                </c:pt>
                <c:pt idx="183">
                  <c:v>39.504150020946049</c:v>
                </c:pt>
                <c:pt idx="184">
                  <c:v>39.504150020946049</c:v>
                </c:pt>
                <c:pt idx="185">
                  <c:v>39.504150020946049</c:v>
                </c:pt>
                <c:pt idx="186">
                  <c:v>39.504150020946049</c:v>
                </c:pt>
                <c:pt idx="187">
                  <c:v>39.504150020946049</c:v>
                </c:pt>
                <c:pt idx="188">
                  <c:v>39.504150020946049</c:v>
                </c:pt>
                <c:pt idx="189">
                  <c:v>39.504150020946049</c:v>
                </c:pt>
                <c:pt idx="190">
                  <c:v>39.504150020946049</c:v>
                </c:pt>
                <c:pt idx="191">
                  <c:v>39.504150020946049</c:v>
                </c:pt>
                <c:pt idx="192">
                  <c:v>39.504150020946049</c:v>
                </c:pt>
                <c:pt idx="193">
                  <c:v>39.504150020946049</c:v>
                </c:pt>
                <c:pt idx="194">
                  <c:v>39.504150020946049</c:v>
                </c:pt>
                <c:pt idx="195">
                  <c:v>39.504150020946049</c:v>
                </c:pt>
                <c:pt idx="196">
                  <c:v>39.504150020946049</c:v>
                </c:pt>
                <c:pt idx="197">
                  <c:v>39.504150020946049</c:v>
                </c:pt>
                <c:pt idx="198">
                  <c:v>39.504150020946049</c:v>
                </c:pt>
                <c:pt idx="199">
                  <c:v>39.504150020946049</c:v>
                </c:pt>
                <c:pt idx="200">
                  <c:v>39.504150020946049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2.9770808019652861</c:v>
                </c:pt>
                <c:pt idx="2">
                  <c:v>3.4373570828837412</c:v>
                </c:pt>
                <c:pt idx="3">
                  <c:v>3.969049858374099</c:v>
                </c:pt>
                <c:pt idx="4">
                  <c:v>4.5832774415311199</c:v>
                </c:pt>
                <c:pt idx="5">
                  <c:v>5.2928945238442866</c:v>
                </c:pt>
                <c:pt idx="6">
                  <c:v>6.1127641432222219</c:v>
                </c:pt>
                <c:pt idx="7">
                  <c:v>7.0600723652324042</c:v>
                </c:pt>
                <c:pt idx="8">
                  <c:v>8.1546924023997711</c:v>
                </c:pt>
                <c:pt idx="9">
                  <c:v>9.4196059575779945</c:v>
                </c:pt>
                <c:pt idx="10">
                  <c:v>10.881390806373746</c:v>
                </c:pt>
                <c:pt idx="11">
                  <c:v>12.570785056949093</c:v>
                </c:pt>
                <c:pt idx="12">
                  <c:v>14.523340174050759</c:v>
                </c:pt>
                <c:pt idx="13">
                  <c:v>16.780176763506326</c:v>
                </c:pt>
                <c:pt idx="14">
                  <c:v>19.388859325040851</c:v>
                </c:pt>
                <c:pt idx="15">
                  <c:v>22.404408743024366</c:v>
                </c:pt>
                <c:pt idx="16">
                  <c:v>25.890474252192604</c:v>
                </c:pt>
                <c:pt idx="17">
                  <c:v>29.920690052842847</c:v>
                </c:pt>
                <c:pt idx="18">
                  <c:v>34.580245732070885</c:v>
                </c:pt>
                <c:pt idx="19">
                  <c:v>39.967704260711201</c:v>
                </c:pt>
                <c:pt idx="20">
                  <c:v>46.197106679935416</c:v>
                </c:pt>
                <c:pt idx="21">
                  <c:v>53.400408783039701</c:v>
                </c:pt>
                <c:pt idx="22">
                  <c:v>61.730302271356322</c:v>
                </c:pt>
                <c:pt idx="23">
                  <c:v>71.36348117439654</c:v>
                </c:pt>
                <c:pt idx="24">
                  <c:v>82.504423954015564</c:v>
                </c:pt>
                <c:pt idx="25">
                  <c:v>95.389772870081046</c:v>
                </c:pt>
                <c:pt idx="26">
                  <c:v>110.29340511365326</c:v>
                </c:pt>
                <c:pt idx="27">
                  <c:v>127.53230519451735</c:v>
                </c:pt>
                <c:pt idx="28">
                  <c:v>147.47336542931785</c:v>
                </c:pt>
                <c:pt idx="29">
                  <c:v>170.54126149274177</c:v>
                </c:pt>
                <c:pt idx="30">
                  <c:v>197.22757330560339</c:v>
                </c:pt>
                <c:pt idx="31">
                  <c:v>215.07335192392463</c:v>
                </c:pt>
                <c:pt idx="32">
                  <c:v>232.88505323292625</c:v>
                </c:pt>
                <c:pt idx="33">
                  <c:v>250.66565041388108</c:v>
                </c:pt>
                <c:pt idx="34">
                  <c:v>268.41766015521176</c:v>
                </c:pt>
                <c:pt idx="35">
                  <c:v>286.14323894610345</c:v>
                </c:pt>
                <c:pt idx="36">
                  <c:v>303.84425422496753</c:v>
                </c:pt>
                <c:pt idx="37">
                  <c:v>321.52233806145614</c:v>
                </c:pt>
                <c:pt idx="38">
                  <c:v>339.17892840411287</c:v>
                </c:pt>
                <c:pt idx="39">
                  <c:v>356.81530128431109</c:v>
                </c:pt>
                <c:pt idx="40">
                  <c:v>374.43259631735282</c:v>
                </c:pt>
                <c:pt idx="41">
                  <c:v>392.03183715189334</c:v>
                </c:pt>
                <c:pt idx="42">
                  <c:v>409.61394805479932</c:v>
                </c:pt>
                <c:pt idx="43">
                  <c:v>427.17976749960877</c:v>
                </c:pt>
                <c:pt idx="44">
                  <c:v>444.73005940335389</c:v>
                </c:pt>
                <c:pt idx="45">
                  <c:v>304.8613887163238</c:v>
                </c:pt>
                <c:pt idx="46">
                  <c:v>325.03382843049724</c:v>
                </c:pt>
                <c:pt idx="47">
                  <c:v>345.17861331979901</c:v>
                </c:pt>
                <c:pt idx="48">
                  <c:v>365.29758358379837</c:v>
                </c:pt>
                <c:pt idx="49">
                  <c:v>385.39236023794496</c:v>
                </c:pt>
                <c:pt idx="50">
                  <c:v>405.46438152379852</c:v>
                </c:pt>
                <c:pt idx="51">
                  <c:v>425.51493173134185</c:v>
                </c:pt>
                <c:pt idx="52">
                  <c:v>344.93350024615029</c:v>
                </c:pt>
                <c:pt idx="53">
                  <c:v>364.02330227549265</c:v>
                </c:pt>
                <c:pt idx="54">
                  <c:v>383.09123870909769</c:v>
                </c:pt>
                <c:pt idx="55">
                  <c:v>402.13855049725061</c:v>
                </c:pt>
                <c:pt idx="56">
                  <c:v>421.16635148896142</c:v>
                </c:pt>
                <c:pt idx="57">
                  <c:v>440.17564672228195</c:v>
                </c:pt>
                <c:pt idx="58">
                  <c:v>459.1673473904425</c:v>
                </c:pt>
                <c:pt idx="59">
                  <c:v>478.14228320317687</c:v>
                </c:pt>
                <c:pt idx="60">
                  <c:v>390.09935870742078</c:v>
                </c:pt>
                <c:pt idx="61">
                  <c:v>407.56468328064005</c:v>
                </c:pt>
                <c:pt idx="62">
                  <c:v>425.01384318267583</c:v>
                </c:pt>
                <c:pt idx="63">
                  <c:v>442.44759519916147</c:v>
                </c:pt>
                <c:pt idx="64">
                  <c:v>459.86663163555068</c:v>
                </c:pt>
                <c:pt idx="65">
                  <c:v>477.2715880956182</c:v>
                </c:pt>
                <c:pt idx="66">
                  <c:v>494.66305006643915</c:v>
                </c:pt>
                <c:pt idx="67">
                  <c:v>512.04155852933104</c:v>
                </c:pt>
                <c:pt idx="68">
                  <c:v>441.46778086992737</c:v>
                </c:pt>
                <c:pt idx="69">
                  <c:v>458.26900271312144</c:v>
                </c:pt>
                <c:pt idx="70">
                  <c:v>475.05707529404305</c:v>
                </c:pt>
                <c:pt idx="71">
                  <c:v>491.8325285089154</c:v>
                </c:pt>
                <c:pt idx="72">
                  <c:v>508.59585317521964</c:v>
                </c:pt>
                <c:pt idx="73">
                  <c:v>525.347505133239</c:v>
                </c:pt>
                <c:pt idx="74">
                  <c:v>542.08790879742207</c:v>
                </c:pt>
                <c:pt idx="75">
                  <c:v>558.81746024641325</c:v>
                </c:pt>
                <c:pt idx="76">
                  <c:v>490.29030699982837</c:v>
                </c:pt>
                <c:pt idx="77">
                  <c:v>506.61932966296098</c:v>
                </c:pt>
                <c:pt idx="78">
                  <c:v>522.93722899864167</c:v>
                </c:pt>
                <c:pt idx="79">
                  <c:v>539.24440080661736</c:v>
                </c:pt>
                <c:pt idx="80">
                  <c:v>555.54121500849214</c:v>
                </c:pt>
                <c:pt idx="81">
                  <c:v>571.82801806482496</c:v>
                </c:pt>
                <c:pt idx="82">
                  <c:v>588.10513510265389</c:v>
                </c:pt>
                <c:pt idx="83">
                  <c:v>604.37287179535929</c:v>
                </c:pt>
                <c:pt idx="84">
                  <c:v>620.631516029713</c:v>
                </c:pt>
                <c:pt idx="85">
                  <c:v>539.85911119256582</c:v>
                </c:pt>
                <c:pt idx="86">
                  <c:v>555.21975930074007</c:v>
                </c:pt>
                <c:pt idx="87">
                  <c:v>570.57150759330045</c:v>
                </c:pt>
                <c:pt idx="88">
                  <c:v>585.9146291341425</c:v>
                </c:pt>
                <c:pt idx="89">
                  <c:v>601.24938152751258</c:v>
                </c:pt>
                <c:pt idx="90">
                  <c:v>616.57600817337777</c:v>
                </c:pt>
                <c:pt idx="91">
                  <c:v>631.8947393915513</c:v>
                </c:pt>
                <c:pt idx="92">
                  <c:v>647.20579343120664</c:v>
                </c:pt>
                <c:pt idx="93">
                  <c:v>662.50937737995605</c:v>
                </c:pt>
                <c:pt idx="94">
                  <c:v>595.65026224157634</c:v>
                </c:pt>
                <c:pt idx="95">
                  <c:v>611.24812567027914</c:v>
                </c:pt>
                <c:pt idx="96">
                  <c:v>626.83773333141039</c:v>
                </c:pt>
                <c:pt idx="97">
                  <c:v>642.41931934019169</c:v>
                </c:pt>
                <c:pt idx="98">
                  <c:v>657.99310553666646</c:v>
                </c:pt>
                <c:pt idx="99">
                  <c:v>673.55930241059502</c:v>
                </c:pt>
                <c:pt idx="100">
                  <c:v>689.11810993646702</c:v>
                </c:pt>
                <c:pt idx="101">
                  <c:v>704.66971832923673</c:v>
                </c:pt>
                <c:pt idx="102">
                  <c:v>720.21430872992516</c:v>
                </c:pt>
                <c:pt idx="103">
                  <c:v>735.75205382900401</c:v>
                </c:pt>
                <c:pt idx="104">
                  <c:v>642.67784187940549</c:v>
                </c:pt>
                <c:pt idx="105">
                  <c:v>657.38448118736198</c:v>
                </c:pt>
                <c:pt idx="106">
                  <c:v>672.08434579224274</c:v>
                </c:pt>
                <c:pt idx="107">
                  <c:v>686.77760465090466</c:v>
                </c:pt>
                <c:pt idx="108">
                  <c:v>701.46441890614233</c:v>
                </c:pt>
                <c:pt idx="109">
                  <c:v>716.14494240749411</c:v>
                </c:pt>
                <c:pt idx="110">
                  <c:v>730.81932218715531</c:v>
                </c:pt>
                <c:pt idx="111">
                  <c:v>745.48769889571065</c:v>
                </c:pt>
                <c:pt idx="112">
                  <c:v>760.15020720181485</c:v>
                </c:pt>
                <c:pt idx="113">
                  <c:v>774.80697615946156</c:v>
                </c:pt>
                <c:pt idx="114">
                  <c:v>704.37543183679225</c:v>
                </c:pt>
                <c:pt idx="115">
                  <c:v>720.19512476410307</c:v>
                </c:pt>
                <c:pt idx="116">
                  <c:v>736.00772777854388</c:v>
                </c:pt>
                <c:pt idx="117">
                  <c:v>751.81341453296864</c:v>
                </c:pt>
                <c:pt idx="118">
                  <c:v>767.61235078968275</c:v>
                </c:pt>
                <c:pt idx="119">
                  <c:v>783.40469493732542</c:v>
                </c:pt>
                <c:pt idx="120">
                  <c:v>799.19059846394703</c:v>
                </c:pt>
                <c:pt idx="121">
                  <c:v>814.97020639080176</c:v>
                </c:pt>
                <c:pt idx="122">
                  <c:v>830.74365767083043</c:v>
                </c:pt>
                <c:pt idx="123">
                  <c:v>846.51108555533563</c:v>
                </c:pt>
                <c:pt idx="124">
                  <c:v>862.27261793194805</c:v>
                </c:pt>
                <c:pt idx="125">
                  <c:v>878.02837763662262</c:v>
                </c:pt>
                <c:pt idx="126">
                  <c:v>762.32548796712365</c:v>
                </c:pt>
                <c:pt idx="127">
                  <c:v>777.38933134776391</c:v>
                </c:pt>
                <c:pt idx="128">
                  <c:v>792.44726461706807</c:v>
                </c:pt>
                <c:pt idx="129">
                  <c:v>807.49941580205348</c:v>
                </c:pt>
                <c:pt idx="130">
                  <c:v>822.5459077719438</c:v>
                </c:pt>
                <c:pt idx="131">
                  <c:v>837.58685853844179</c:v>
                </c:pt>
                <c:pt idx="132">
                  <c:v>852.62238153333408</c:v>
                </c:pt>
                <c:pt idx="133">
                  <c:v>867.65258586551636</c:v>
                </c:pt>
                <c:pt idx="134">
                  <c:v>882.67757655930211</c:v>
                </c:pt>
                <c:pt idx="135">
                  <c:v>897.69745477567938</c:v>
                </c:pt>
                <c:pt idx="136">
                  <c:v>912.71231801800559</c:v>
                </c:pt>
                <c:pt idx="137">
                  <c:v>927.72226032347999</c:v>
                </c:pt>
                <c:pt idx="138">
                  <c:v>803.07936932009852</c:v>
                </c:pt>
                <c:pt idx="139">
                  <c:v>817.6207995679955</c:v>
                </c:pt>
                <c:pt idx="140">
                  <c:v>832.15702000141948</c:v>
                </c:pt>
                <c:pt idx="141">
                  <c:v>846.68813436649805</c:v>
                </c:pt>
                <c:pt idx="142">
                  <c:v>861.21424256129728</c:v>
                </c:pt>
                <c:pt idx="143">
                  <c:v>875.73544084237983</c:v>
                </c:pt>
                <c:pt idx="144">
                  <c:v>890.25182201696441</c:v>
                </c:pt>
                <c:pt idx="145">
                  <c:v>904.76347562191495</c:v>
                </c:pt>
                <c:pt idx="146">
                  <c:v>919.27048809066116</c:v>
                </c:pt>
                <c:pt idx="147">
                  <c:v>933.77294290904672</c:v>
                </c:pt>
                <c:pt idx="148">
                  <c:v>948.27092076100234</c:v>
                </c:pt>
                <c:pt idx="149">
                  <c:v>962.76449966485961</c:v>
                </c:pt>
                <c:pt idx="150">
                  <c:v>633.57483923230041</c:v>
                </c:pt>
                <c:pt idx="151">
                  <c:v>631.06356045419966</c:v>
                </c:pt>
                <c:pt idx="152">
                  <c:v>628.55207495763545</c:v>
                </c:pt>
                <c:pt idx="153">
                  <c:v>626.0403817991064</c:v>
                </c:pt>
                <c:pt idx="154">
                  <c:v>433.1374646234288</c:v>
                </c:pt>
                <c:pt idx="155">
                  <c:v>431.79632479690872</c:v>
                </c:pt>
                <c:pt idx="156">
                  <c:v>430.45509546534737</c:v>
                </c:pt>
                <c:pt idx="157">
                  <c:v>429.1137763099311</c:v>
                </c:pt>
                <c:pt idx="158">
                  <c:v>302.54678082036344</c:v>
                </c:pt>
                <c:pt idx="159">
                  <c:v>301.29277353626509</c:v>
                </c:pt>
                <c:pt idx="160">
                  <c:v>300.03865000732907</c:v>
                </c:pt>
                <c:pt idx="161">
                  <c:v>298.78440967759252</c:v>
                </c:pt>
                <c:pt idx="162">
                  <c:v>44.126735043514884</c:v>
                </c:pt>
                <c:pt idx="163">
                  <c:v>44.126735043514884</c:v>
                </c:pt>
                <c:pt idx="164">
                  <c:v>44.126735043514884</c:v>
                </c:pt>
                <c:pt idx="165">
                  <c:v>44.126735043514884</c:v>
                </c:pt>
                <c:pt idx="166">
                  <c:v>44.126735043514884</c:v>
                </c:pt>
                <c:pt idx="167">
                  <c:v>44.126735043514884</c:v>
                </c:pt>
                <c:pt idx="168">
                  <c:v>44.126735043514884</c:v>
                </c:pt>
                <c:pt idx="169">
                  <c:v>44.126735043514884</c:v>
                </c:pt>
                <c:pt idx="170">
                  <c:v>44.126735043514884</c:v>
                </c:pt>
                <c:pt idx="171">
                  <c:v>44.126735043514884</c:v>
                </c:pt>
                <c:pt idx="172">
                  <c:v>44.126735043514884</c:v>
                </c:pt>
                <c:pt idx="173">
                  <c:v>44.126735043514884</c:v>
                </c:pt>
                <c:pt idx="174">
                  <c:v>44.126735043514884</c:v>
                </c:pt>
                <c:pt idx="175">
                  <c:v>44.126735043514884</c:v>
                </c:pt>
                <c:pt idx="176">
                  <c:v>44.126735043514884</c:v>
                </c:pt>
                <c:pt idx="177">
                  <c:v>44.126735043514884</c:v>
                </c:pt>
                <c:pt idx="178">
                  <c:v>44.126735043514884</c:v>
                </c:pt>
                <c:pt idx="179">
                  <c:v>44.126735043514884</c:v>
                </c:pt>
                <c:pt idx="180">
                  <c:v>44.126735043514884</c:v>
                </c:pt>
                <c:pt idx="181">
                  <c:v>44.126735043514884</c:v>
                </c:pt>
                <c:pt idx="182">
                  <c:v>44.126735043514884</c:v>
                </c:pt>
                <c:pt idx="183">
                  <c:v>44.126735043514884</c:v>
                </c:pt>
                <c:pt idx="184">
                  <c:v>44.126735043514884</c:v>
                </c:pt>
                <c:pt idx="185">
                  <c:v>44.126735043514884</c:v>
                </c:pt>
                <c:pt idx="186">
                  <c:v>44.126735043514884</c:v>
                </c:pt>
                <c:pt idx="187">
                  <c:v>44.126735043514884</c:v>
                </c:pt>
                <c:pt idx="188">
                  <c:v>44.126735043514884</c:v>
                </c:pt>
                <c:pt idx="189">
                  <c:v>44.126735043514884</c:v>
                </c:pt>
                <c:pt idx="190">
                  <c:v>44.126735043514884</c:v>
                </c:pt>
                <c:pt idx="191">
                  <c:v>44.126735043514884</c:v>
                </c:pt>
                <c:pt idx="192">
                  <c:v>44.126735043514884</c:v>
                </c:pt>
                <c:pt idx="193">
                  <c:v>44.126735043514884</c:v>
                </c:pt>
                <c:pt idx="194">
                  <c:v>44.126735043514884</c:v>
                </c:pt>
                <c:pt idx="195">
                  <c:v>44.126735043514884</c:v>
                </c:pt>
                <c:pt idx="196">
                  <c:v>44.126735043514884</c:v>
                </c:pt>
                <c:pt idx="197">
                  <c:v>44.126735043514884</c:v>
                </c:pt>
                <c:pt idx="198">
                  <c:v>44.126735043514884</c:v>
                </c:pt>
                <c:pt idx="199">
                  <c:v>44.126735043514884</c:v>
                </c:pt>
                <c:pt idx="200">
                  <c:v>44.126735043514884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2.1019541298943403</c:v>
                </c:pt>
                <c:pt idx="2">
                  <c:v>2.6092270038457666</c:v>
                </c:pt>
                <c:pt idx="3">
                  <c:v>3.2393990939630002</c:v>
                </c:pt>
                <c:pt idx="4">
                  <c:v>4.0223548814233281</c:v>
                </c:pt>
                <c:pt idx="5">
                  <c:v>4.9952705096957573</c:v>
                </c:pt>
                <c:pt idx="6">
                  <c:v>6.2043985623739948</c:v>
                </c:pt>
                <c:pt idx="7">
                  <c:v>7.7072909789352968</c:v>
                </c:pt>
                <c:pt idx="8">
                  <c:v>9.5755679535423806</c:v>
                </c:pt>
                <c:pt idx="9">
                  <c:v>11.898367272328414</c:v>
                </c:pt>
                <c:pt idx="10">
                  <c:v>14.786641735464018</c:v>
                </c:pt>
                <c:pt idx="11">
                  <c:v>18.378513712274948</c:v>
                </c:pt>
                <c:pt idx="12">
                  <c:v>22.845947526097252</c:v>
                </c:pt>
                <c:pt idx="13">
                  <c:v>28.403064801162014</c:v>
                </c:pt>
                <c:pt idx="14">
                  <c:v>35.316508298429639</c:v>
                </c:pt>
                <c:pt idx="15">
                  <c:v>43.918360080877228</c:v>
                </c:pt>
                <c:pt idx="16">
                  <c:v>51.843545813809278</c:v>
                </c:pt>
                <c:pt idx="17">
                  <c:v>64.109728442471592</c:v>
                </c:pt>
                <c:pt idx="18">
                  <c:v>76.314953891111671</c:v>
                </c:pt>
                <c:pt idx="19">
                  <c:v>88.470391225771266</c:v>
                </c:pt>
                <c:pt idx="20">
                  <c:v>100.5838664607631</c:v>
                </c:pt>
                <c:pt idx="21">
                  <c:v>100.00789455228302</c:v>
                </c:pt>
                <c:pt idx="22">
                  <c:v>109.50128701157281</c:v>
                </c:pt>
                <c:pt idx="23">
                  <c:v>118.97444364040363</c:v>
                </c:pt>
                <c:pt idx="24">
                  <c:v>128.42920528646448</c:v>
                </c:pt>
                <c:pt idx="25">
                  <c:v>137.86711899238375</c:v>
                </c:pt>
                <c:pt idx="26">
                  <c:v>127.28409932288616</c:v>
                </c:pt>
                <c:pt idx="27">
                  <c:v>136.72398095941844</c:v>
                </c:pt>
                <c:pt idx="28">
                  <c:v>146.14818298659551</c:v>
                </c:pt>
                <c:pt idx="29">
                  <c:v>155.55786032570967</c:v>
                </c:pt>
                <c:pt idx="30">
                  <c:v>164.95401652082657</c:v>
                </c:pt>
                <c:pt idx="31">
                  <c:v>149.57150865696954</c:v>
                </c:pt>
                <c:pt idx="32">
                  <c:v>158.40656569049273</c:v>
                </c:pt>
                <c:pt idx="33">
                  <c:v>167.22993767644596</c:v>
                </c:pt>
                <c:pt idx="34">
                  <c:v>176.04232886297186</c:v>
                </c:pt>
                <c:pt idx="35">
                  <c:v>184.84436712462625</c:v>
                </c:pt>
                <c:pt idx="36">
                  <c:v>167.79880331835713</c:v>
                </c:pt>
                <c:pt idx="37">
                  <c:v>176.32642399290845</c:v>
                </c:pt>
                <c:pt idx="38">
                  <c:v>184.84436712462619</c:v>
                </c:pt>
                <c:pt idx="39">
                  <c:v>193.35314212581184</c:v>
                </c:pt>
                <c:pt idx="40">
                  <c:v>201.85320984852044</c:v>
                </c:pt>
                <c:pt idx="41">
                  <c:v>182.85768498984808</c:v>
                </c:pt>
                <c:pt idx="42">
                  <c:v>190.8014439924942</c:v>
                </c:pt>
                <c:pt idx="43">
                  <c:v>198.73750204412624</c:v>
                </c:pt>
                <c:pt idx="44">
                  <c:v>206.66621044559761</c:v>
                </c:pt>
                <c:pt idx="45">
                  <c:v>214.58789130305823</c:v>
                </c:pt>
                <c:pt idx="46">
                  <c:v>194.77041295233721</c:v>
                </c:pt>
                <c:pt idx="47">
                  <c:v>201.85320984852044</c:v>
                </c:pt>
                <c:pt idx="48">
                  <c:v>208.93025151398959</c:v>
                </c:pt>
                <c:pt idx="49">
                  <c:v>216.00176068460641</c:v>
                </c:pt>
                <c:pt idx="50">
                  <c:v>223.06794429933822</c:v>
                </c:pt>
                <c:pt idx="51">
                  <c:v>204.1184783514112</c:v>
                </c:pt>
                <c:pt idx="52">
                  <c:v>210.62791022832081</c:v>
                </c:pt>
                <c:pt idx="53">
                  <c:v>217.13270277011088</c:v>
                </c:pt>
                <c:pt idx="54">
                  <c:v>223.63301478908215</c:v>
                </c:pt>
                <c:pt idx="55">
                  <c:v>230.1289950967454</c:v>
                </c:pt>
                <c:pt idx="56">
                  <c:v>212.60811330323975</c:v>
                </c:pt>
                <c:pt idx="57">
                  <c:v>219.11152587483443</c:v>
                </c:pt>
                <c:pt idx="58">
                  <c:v>225.61050422909787</c:v>
                </c:pt>
                <c:pt idx="59">
                  <c:v>232.10519431769941</c:v>
                </c:pt>
                <c:pt idx="60">
                  <c:v>238.59573324490512</c:v>
                </c:pt>
                <c:pt idx="61">
                  <c:v>220.52471927666443</c:v>
                </c:pt>
                <c:pt idx="62">
                  <c:v>226.45787789505582</c:v>
                </c:pt>
                <c:pt idx="63">
                  <c:v>232.38747702067258</c:v>
                </c:pt>
                <c:pt idx="64">
                  <c:v>238.31362044245074</c:v>
                </c:pt>
                <c:pt idx="65">
                  <c:v>244.2364063576928</c:v>
                </c:pt>
                <c:pt idx="66">
                  <c:v>227.02275330173825</c:v>
                </c:pt>
                <c:pt idx="67">
                  <c:v>232.38747702067258</c:v>
                </c:pt>
                <c:pt idx="68">
                  <c:v>237.7493719899494</c:v>
                </c:pt>
                <c:pt idx="69">
                  <c:v>243.10851112008802</c:v>
                </c:pt>
                <c:pt idx="70">
                  <c:v>248.46496383915061</c:v>
                </c:pt>
                <c:pt idx="71">
                  <c:v>232.38747702067266</c:v>
                </c:pt>
                <c:pt idx="72">
                  <c:v>237.46723631922183</c:v>
                </c:pt>
                <c:pt idx="73">
                  <c:v>242.54451889564271</c:v>
                </c:pt>
                <c:pt idx="74">
                  <c:v>247.6193840059976</c:v>
                </c:pt>
                <c:pt idx="75">
                  <c:v>252.691888274946</c:v>
                </c:pt>
                <c:pt idx="76">
                  <c:v>237.7493719899494</c:v>
                </c:pt>
                <c:pt idx="77">
                  <c:v>242.54451889564271</c:v>
                </c:pt>
                <c:pt idx="78">
                  <c:v>247.33750950241188</c:v>
                </c:pt>
                <c:pt idx="79">
                  <c:v>252.12839156974795</c:v>
                </c:pt>
                <c:pt idx="80">
                  <c:v>256.91721089069455</c:v>
                </c:pt>
                <c:pt idx="81">
                  <c:v>242.82651873322834</c:v>
                </c:pt>
                <c:pt idx="82">
                  <c:v>247.05562770340666</c:v>
                </c:pt>
                <c:pt idx="83">
                  <c:v>251.28309296155328</c:v>
                </c:pt>
                <c:pt idx="84">
                  <c:v>255.50894611772114</c:v>
                </c:pt>
                <c:pt idx="85">
                  <c:v>259.73321764902852</c:v>
                </c:pt>
                <c:pt idx="86">
                  <c:v>246.77373859945536</c:v>
                </c:pt>
                <c:pt idx="87">
                  <c:v>250.71952474895622</c:v>
                </c:pt>
                <c:pt idx="88">
                  <c:v>254.66390297591627</c:v>
                </c:pt>
                <c:pt idx="89">
                  <c:v>258.60689820869123</c:v>
                </c:pt>
                <c:pt idx="90">
                  <c:v>262.5485345519366</c:v>
                </c:pt>
                <c:pt idx="91">
                  <c:v>247.05562770340671</c:v>
                </c:pt>
                <c:pt idx="92">
                  <c:v>247.05562770340671</c:v>
                </c:pt>
                <c:pt idx="93">
                  <c:v>247.05562770340671</c:v>
                </c:pt>
                <c:pt idx="94">
                  <c:v>247.05562770340671</c:v>
                </c:pt>
                <c:pt idx="95">
                  <c:v>247.05562770340671</c:v>
                </c:pt>
                <c:pt idx="96">
                  <c:v>247.05562770340671</c:v>
                </c:pt>
                <c:pt idx="97">
                  <c:v>247.05562770340671</c:v>
                </c:pt>
                <c:pt idx="98">
                  <c:v>247.05562770340671</c:v>
                </c:pt>
                <c:pt idx="99">
                  <c:v>247.05562770340671</c:v>
                </c:pt>
                <c:pt idx="100">
                  <c:v>247.05562770340671</c:v>
                </c:pt>
                <c:pt idx="101">
                  <c:v>247.05562770340671</c:v>
                </c:pt>
                <c:pt idx="102">
                  <c:v>247.05562770340671</c:v>
                </c:pt>
                <c:pt idx="103">
                  <c:v>247.05562770340671</c:v>
                </c:pt>
                <c:pt idx="104">
                  <c:v>247.05562770340671</c:v>
                </c:pt>
                <c:pt idx="105">
                  <c:v>247.05562770340671</c:v>
                </c:pt>
                <c:pt idx="106">
                  <c:v>247.05562770340671</c:v>
                </c:pt>
                <c:pt idx="107">
                  <c:v>247.05562770340671</c:v>
                </c:pt>
                <c:pt idx="108">
                  <c:v>247.05562770340671</c:v>
                </c:pt>
                <c:pt idx="109">
                  <c:v>247.05562770340671</c:v>
                </c:pt>
                <c:pt idx="110">
                  <c:v>247.05562770340671</c:v>
                </c:pt>
                <c:pt idx="111">
                  <c:v>247.05562770340671</c:v>
                </c:pt>
                <c:pt idx="112">
                  <c:v>247.05562770340671</c:v>
                </c:pt>
                <c:pt idx="113">
                  <c:v>247.05562770340671</c:v>
                </c:pt>
                <c:pt idx="114">
                  <c:v>247.05562770340671</c:v>
                </c:pt>
                <c:pt idx="115">
                  <c:v>247.05562770340671</c:v>
                </c:pt>
                <c:pt idx="116">
                  <c:v>247.05562770340671</c:v>
                </c:pt>
                <c:pt idx="117">
                  <c:v>247.05562770340671</c:v>
                </c:pt>
                <c:pt idx="118">
                  <c:v>247.05562770340671</c:v>
                </c:pt>
                <c:pt idx="119">
                  <c:v>247.05562770340671</c:v>
                </c:pt>
                <c:pt idx="120">
                  <c:v>247.05562770340671</c:v>
                </c:pt>
                <c:pt idx="121">
                  <c:v>247.05562770340671</c:v>
                </c:pt>
                <c:pt idx="122">
                  <c:v>247.05562770340671</c:v>
                </c:pt>
                <c:pt idx="123">
                  <c:v>247.05562770340671</c:v>
                </c:pt>
                <c:pt idx="124">
                  <c:v>247.05562770340671</c:v>
                </c:pt>
                <c:pt idx="125">
                  <c:v>247.05562770340671</c:v>
                </c:pt>
                <c:pt idx="126">
                  <c:v>247.05562770340671</c:v>
                </c:pt>
                <c:pt idx="127">
                  <c:v>247.05562770340671</c:v>
                </c:pt>
                <c:pt idx="128">
                  <c:v>247.05562770340671</c:v>
                </c:pt>
                <c:pt idx="129">
                  <c:v>247.05562770340671</c:v>
                </c:pt>
                <c:pt idx="130">
                  <c:v>247.05562770340671</c:v>
                </c:pt>
                <c:pt idx="131">
                  <c:v>247.05562770340671</c:v>
                </c:pt>
                <c:pt idx="132">
                  <c:v>247.05562770340671</c:v>
                </c:pt>
                <c:pt idx="133">
                  <c:v>247.05562770340671</c:v>
                </c:pt>
                <c:pt idx="134">
                  <c:v>247.05562770340671</c:v>
                </c:pt>
                <c:pt idx="135">
                  <c:v>247.05562770340671</c:v>
                </c:pt>
                <c:pt idx="136">
                  <c:v>247.05562770340671</c:v>
                </c:pt>
                <c:pt idx="137">
                  <c:v>247.05562770340671</c:v>
                </c:pt>
                <c:pt idx="138">
                  <c:v>247.05562770340671</c:v>
                </c:pt>
                <c:pt idx="139">
                  <c:v>247.05562770340671</c:v>
                </c:pt>
                <c:pt idx="140">
                  <c:v>247.05562770340671</c:v>
                </c:pt>
                <c:pt idx="141">
                  <c:v>247.05562770340671</c:v>
                </c:pt>
                <c:pt idx="142">
                  <c:v>247.05562770340671</c:v>
                </c:pt>
                <c:pt idx="143">
                  <c:v>247.05562770340671</c:v>
                </c:pt>
                <c:pt idx="144">
                  <c:v>247.05562770340671</c:v>
                </c:pt>
                <c:pt idx="145">
                  <c:v>247.05562770340671</c:v>
                </c:pt>
                <c:pt idx="146">
                  <c:v>247.05562770340671</c:v>
                </c:pt>
                <c:pt idx="147">
                  <c:v>247.05562770340671</c:v>
                </c:pt>
                <c:pt idx="148">
                  <c:v>247.05562770340671</c:v>
                </c:pt>
                <c:pt idx="149">
                  <c:v>247.05562770340671</c:v>
                </c:pt>
                <c:pt idx="150">
                  <c:v>247.05562770340671</c:v>
                </c:pt>
                <c:pt idx="151">
                  <c:v>247.05562770340671</c:v>
                </c:pt>
                <c:pt idx="152">
                  <c:v>247.05562770340671</c:v>
                </c:pt>
                <c:pt idx="153">
                  <c:v>247.05562770340671</c:v>
                </c:pt>
                <c:pt idx="154">
                  <c:v>247.05562770340671</c:v>
                </c:pt>
                <c:pt idx="155">
                  <c:v>247.05562770340671</c:v>
                </c:pt>
                <c:pt idx="156">
                  <c:v>247.05562770340671</c:v>
                </c:pt>
                <c:pt idx="157">
                  <c:v>247.05562770340671</c:v>
                </c:pt>
                <c:pt idx="158">
                  <c:v>247.05562770340671</c:v>
                </c:pt>
                <c:pt idx="159">
                  <c:v>247.05562770340671</c:v>
                </c:pt>
                <c:pt idx="160">
                  <c:v>247.05562770340671</c:v>
                </c:pt>
                <c:pt idx="161">
                  <c:v>247.05562770340671</c:v>
                </c:pt>
                <c:pt idx="162">
                  <c:v>247.05562770340671</c:v>
                </c:pt>
                <c:pt idx="163">
                  <c:v>247.05562770340671</c:v>
                </c:pt>
                <c:pt idx="164">
                  <c:v>247.05562770340671</c:v>
                </c:pt>
                <c:pt idx="165">
                  <c:v>247.05562770340671</c:v>
                </c:pt>
                <c:pt idx="166">
                  <c:v>247.05562770340671</c:v>
                </c:pt>
                <c:pt idx="167">
                  <c:v>247.05562770340671</c:v>
                </c:pt>
                <c:pt idx="168">
                  <c:v>247.05562770340671</c:v>
                </c:pt>
                <c:pt idx="169">
                  <c:v>247.05562770340671</c:v>
                </c:pt>
                <c:pt idx="170">
                  <c:v>247.05562770340671</c:v>
                </c:pt>
                <c:pt idx="171">
                  <c:v>247.05562770340671</c:v>
                </c:pt>
                <c:pt idx="172">
                  <c:v>247.05562770340671</c:v>
                </c:pt>
                <c:pt idx="173">
                  <c:v>247.05562770340671</c:v>
                </c:pt>
                <c:pt idx="174">
                  <c:v>247.05562770340671</c:v>
                </c:pt>
                <c:pt idx="175">
                  <c:v>247.05562770340671</c:v>
                </c:pt>
                <c:pt idx="176">
                  <c:v>247.05562770340671</c:v>
                </c:pt>
                <c:pt idx="177">
                  <c:v>247.05562770340671</c:v>
                </c:pt>
                <c:pt idx="178">
                  <c:v>247.05562770340671</c:v>
                </c:pt>
                <c:pt idx="179">
                  <c:v>247.05562770340671</c:v>
                </c:pt>
                <c:pt idx="180">
                  <c:v>247.05562770340671</c:v>
                </c:pt>
                <c:pt idx="181">
                  <c:v>247.05562770340671</c:v>
                </c:pt>
                <c:pt idx="182">
                  <c:v>247.05562770340671</c:v>
                </c:pt>
                <c:pt idx="183">
                  <c:v>247.05562770340671</c:v>
                </c:pt>
                <c:pt idx="184">
                  <c:v>247.05562770340671</c:v>
                </c:pt>
                <c:pt idx="185">
                  <c:v>247.05562770340671</c:v>
                </c:pt>
                <c:pt idx="186">
                  <c:v>247.05562770340671</c:v>
                </c:pt>
                <c:pt idx="187">
                  <c:v>247.05562770340671</c:v>
                </c:pt>
                <c:pt idx="188">
                  <c:v>247.05562770340671</c:v>
                </c:pt>
                <c:pt idx="189">
                  <c:v>247.05562770340671</c:v>
                </c:pt>
                <c:pt idx="190">
                  <c:v>247.05562770340671</c:v>
                </c:pt>
                <c:pt idx="191">
                  <c:v>247.05562770340671</c:v>
                </c:pt>
                <c:pt idx="192">
                  <c:v>247.05562770340671</c:v>
                </c:pt>
                <c:pt idx="193">
                  <c:v>247.05562770340671</c:v>
                </c:pt>
                <c:pt idx="194">
                  <c:v>247.05562770340671</c:v>
                </c:pt>
                <c:pt idx="195">
                  <c:v>247.05562770340671</c:v>
                </c:pt>
                <c:pt idx="196">
                  <c:v>247.05562770340671</c:v>
                </c:pt>
                <c:pt idx="197">
                  <c:v>247.05562770340671</c:v>
                </c:pt>
                <c:pt idx="198">
                  <c:v>247.05562770340671</c:v>
                </c:pt>
                <c:pt idx="199">
                  <c:v>247.05562770340671</c:v>
                </c:pt>
                <c:pt idx="200">
                  <c:v>247.05562770340671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56.52447903948589</c:v>
                </c:pt>
                <c:pt idx="17">
                  <c:v>75.417287743586172</c:v>
                </c:pt>
                <c:pt idx="18">
                  <c:v>94.18861383711068</c:v>
                </c:pt>
                <c:pt idx="19">
                  <c:v>112.86626694477626</c:v>
                </c:pt>
                <c:pt idx="20">
                  <c:v>131.46799611812642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167.2163927003555</c:v>
                </c:pt>
                <c:pt idx="25">
                  <c:v>187.24258760716546</c:v>
                </c:pt>
                <c:pt idx="26">
                  <c:v>161.4845145207187</c:v>
                </c:pt>
                <c:pt idx="27">
                  <c:v>180.25531254791363</c:v>
                </c:pt>
                <c:pt idx="28">
                  <c:v>198.98032494703705</c:v>
                </c:pt>
                <c:pt idx="29">
                  <c:v>217.6644679358476</c:v>
                </c:pt>
                <c:pt idx="30">
                  <c:v>236.31174371498548</c:v>
                </c:pt>
                <c:pt idx="31">
                  <c:v>209.11889593919315</c:v>
                </c:pt>
                <c:pt idx="32">
                  <c:v>226.20232842131611</c:v>
                </c:pt>
                <c:pt idx="33">
                  <c:v>243.2562184477562</c:v>
                </c:pt>
                <c:pt idx="34">
                  <c:v>260.28292868621458</c:v>
                </c:pt>
                <c:pt idx="35">
                  <c:v>277.28448730625314</c:v>
                </c:pt>
                <c:pt idx="36">
                  <c:v>248.30390605743386</c:v>
                </c:pt>
                <c:pt idx="37">
                  <c:v>263.43320731240294</c:v>
                </c:pt>
                <c:pt idx="38">
                  <c:v>278.54291135662532</c:v>
                </c:pt>
                <c:pt idx="39">
                  <c:v>293.63423101263402</c:v>
                </c:pt>
                <c:pt idx="40">
                  <c:v>308.70824422691641</c:v>
                </c:pt>
                <c:pt idx="41">
                  <c:v>277.59910531675143</c:v>
                </c:pt>
                <c:pt idx="42">
                  <c:v>290.49166725088827</c:v>
                </c:pt>
                <c:pt idx="43">
                  <c:v>303.37144778612083</c:v>
                </c:pt>
                <c:pt idx="44">
                  <c:v>316.23906615147223</c:v>
                </c:pt>
                <c:pt idx="45">
                  <c:v>329.09508705409189</c:v>
                </c:pt>
                <c:pt idx="46">
                  <c:v>305.88313923039249</c:v>
                </c:pt>
                <c:pt idx="47">
                  <c:v>317.1801373243116</c:v>
                </c:pt>
                <c:pt idx="48">
                  <c:v>328.46822517413659</c:v>
                </c:pt>
                <c:pt idx="49">
                  <c:v>339.74775226555511</c:v>
                </c:pt>
                <c:pt idx="50">
                  <c:v>351.01904297525942</c:v>
                </c:pt>
                <c:pt idx="51">
                  <c:v>333.79571492319059</c:v>
                </c:pt>
                <c:pt idx="52">
                  <c:v>343.1926172490393</c:v>
                </c:pt>
                <c:pt idx="53">
                  <c:v>352.58386588275084</c:v>
                </c:pt>
                <c:pt idx="54">
                  <c:v>361.96963273404782</c:v>
                </c:pt>
                <c:pt idx="55">
                  <c:v>371.35008006494354</c:v>
                </c:pt>
                <c:pt idx="56">
                  <c:v>359.15446843311406</c:v>
                </c:pt>
                <c:pt idx="57">
                  <c:v>367.28586264352111</c:v>
                </c:pt>
                <c:pt idx="58">
                  <c:v>375.41332750586366</c:v>
                </c:pt>
                <c:pt idx="59">
                  <c:v>383.53696014432609</c:v>
                </c:pt>
                <c:pt idx="60">
                  <c:v>391.65685323028885</c:v>
                </c:pt>
                <c:pt idx="61">
                  <c:v>379.78806142237414</c:v>
                </c:pt>
                <c:pt idx="62">
                  <c:v>386.66043357385661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396.02758560852732</c:v>
                </c:pt>
                <c:pt idx="67">
                  <c:v>401.95762458122334</c:v>
                </c:pt>
                <c:pt idx="68">
                  <c:v>407.88577090657145</c:v>
                </c:pt>
                <c:pt idx="69">
                  <c:v>413.81205599750388</c:v>
                </c:pt>
                <c:pt idx="70">
                  <c:v>419.73651029301612</c:v>
                </c:pt>
                <c:pt idx="71">
                  <c:v>409.44549880731046</c:v>
                </c:pt>
                <c:pt idx="72">
                  <c:v>414.74761709639341</c:v>
                </c:pt>
                <c:pt idx="73">
                  <c:v>420.04827352578349</c:v>
                </c:pt>
                <c:pt idx="74">
                  <c:v>425.34748916314447</c:v>
                </c:pt>
                <c:pt idx="75">
                  <c:v>430.64528450788202</c:v>
                </c:pt>
                <c:pt idx="76">
                  <c:v>420.98353332932419</c:v>
                </c:pt>
                <c:pt idx="77">
                  <c:v>425.34748916314447</c:v>
                </c:pt>
                <c:pt idx="78">
                  <c:v>429.71048176345192</c:v>
                </c:pt>
                <c:pt idx="79">
                  <c:v>434.07252230054763</c:v>
                </c:pt>
                <c:pt idx="80">
                  <c:v>438.43362170168325</c:v>
                </c:pt>
                <c:pt idx="81">
                  <c:v>425.9708325305989</c:v>
                </c:pt>
                <c:pt idx="82">
                  <c:v>425.9708325305989</c:v>
                </c:pt>
                <c:pt idx="83">
                  <c:v>425.9708325305989</c:v>
                </c:pt>
                <c:pt idx="84">
                  <c:v>425.9708325305989</c:v>
                </c:pt>
                <c:pt idx="85">
                  <c:v>425.9708325305989</c:v>
                </c:pt>
                <c:pt idx="86">
                  <c:v>425.9708325305989</c:v>
                </c:pt>
                <c:pt idx="87">
                  <c:v>425.9708325305989</c:v>
                </c:pt>
                <c:pt idx="88">
                  <c:v>425.9708325305989</c:v>
                </c:pt>
                <c:pt idx="89">
                  <c:v>425.9708325305989</c:v>
                </c:pt>
                <c:pt idx="90">
                  <c:v>425.9708325305989</c:v>
                </c:pt>
                <c:pt idx="91">
                  <c:v>425.9708325305989</c:v>
                </c:pt>
                <c:pt idx="92">
                  <c:v>425.9708325305989</c:v>
                </c:pt>
                <c:pt idx="93">
                  <c:v>425.9708325305989</c:v>
                </c:pt>
                <c:pt idx="94">
                  <c:v>425.9708325305989</c:v>
                </c:pt>
                <c:pt idx="95">
                  <c:v>425.9708325305989</c:v>
                </c:pt>
                <c:pt idx="96">
                  <c:v>425.9708325305989</c:v>
                </c:pt>
                <c:pt idx="97">
                  <c:v>425.9708325305989</c:v>
                </c:pt>
                <c:pt idx="98">
                  <c:v>425.9708325305989</c:v>
                </c:pt>
                <c:pt idx="99">
                  <c:v>425.9708325305989</c:v>
                </c:pt>
                <c:pt idx="100">
                  <c:v>425.9708325305989</c:v>
                </c:pt>
                <c:pt idx="101">
                  <c:v>425.9708325305989</c:v>
                </c:pt>
                <c:pt idx="102">
                  <c:v>425.9708325305989</c:v>
                </c:pt>
                <c:pt idx="103">
                  <c:v>425.9708325305989</c:v>
                </c:pt>
                <c:pt idx="104">
                  <c:v>425.9708325305989</c:v>
                </c:pt>
                <c:pt idx="105">
                  <c:v>425.9708325305989</c:v>
                </c:pt>
                <c:pt idx="106">
                  <c:v>425.9708325305989</c:v>
                </c:pt>
                <c:pt idx="107">
                  <c:v>425.9708325305989</c:v>
                </c:pt>
                <c:pt idx="108">
                  <c:v>425.9708325305989</c:v>
                </c:pt>
                <c:pt idx="109">
                  <c:v>425.9708325305989</c:v>
                </c:pt>
                <c:pt idx="110">
                  <c:v>425.9708325305989</c:v>
                </c:pt>
                <c:pt idx="111">
                  <c:v>425.9708325305989</c:v>
                </c:pt>
                <c:pt idx="112">
                  <c:v>425.9708325305989</c:v>
                </c:pt>
                <c:pt idx="113">
                  <c:v>425.9708325305989</c:v>
                </c:pt>
                <c:pt idx="114">
                  <c:v>425.9708325305989</c:v>
                </c:pt>
                <c:pt idx="115">
                  <c:v>425.9708325305989</c:v>
                </c:pt>
                <c:pt idx="116">
                  <c:v>425.9708325305989</c:v>
                </c:pt>
                <c:pt idx="117">
                  <c:v>425.9708325305989</c:v>
                </c:pt>
                <c:pt idx="118">
                  <c:v>425.9708325305989</c:v>
                </c:pt>
                <c:pt idx="119">
                  <c:v>425.9708325305989</c:v>
                </c:pt>
                <c:pt idx="120">
                  <c:v>425.9708325305989</c:v>
                </c:pt>
                <c:pt idx="121">
                  <c:v>425.9708325305989</c:v>
                </c:pt>
                <c:pt idx="122">
                  <c:v>425.9708325305989</c:v>
                </c:pt>
                <c:pt idx="123">
                  <c:v>425.9708325305989</c:v>
                </c:pt>
                <c:pt idx="124">
                  <c:v>425.9708325305989</c:v>
                </c:pt>
                <c:pt idx="125">
                  <c:v>425.9708325305989</c:v>
                </c:pt>
                <c:pt idx="126">
                  <c:v>425.9708325305989</c:v>
                </c:pt>
                <c:pt idx="127">
                  <c:v>425.9708325305989</c:v>
                </c:pt>
                <c:pt idx="128">
                  <c:v>425.9708325305989</c:v>
                </c:pt>
                <c:pt idx="129">
                  <c:v>425.9708325305989</c:v>
                </c:pt>
                <c:pt idx="130">
                  <c:v>425.9708325305989</c:v>
                </c:pt>
                <c:pt idx="131">
                  <c:v>425.9708325305989</c:v>
                </c:pt>
                <c:pt idx="132">
                  <c:v>425.9708325305989</c:v>
                </c:pt>
                <c:pt idx="133">
                  <c:v>425.9708325305989</c:v>
                </c:pt>
                <c:pt idx="134">
                  <c:v>425.9708325305989</c:v>
                </c:pt>
                <c:pt idx="135">
                  <c:v>425.9708325305989</c:v>
                </c:pt>
                <c:pt idx="136">
                  <c:v>425.9708325305989</c:v>
                </c:pt>
                <c:pt idx="137">
                  <c:v>425.9708325305989</c:v>
                </c:pt>
                <c:pt idx="138">
                  <c:v>425.9708325305989</c:v>
                </c:pt>
                <c:pt idx="139">
                  <c:v>425.9708325305989</c:v>
                </c:pt>
                <c:pt idx="140">
                  <c:v>425.9708325305989</c:v>
                </c:pt>
                <c:pt idx="141">
                  <c:v>425.9708325305989</c:v>
                </c:pt>
                <c:pt idx="142">
                  <c:v>425.9708325305989</c:v>
                </c:pt>
                <c:pt idx="143">
                  <c:v>425.9708325305989</c:v>
                </c:pt>
                <c:pt idx="144">
                  <c:v>425.9708325305989</c:v>
                </c:pt>
                <c:pt idx="145">
                  <c:v>425.9708325305989</c:v>
                </c:pt>
                <c:pt idx="146">
                  <c:v>425.9708325305989</c:v>
                </c:pt>
                <c:pt idx="147">
                  <c:v>425.9708325305989</c:v>
                </c:pt>
                <c:pt idx="148">
                  <c:v>425.9708325305989</c:v>
                </c:pt>
                <c:pt idx="149">
                  <c:v>425.9708325305989</c:v>
                </c:pt>
                <c:pt idx="150">
                  <c:v>425.9708325305989</c:v>
                </c:pt>
                <c:pt idx="151">
                  <c:v>425.9708325305989</c:v>
                </c:pt>
                <c:pt idx="152">
                  <c:v>425.9708325305989</c:v>
                </c:pt>
                <c:pt idx="153">
                  <c:v>425.9708325305989</c:v>
                </c:pt>
                <c:pt idx="154">
                  <c:v>425.9708325305989</c:v>
                </c:pt>
                <c:pt idx="155">
                  <c:v>425.9708325305989</c:v>
                </c:pt>
                <c:pt idx="156">
                  <c:v>425.9708325305989</c:v>
                </c:pt>
                <c:pt idx="157">
                  <c:v>425.9708325305989</c:v>
                </c:pt>
                <c:pt idx="158">
                  <c:v>425.9708325305989</c:v>
                </c:pt>
                <c:pt idx="159">
                  <c:v>425.9708325305989</c:v>
                </c:pt>
                <c:pt idx="160">
                  <c:v>425.9708325305989</c:v>
                </c:pt>
                <c:pt idx="161">
                  <c:v>425.9708325305989</c:v>
                </c:pt>
                <c:pt idx="162">
                  <c:v>425.9708325305989</c:v>
                </c:pt>
                <c:pt idx="163">
                  <c:v>425.9708325305989</c:v>
                </c:pt>
                <c:pt idx="164">
                  <c:v>425.9708325305989</c:v>
                </c:pt>
                <c:pt idx="165">
                  <c:v>425.9708325305989</c:v>
                </c:pt>
                <c:pt idx="166">
                  <c:v>425.9708325305989</c:v>
                </c:pt>
                <c:pt idx="167">
                  <c:v>425.9708325305989</c:v>
                </c:pt>
                <c:pt idx="168">
                  <c:v>425.9708325305989</c:v>
                </c:pt>
                <c:pt idx="169">
                  <c:v>425.9708325305989</c:v>
                </c:pt>
                <c:pt idx="170">
                  <c:v>425.9708325305989</c:v>
                </c:pt>
                <c:pt idx="171">
                  <c:v>425.9708325305989</c:v>
                </c:pt>
                <c:pt idx="172">
                  <c:v>425.9708325305989</c:v>
                </c:pt>
                <c:pt idx="173">
                  <c:v>425.9708325305989</c:v>
                </c:pt>
                <c:pt idx="174">
                  <c:v>425.9708325305989</c:v>
                </c:pt>
                <c:pt idx="175">
                  <c:v>425.9708325305989</c:v>
                </c:pt>
                <c:pt idx="176">
                  <c:v>425.9708325305989</c:v>
                </c:pt>
                <c:pt idx="177">
                  <c:v>425.9708325305989</c:v>
                </c:pt>
                <c:pt idx="178">
                  <c:v>425.9708325305989</c:v>
                </c:pt>
                <c:pt idx="179">
                  <c:v>425.9708325305989</c:v>
                </c:pt>
                <c:pt idx="180">
                  <c:v>425.9708325305989</c:v>
                </c:pt>
                <c:pt idx="181">
                  <c:v>425.9708325305989</c:v>
                </c:pt>
                <c:pt idx="182">
                  <c:v>425.9708325305989</c:v>
                </c:pt>
                <c:pt idx="183">
                  <c:v>425.9708325305989</c:v>
                </c:pt>
                <c:pt idx="184">
                  <c:v>425.9708325305989</c:v>
                </c:pt>
                <c:pt idx="185">
                  <c:v>425.9708325305989</c:v>
                </c:pt>
                <c:pt idx="186">
                  <c:v>425.9708325305989</c:v>
                </c:pt>
                <c:pt idx="187">
                  <c:v>425.9708325305989</c:v>
                </c:pt>
                <c:pt idx="188">
                  <c:v>425.9708325305989</c:v>
                </c:pt>
                <c:pt idx="189">
                  <c:v>425.9708325305989</c:v>
                </c:pt>
                <c:pt idx="190">
                  <c:v>425.9708325305989</c:v>
                </c:pt>
                <c:pt idx="191">
                  <c:v>425.9708325305989</c:v>
                </c:pt>
                <c:pt idx="192">
                  <c:v>425.9708325305989</c:v>
                </c:pt>
                <c:pt idx="193">
                  <c:v>425.9708325305989</c:v>
                </c:pt>
                <c:pt idx="194">
                  <c:v>425.9708325305989</c:v>
                </c:pt>
                <c:pt idx="195">
                  <c:v>425.9708325305989</c:v>
                </c:pt>
                <c:pt idx="196">
                  <c:v>425.9708325305989</c:v>
                </c:pt>
                <c:pt idx="197">
                  <c:v>425.9708325305989</c:v>
                </c:pt>
                <c:pt idx="198">
                  <c:v>425.9708325305989</c:v>
                </c:pt>
                <c:pt idx="199">
                  <c:v>425.9708325305989</c:v>
                </c:pt>
                <c:pt idx="200">
                  <c:v>425.9708325305989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405.37002304691242</c:v>
                </c:pt>
                <c:pt idx="82">
                  <c:v>405.37002304691242</c:v>
                </c:pt>
                <c:pt idx="83">
                  <c:v>405.37002304691242</c:v>
                </c:pt>
                <c:pt idx="84">
                  <c:v>405.37002304691242</c:v>
                </c:pt>
                <c:pt idx="85">
                  <c:v>405.37002304691242</c:v>
                </c:pt>
                <c:pt idx="86">
                  <c:v>405.37002304691242</c:v>
                </c:pt>
                <c:pt idx="87">
                  <c:v>405.37002304691242</c:v>
                </c:pt>
                <c:pt idx="88">
                  <c:v>405.37002304691242</c:v>
                </c:pt>
                <c:pt idx="89">
                  <c:v>405.37002304691242</c:v>
                </c:pt>
                <c:pt idx="90">
                  <c:v>405.37002304691242</c:v>
                </c:pt>
                <c:pt idx="91">
                  <c:v>405.37002304691242</c:v>
                </c:pt>
                <c:pt idx="92">
                  <c:v>405.37002304691242</c:v>
                </c:pt>
                <c:pt idx="93">
                  <c:v>405.37002304691242</c:v>
                </c:pt>
                <c:pt idx="94">
                  <c:v>405.37002304691242</c:v>
                </c:pt>
                <c:pt idx="95">
                  <c:v>405.37002304691242</c:v>
                </c:pt>
                <c:pt idx="96">
                  <c:v>405.37002304691242</c:v>
                </c:pt>
                <c:pt idx="97">
                  <c:v>405.37002304691242</c:v>
                </c:pt>
                <c:pt idx="98">
                  <c:v>405.37002304691242</c:v>
                </c:pt>
                <c:pt idx="99">
                  <c:v>405.37002304691242</c:v>
                </c:pt>
                <c:pt idx="100">
                  <c:v>405.37002304691242</c:v>
                </c:pt>
                <c:pt idx="101">
                  <c:v>405.37002304691242</c:v>
                </c:pt>
                <c:pt idx="102">
                  <c:v>405.37002304691242</c:v>
                </c:pt>
                <c:pt idx="103">
                  <c:v>405.37002304691242</c:v>
                </c:pt>
                <c:pt idx="104">
                  <c:v>405.37002304691242</c:v>
                </c:pt>
                <c:pt idx="105">
                  <c:v>405.37002304691242</c:v>
                </c:pt>
                <c:pt idx="106">
                  <c:v>405.37002304691242</c:v>
                </c:pt>
                <c:pt idx="107">
                  <c:v>405.37002304691242</c:v>
                </c:pt>
                <c:pt idx="108">
                  <c:v>405.37002304691242</c:v>
                </c:pt>
                <c:pt idx="109">
                  <c:v>405.37002304691242</c:v>
                </c:pt>
                <c:pt idx="110">
                  <c:v>405.37002304691242</c:v>
                </c:pt>
                <c:pt idx="111">
                  <c:v>405.37002304691242</c:v>
                </c:pt>
                <c:pt idx="112">
                  <c:v>405.37002304691242</c:v>
                </c:pt>
                <c:pt idx="113">
                  <c:v>405.37002304691242</c:v>
                </c:pt>
                <c:pt idx="114">
                  <c:v>405.37002304691242</c:v>
                </c:pt>
                <c:pt idx="115">
                  <c:v>405.37002304691242</c:v>
                </c:pt>
                <c:pt idx="116">
                  <c:v>405.37002304691242</c:v>
                </c:pt>
                <c:pt idx="117">
                  <c:v>405.37002304691242</c:v>
                </c:pt>
                <c:pt idx="118">
                  <c:v>405.37002304691242</c:v>
                </c:pt>
                <c:pt idx="119">
                  <c:v>405.37002304691242</c:v>
                </c:pt>
                <c:pt idx="120">
                  <c:v>405.37002304691242</c:v>
                </c:pt>
                <c:pt idx="121">
                  <c:v>405.37002304691242</c:v>
                </c:pt>
                <c:pt idx="122">
                  <c:v>405.37002304691242</c:v>
                </c:pt>
                <c:pt idx="123">
                  <c:v>405.37002304691242</c:v>
                </c:pt>
                <c:pt idx="124">
                  <c:v>405.37002304691242</c:v>
                </c:pt>
                <c:pt idx="125">
                  <c:v>405.37002304691242</c:v>
                </c:pt>
                <c:pt idx="126">
                  <c:v>405.37002304691242</c:v>
                </c:pt>
                <c:pt idx="127">
                  <c:v>405.37002304691242</c:v>
                </c:pt>
                <c:pt idx="128">
                  <c:v>405.37002304691242</c:v>
                </c:pt>
                <c:pt idx="129">
                  <c:v>405.37002304691242</c:v>
                </c:pt>
                <c:pt idx="130">
                  <c:v>405.37002304691242</c:v>
                </c:pt>
                <c:pt idx="131">
                  <c:v>405.37002304691242</c:v>
                </c:pt>
                <c:pt idx="132">
                  <c:v>405.37002304691242</c:v>
                </c:pt>
                <c:pt idx="133">
                  <c:v>405.37002304691242</c:v>
                </c:pt>
                <c:pt idx="134">
                  <c:v>405.37002304691242</c:v>
                </c:pt>
                <c:pt idx="135">
                  <c:v>405.37002304691242</c:v>
                </c:pt>
                <c:pt idx="136">
                  <c:v>405.37002304691242</c:v>
                </c:pt>
                <c:pt idx="137">
                  <c:v>405.37002304691242</c:v>
                </c:pt>
                <c:pt idx="138">
                  <c:v>405.37002304691242</c:v>
                </c:pt>
                <c:pt idx="139">
                  <c:v>405.37002304691242</c:v>
                </c:pt>
                <c:pt idx="140">
                  <c:v>405.37002304691242</c:v>
                </c:pt>
                <c:pt idx="141">
                  <c:v>405.37002304691242</c:v>
                </c:pt>
                <c:pt idx="142">
                  <c:v>405.37002304691242</c:v>
                </c:pt>
                <c:pt idx="143">
                  <c:v>405.37002304691242</c:v>
                </c:pt>
                <c:pt idx="144">
                  <c:v>405.37002304691242</c:v>
                </c:pt>
                <c:pt idx="145">
                  <c:v>405.37002304691242</c:v>
                </c:pt>
                <c:pt idx="146">
                  <c:v>405.37002304691242</c:v>
                </c:pt>
                <c:pt idx="147">
                  <c:v>405.37002304691242</c:v>
                </c:pt>
                <c:pt idx="148">
                  <c:v>405.37002304691242</c:v>
                </c:pt>
                <c:pt idx="149">
                  <c:v>405.37002304691242</c:v>
                </c:pt>
                <c:pt idx="150">
                  <c:v>405.37002304691242</c:v>
                </c:pt>
                <c:pt idx="151">
                  <c:v>405.37002304691242</c:v>
                </c:pt>
                <c:pt idx="152">
                  <c:v>405.37002304691242</c:v>
                </c:pt>
                <c:pt idx="153">
                  <c:v>405.37002304691242</c:v>
                </c:pt>
                <c:pt idx="154">
                  <c:v>405.37002304691242</c:v>
                </c:pt>
                <c:pt idx="155">
                  <c:v>405.37002304691242</c:v>
                </c:pt>
                <c:pt idx="156">
                  <c:v>405.37002304691242</c:v>
                </c:pt>
                <c:pt idx="157">
                  <c:v>405.37002304691242</c:v>
                </c:pt>
                <c:pt idx="158">
                  <c:v>405.37002304691242</c:v>
                </c:pt>
                <c:pt idx="159">
                  <c:v>405.37002304691242</c:v>
                </c:pt>
                <c:pt idx="160">
                  <c:v>405.37002304691242</c:v>
                </c:pt>
                <c:pt idx="161">
                  <c:v>405.37002304691242</c:v>
                </c:pt>
                <c:pt idx="162">
                  <c:v>405.37002304691242</c:v>
                </c:pt>
                <c:pt idx="163">
                  <c:v>405.37002304691242</c:v>
                </c:pt>
                <c:pt idx="164">
                  <c:v>405.37002304691242</c:v>
                </c:pt>
                <c:pt idx="165">
                  <c:v>405.37002304691242</c:v>
                </c:pt>
                <c:pt idx="166">
                  <c:v>405.37002304691242</c:v>
                </c:pt>
                <c:pt idx="167">
                  <c:v>405.37002304691242</c:v>
                </c:pt>
                <c:pt idx="168">
                  <c:v>405.37002304691242</c:v>
                </c:pt>
                <c:pt idx="169">
                  <c:v>405.37002304691242</c:v>
                </c:pt>
                <c:pt idx="170">
                  <c:v>405.37002304691242</c:v>
                </c:pt>
                <c:pt idx="171">
                  <c:v>405.37002304691242</c:v>
                </c:pt>
                <c:pt idx="172">
                  <c:v>405.37002304691242</c:v>
                </c:pt>
                <c:pt idx="173">
                  <c:v>405.37002304691242</c:v>
                </c:pt>
                <c:pt idx="174">
                  <c:v>405.37002304691242</c:v>
                </c:pt>
                <c:pt idx="175">
                  <c:v>405.37002304691242</c:v>
                </c:pt>
                <c:pt idx="176">
                  <c:v>405.37002304691242</c:v>
                </c:pt>
                <c:pt idx="177">
                  <c:v>405.37002304691242</c:v>
                </c:pt>
                <c:pt idx="178">
                  <c:v>405.37002304691242</c:v>
                </c:pt>
                <c:pt idx="179">
                  <c:v>405.37002304691242</c:v>
                </c:pt>
                <c:pt idx="180">
                  <c:v>405.37002304691242</c:v>
                </c:pt>
                <c:pt idx="181">
                  <c:v>405.37002304691242</c:v>
                </c:pt>
                <c:pt idx="182">
                  <c:v>405.37002304691242</c:v>
                </c:pt>
                <c:pt idx="183">
                  <c:v>405.37002304691242</c:v>
                </c:pt>
                <c:pt idx="184">
                  <c:v>405.37002304691242</c:v>
                </c:pt>
                <c:pt idx="185">
                  <c:v>405.37002304691242</c:v>
                </c:pt>
                <c:pt idx="186">
                  <c:v>405.37002304691242</c:v>
                </c:pt>
                <c:pt idx="187">
                  <c:v>405.37002304691242</c:v>
                </c:pt>
                <c:pt idx="188">
                  <c:v>405.37002304691242</c:v>
                </c:pt>
                <c:pt idx="189">
                  <c:v>405.37002304691242</c:v>
                </c:pt>
                <c:pt idx="190">
                  <c:v>405.37002304691242</c:v>
                </c:pt>
                <c:pt idx="191">
                  <c:v>405.37002304691242</c:v>
                </c:pt>
                <c:pt idx="192">
                  <c:v>405.37002304691242</c:v>
                </c:pt>
                <c:pt idx="193">
                  <c:v>405.37002304691242</c:v>
                </c:pt>
                <c:pt idx="194">
                  <c:v>405.37002304691242</c:v>
                </c:pt>
                <c:pt idx="195">
                  <c:v>405.37002304691242</c:v>
                </c:pt>
                <c:pt idx="196">
                  <c:v>405.37002304691242</c:v>
                </c:pt>
                <c:pt idx="197">
                  <c:v>405.37002304691242</c:v>
                </c:pt>
                <c:pt idx="198">
                  <c:v>405.37002304691242</c:v>
                </c:pt>
                <c:pt idx="199">
                  <c:v>405.37002304691242</c:v>
                </c:pt>
                <c:pt idx="200">
                  <c:v>405.37002304691242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2.8003312125399855</c:v>
                </c:pt>
                <c:pt idx="2">
                  <c:v>3.2331920402137686</c:v>
                </c:pt>
                <c:pt idx="3">
                  <c:v>3.7332025678830316</c:v>
                </c:pt>
                <c:pt idx="4">
                  <c:v>4.3108149429496834</c:v>
                </c:pt>
                <c:pt idx="5">
                  <c:v>4.9781133778350988</c:v>
                </c:pt>
                <c:pt idx="6">
                  <c:v>5.7490697393655807</c:v>
                </c:pt>
                <c:pt idx="7">
                  <c:v>6.6398392732714306</c:v>
                </c:pt>
                <c:pt idx="8">
                  <c:v>7.6691027819060977</c:v>
                </c:pt>
                <c:pt idx="9">
                  <c:v>8.8584625701591815</c:v>
                </c:pt>
                <c:pt idx="10">
                  <c:v>10.232900629015736</c:v>
                </c:pt>
                <c:pt idx="11">
                  <c:v>11.821308863270147</c:v>
                </c:pt>
                <c:pt idx="12">
                  <c:v>13.657102718463641</c:v>
                </c:pt>
                <c:pt idx="13">
                  <c:v>15.778931355698667</c:v>
                </c:pt>
                <c:pt idx="14">
                  <c:v>18.231499600430144</c:v>
                </c:pt>
                <c:pt idx="15">
                  <c:v>21.066519297648501</c:v>
                </c:pt>
                <c:pt idx="16">
                  <c:v>24.343810493205584</c:v>
                </c:pt>
                <c:pt idx="17">
                  <c:v>28.1325760898273</c:v>
                </c:pt>
                <c:pt idx="18">
                  <c:v>32.512877366644709</c:v>
                </c:pt>
                <c:pt idx="19">
                  <c:v>37.577342084023471</c:v>
                </c:pt>
                <c:pt idx="20">
                  <c:v>43.433141915145256</c:v>
                </c:pt>
                <c:pt idx="21">
                  <c:v>50.204281761211853</c:v>
                </c:pt>
                <c:pt idx="22">
                  <c:v>58.034250244652092</c:v>
                </c:pt>
                <c:pt idx="23">
                  <c:v>67.089088480753915</c:v>
                </c:pt>
                <c:pt idx="24">
                  <c:v>77.560943272449364</c:v>
                </c:pt>
                <c:pt idx="25">
                  <c:v>89.672181352278031</c:v>
                </c:pt>
                <c:pt idx="26">
                  <c:v>103.68015343787452</c:v>
                </c:pt>
                <c:pt idx="27">
                  <c:v>119.88271093697669</c:v>
                </c:pt>
                <c:pt idx="28">
                  <c:v>138.62459444131827</c:v>
                </c:pt>
                <c:pt idx="29">
                  <c:v>160.30483204099406</c:v>
                </c:pt>
                <c:pt idx="30">
                  <c:v>185.38530738365804</c:v>
                </c:pt>
                <c:pt idx="31">
                  <c:v>202.15695713632087</c:v>
                </c:pt>
                <c:pt idx="32">
                  <c:v>218.896389340062</c:v>
                </c:pt>
                <c:pt idx="33">
                  <c:v>235.60641491555052</c:v>
                </c:pt>
                <c:pt idx="34">
                  <c:v>252.28941320358533</c:v>
                </c:pt>
                <c:pt idx="35">
                  <c:v>268.94742300350816</c:v>
                </c:pt>
                <c:pt idx="36">
                  <c:v>285.58220983875952</c:v>
                </c:pt>
                <c:pt idx="37">
                  <c:v>302.19531670920935</c:v>
                </c:pt>
                <c:pt idx="38">
                  <c:v>318.78810308772921</c:v>
                </c:pt>
                <c:pt idx="39">
                  <c:v>335.3617753666083</c:v>
                </c:pt>
                <c:pt idx="40">
                  <c:v>351.91741096693619</c:v>
                </c:pt>
                <c:pt idx="41">
                  <c:v>368.45597767200616</c:v>
                </c:pt>
                <c:pt idx="42">
                  <c:v>384.97834930705795</c:v>
                </c:pt>
                <c:pt idx="43">
                  <c:v>401.48531858615166</c:v>
                </c:pt>
                <c:pt idx="44">
                  <c:v>417.97760773574419</c:v>
                </c:pt>
                <c:pt idx="45">
                  <c:v>286.53807275731737</c:v>
                </c:pt>
                <c:pt idx="46">
                  <c:v>305.49525036873763</c:v>
                </c:pt>
                <c:pt idx="47">
                  <c:v>324.42628241024585</c:v>
                </c:pt>
                <c:pt idx="48">
                  <c:v>343.33290865299324</c:v>
                </c:pt>
                <c:pt idx="49">
                  <c:v>362.21666164592745</c:v>
                </c:pt>
                <c:pt idx="50">
                  <c:v>381.0789011389449</c:v>
                </c:pt>
                <c:pt idx="51">
                  <c:v>399.92084133223278</c:v>
                </c:pt>
                <c:pt idx="52">
                  <c:v>324.19593866003095</c:v>
                </c:pt>
                <c:pt idx="53">
                  <c:v>342.13541811743772</c:v>
                </c:pt>
                <c:pt idx="54">
                  <c:v>360.05422528837494</c:v>
                </c:pt>
                <c:pt idx="55">
                  <c:v>377.9535333985848</c:v>
                </c:pt>
                <c:pt idx="56">
                  <c:v>395.83439550905376</c:v>
                </c:pt>
                <c:pt idx="57">
                  <c:v>413.6977618081408</c:v>
                </c:pt>
                <c:pt idx="58">
                  <c:v>431.5444937609393</c:v>
                </c:pt>
                <c:pt idx="59">
                  <c:v>449.37537579598796</c:v>
                </c:pt>
                <c:pt idx="60">
                  <c:v>366.63997103610541</c:v>
                </c:pt>
                <c:pt idx="61">
                  <c:v>383.05260621790489</c:v>
                </c:pt>
                <c:pt idx="62">
                  <c:v>399.44995891129639</c:v>
                </c:pt>
                <c:pt idx="63">
                  <c:v>415.83274460053161</c:v>
                </c:pt>
                <c:pt idx="64">
                  <c:v>432.2016178086721</c:v>
                </c:pt>
                <c:pt idx="65">
                  <c:v>448.55717945158</c:v>
                </c:pt>
                <c:pt idx="66">
                  <c:v>464.89998306352408</c:v>
                </c:pt>
                <c:pt idx="67">
                  <c:v>481.23054010190486</c:v>
                </c:pt>
                <c:pt idx="68">
                  <c:v>414.9119991016837</c:v>
                </c:pt>
                <c:pt idx="69">
                  <c:v>430.70031054337193</c:v>
                </c:pt>
                <c:pt idx="70">
                  <c:v>446.47619034039707</c:v>
                </c:pt>
                <c:pt idx="71">
                  <c:v>462.24013947003141</c:v>
                </c:pt>
                <c:pt idx="72">
                  <c:v>477.99262196351879</c:v>
                </c:pt>
                <c:pt idx="73">
                  <c:v>493.73406878377614</c:v>
                </c:pt>
                <c:pt idx="74">
                  <c:v>509.46488118294218</c:v>
                </c:pt>
                <c:pt idx="75">
                  <c:v>525.18543362377125</c:v>
                </c:pt>
                <c:pt idx="76">
                  <c:v>460.79091173203955</c:v>
                </c:pt>
                <c:pt idx="77">
                  <c:v>476.1352879594624</c:v>
                </c:pt>
                <c:pt idx="78">
                  <c:v>491.46914791217046</c:v>
                </c:pt>
                <c:pt idx="79">
                  <c:v>506.79286578924075</c:v>
                </c:pt>
                <c:pt idx="80">
                  <c:v>522.10679132390158</c:v>
                </c:pt>
                <c:pt idx="81">
                  <c:v>537.41125206871482</c:v>
                </c:pt>
                <c:pt idx="82">
                  <c:v>552.70655540699499</c:v>
                </c:pt>
                <c:pt idx="83">
                  <c:v>567.99299033007594</c:v>
                </c:pt>
                <c:pt idx="84">
                  <c:v>583.27082901338281</c:v>
                </c:pt>
                <c:pt idx="85">
                  <c:v>507.3705030083218</c:v>
                </c:pt>
                <c:pt idx="86">
                  <c:v>521.80472372005397</c:v>
                </c:pt>
                <c:pt idx="87">
                  <c:v>536.23053032132236</c:v>
                </c:pt>
                <c:pt idx="88">
                  <c:v>550.64818097363013</c:v>
                </c:pt>
                <c:pt idx="89">
                  <c:v>565.0579192225382</c:v>
                </c:pt>
                <c:pt idx="90">
                  <c:v>579.45997518452327</c:v>
                </c:pt>
                <c:pt idx="91">
                  <c:v>593.85456660975365</c:v>
                </c:pt>
                <c:pt idx="92">
                  <c:v>608.24189983651058</c:v>
                </c:pt>
                <c:pt idx="93">
                  <c:v>622.62217065065283</c:v>
                </c:pt>
                <c:pt idx="94">
                  <c:v>559.79655228570277</c:v>
                </c:pt>
                <c:pt idx="95">
                  <c:v>574.45349960251963</c:v>
                </c:pt>
                <c:pt idx="96">
                  <c:v>589.10264170815833</c:v>
                </c:pt>
                <c:pt idx="97">
                  <c:v>603.74419994106245</c:v>
                </c:pt>
                <c:pt idx="98">
                  <c:v>618.37838403441208</c:v>
                </c:pt>
                <c:pt idx="99">
                  <c:v>633.00539299054276</c:v>
                </c:pt>
                <c:pt idx="100">
                  <c:v>647.62541587038834</c:v>
                </c:pt>
                <c:pt idx="101">
                  <c:v>662.23863250797024</c:v>
                </c:pt>
                <c:pt idx="102">
                  <c:v>676.84521415858501</c:v>
                </c:pt>
                <c:pt idx="103">
                  <c:v>691.44532408816588</c:v>
                </c:pt>
                <c:pt idx="104">
                  <c:v>603.98712558784928</c:v>
                </c:pt>
                <c:pt idx="105">
                  <c:v>617.8064802109642</c:v>
                </c:pt>
                <c:pt idx="106">
                  <c:v>631.61942985868268</c:v>
                </c:pt>
                <c:pt idx="107">
                  <c:v>645.42613426708465</c:v>
                </c:pt>
                <c:pt idx="108">
                  <c:v>659.22674578463784</c:v>
                </c:pt>
                <c:pt idx="109">
                  <c:v>673.02140986458164</c:v>
                </c:pt>
                <c:pt idx="110">
                  <c:v>686.8102655148673</c:v>
                </c:pt>
                <c:pt idx="111">
                  <c:v>700.59344571010945</c:v>
                </c:pt>
                <c:pt idx="112">
                  <c:v>714.37107776945629</c:v>
                </c:pt>
                <c:pt idx="113">
                  <c:v>728.1432837038127</c:v>
                </c:pt>
                <c:pt idx="114">
                  <c:v>661.96210378718581</c:v>
                </c:pt>
                <c:pt idx="115">
                  <c:v>676.8271878372434</c:v>
                </c:pt>
                <c:pt idx="116">
                  <c:v>691.68556890460331</c:v>
                </c:pt>
                <c:pt idx="117">
                  <c:v>706.53741116506023</c:v>
                </c:pt>
                <c:pt idx="118">
                  <c:v>721.38287133448409</c:v>
                </c:pt>
                <c:pt idx="119">
                  <c:v>736.22209915749488</c:v>
                </c:pt>
                <c:pt idx="120">
                  <c:v>751.05523785472121</c:v>
                </c:pt>
                <c:pt idx="121">
                  <c:v>765.88242453292025</c:v>
                </c:pt>
                <c:pt idx="122">
                  <c:v>780.70379056171123</c:v>
                </c:pt>
                <c:pt idx="123">
                  <c:v>795.51946192024172</c:v>
                </c:pt>
                <c:pt idx="124">
                  <c:v>810.32955951670726</c:v>
                </c:pt>
                <c:pt idx="125">
                  <c:v>825.13419948332239</c:v>
                </c:pt>
                <c:pt idx="126">
                  <c:v>716.4150784082957</c:v>
                </c:pt>
                <c:pt idx="127">
                  <c:v>730.56978561423057</c:v>
                </c:pt>
                <c:pt idx="128">
                  <c:v>744.71890525163633</c:v>
                </c:pt>
                <c:pt idx="129">
                  <c:v>758.86255836048906</c:v>
                </c:pt>
                <c:pt idx="130">
                  <c:v>773.00086110445602</c:v>
                </c:pt>
                <c:pt idx="131">
                  <c:v>787.13392505478203</c:v>
                </c:pt>
                <c:pt idx="132">
                  <c:v>801.26185745274233</c:v>
                </c:pt>
                <c:pt idx="133">
                  <c:v>815.38476145264315</c:v>
                </c:pt>
                <c:pt idx="134">
                  <c:v>829.50273634712312</c:v>
                </c:pt>
                <c:pt idx="135">
                  <c:v>843.61587777633497</c:v>
                </c:pt>
                <c:pt idx="136">
                  <c:v>857.72427792241604</c:v>
                </c:pt>
                <c:pt idx="137">
                  <c:v>871.82802569050909</c:v>
                </c:pt>
                <c:pt idx="138">
                  <c:v>754.70929469446401</c:v>
                </c:pt>
                <c:pt idx="139">
                  <c:v>768.37303041901862</c:v>
                </c:pt>
                <c:pt idx="140">
                  <c:v>782.03184065338644</c:v>
                </c:pt>
                <c:pt idx="141">
                  <c:v>795.68582348177642</c:v>
                </c:pt>
                <c:pt idx="142">
                  <c:v>809.33507335034358</c:v>
                </c:pt>
                <c:pt idx="143">
                  <c:v>822.97968126247281</c:v>
                </c:pt>
                <c:pt idx="144">
                  <c:v>836.61973496045312</c:v>
                </c:pt>
                <c:pt idx="145">
                  <c:v>850.25531909469748</c:v>
                </c:pt>
                <c:pt idx="146">
                  <c:v>863.88651538155307</c:v>
                </c:pt>
                <c:pt idx="147">
                  <c:v>877.51340275064501</c:v>
                </c:pt>
                <c:pt idx="148">
                  <c:v>891.13605748259954</c:v>
                </c:pt>
                <c:pt idx="149">
                  <c:v>904.7545533379174</c:v>
                </c:pt>
                <c:pt idx="150">
                  <c:v>595.43330762275843</c:v>
                </c:pt>
                <c:pt idx="151">
                  <c:v>593.07353171184252</c:v>
                </c:pt>
                <c:pt idx="152">
                  <c:v>590.71356036407008</c:v>
                </c:pt>
                <c:pt idx="153">
                  <c:v>588.35339268743132</c:v>
                </c:pt>
                <c:pt idx="154">
                  <c:v>407.08387130248093</c:v>
                </c:pt>
                <c:pt idx="155">
                  <c:v>405.82357951358364</c:v>
                </c:pt>
                <c:pt idx="156">
                  <c:v>404.56320310435973</c:v>
                </c:pt>
                <c:pt idx="157">
                  <c:v>403.30274177339476</c:v>
                </c:pt>
                <c:pt idx="158">
                  <c:v>284.36289483215313</c:v>
                </c:pt>
                <c:pt idx="159">
                  <c:v>283.18442692718742</c:v>
                </c:pt>
                <c:pt idx="160">
                  <c:v>282.00584912141625</c:v>
                </c:pt>
                <c:pt idx="161">
                  <c:v>280.82716088921825</c:v>
                </c:pt>
                <c:pt idx="162">
                  <c:v>41.486953298564259</c:v>
                </c:pt>
                <c:pt idx="163">
                  <c:v>41.486953298564259</c:v>
                </c:pt>
                <c:pt idx="164">
                  <c:v>41.486953298564259</c:v>
                </c:pt>
                <c:pt idx="165">
                  <c:v>41.486953298564259</c:v>
                </c:pt>
                <c:pt idx="166">
                  <c:v>41.486953298564259</c:v>
                </c:pt>
                <c:pt idx="167">
                  <c:v>41.486953298564259</c:v>
                </c:pt>
                <c:pt idx="168">
                  <c:v>41.486953298564259</c:v>
                </c:pt>
                <c:pt idx="169">
                  <c:v>41.486953298564259</c:v>
                </c:pt>
                <c:pt idx="170">
                  <c:v>41.486953298564259</c:v>
                </c:pt>
                <c:pt idx="171">
                  <c:v>41.486953298564259</c:v>
                </c:pt>
                <c:pt idx="172">
                  <c:v>41.486953298564259</c:v>
                </c:pt>
                <c:pt idx="173">
                  <c:v>41.486953298564259</c:v>
                </c:pt>
                <c:pt idx="174">
                  <c:v>41.486953298564259</c:v>
                </c:pt>
                <c:pt idx="175">
                  <c:v>41.486953298564259</c:v>
                </c:pt>
                <c:pt idx="176">
                  <c:v>41.486953298564259</c:v>
                </c:pt>
                <c:pt idx="177">
                  <c:v>41.486953298564259</c:v>
                </c:pt>
                <c:pt idx="178">
                  <c:v>41.486953298564259</c:v>
                </c:pt>
                <c:pt idx="179">
                  <c:v>41.486953298564259</c:v>
                </c:pt>
                <c:pt idx="180">
                  <c:v>41.486953298564259</c:v>
                </c:pt>
                <c:pt idx="181">
                  <c:v>41.486953298564259</c:v>
                </c:pt>
                <c:pt idx="182">
                  <c:v>41.486953298564259</c:v>
                </c:pt>
                <c:pt idx="183">
                  <c:v>41.486953298564259</c:v>
                </c:pt>
                <c:pt idx="184">
                  <c:v>41.486953298564259</c:v>
                </c:pt>
                <c:pt idx="185">
                  <c:v>41.486953298564259</c:v>
                </c:pt>
                <c:pt idx="186">
                  <c:v>41.486953298564259</c:v>
                </c:pt>
                <c:pt idx="187">
                  <c:v>41.486953298564259</c:v>
                </c:pt>
                <c:pt idx="188">
                  <c:v>41.486953298564259</c:v>
                </c:pt>
                <c:pt idx="189">
                  <c:v>41.486953298564259</c:v>
                </c:pt>
                <c:pt idx="190">
                  <c:v>41.486953298564259</c:v>
                </c:pt>
                <c:pt idx="191">
                  <c:v>41.486953298564259</c:v>
                </c:pt>
                <c:pt idx="192">
                  <c:v>41.486953298564259</c:v>
                </c:pt>
                <c:pt idx="193">
                  <c:v>41.486953298564259</c:v>
                </c:pt>
                <c:pt idx="194">
                  <c:v>41.486953298564259</c:v>
                </c:pt>
                <c:pt idx="195">
                  <c:v>41.486953298564259</c:v>
                </c:pt>
                <c:pt idx="196">
                  <c:v>41.486953298564259</c:v>
                </c:pt>
                <c:pt idx="197">
                  <c:v>41.486953298564259</c:v>
                </c:pt>
                <c:pt idx="198">
                  <c:v>41.486953298564259</c:v>
                </c:pt>
                <c:pt idx="199">
                  <c:v>41.486953298564259</c:v>
                </c:pt>
                <c:pt idx="200">
                  <c:v>41.486953298564259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53" zoomScaleNormal="100" workbookViewId="0">
      <selection activeCell="A140" sqref="A140:H15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9.48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11</v>
      </c>
      <c r="C9" s="264">
        <v>0.2</v>
      </c>
      <c r="D9" s="33">
        <f t="shared" ref="D9:D18" si="0">C9*$C$5</f>
        <v>1.8960000000000001</v>
      </c>
      <c r="E9" s="265">
        <v>130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0.2</v>
      </c>
      <c r="D10" s="33">
        <f t="shared" si="0"/>
        <v>1.8960000000000001</v>
      </c>
      <c r="E10" s="265">
        <v>161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12</v>
      </c>
      <c r="C11" s="264">
        <v>0.2</v>
      </c>
      <c r="D11" s="33">
        <f t="shared" si="0"/>
        <v>1.8960000000000001</v>
      </c>
      <c r="E11" s="265">
        <v>161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4</v>
      </c>
      <c r="C12" s="264">
        <v>0.08</v>
      </c>
      <c r="D12" s="33">
        <f t="shared" si="0"/>
        <v>0.75840000000000007</v>
      </c>
      <c r="E12" s="265">
        <v>90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8</v>
      </c>
      <c r="C13" s="32">
        <v>0.16</v>
      </c>
      <c r="D13" s="33">
        <f t="shared" si="0"/>
        <v>1.5168000000000001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21</v>
      </c>
      <c r="C14" s="32">
        <v>0.08</v>
      </c>
      <c r="D14" s="33">
        <f t="shared" si="0"/>
        <v>0.75840000000000007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6</v>
      </c>
      <c r="C15" s="32">
        <v>0.08</v>
      </c>
      <c r="D15" s="33">
        <f t="shared" si="0"/>
        <v>0.75840000000000007</v>
      </c>
      <c r="E15" s="34">
        <v>161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324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9.48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pédonculé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82.948717950000002</v>
      </c>
      <c r="C36" s="259"/>
      <c r="D36" s="259"/>
      <c r="E36" s="260"/>
      <c r="F36" s="260"/>
      <c r="G36" s="260"/>
      <c r="H36" s="260"/>
      <c r="I36" s="49">
        <f>IFERROR(B36/A36,"")</f>
        <v>2.7649572650000001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38</v>
      </c>
      <c r="B37" s="259">
        <v>152.63</v>
      </c>
      <c r="C37" s="259">
        <v>1</v>
      </c>
      <c r="D37" s="259">
        <v>69.08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8.7101602562499991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45</v>
      </c>
      <c r="B38" s="259">
        <v>149.75</v>
      </c>
      <c r="C38" s="259">
        <v>2</v>
      </c>
      <c r="D38" s="259">
        <v>39.119999999999997</v>
      </c>
      <c r="E38" s="260">
        <v>1</v>
      </c>
      <c r="F38" s="260"/>
      <c r="G38" s="260"/>
      <c r="H38" s="260"/>
      <c r="I38" s="53">
        <f t="shared" si="1"/>
        <v>9.4571428571428573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52</v>
      </c>
      <c r="B39" s="259">
        <v>178.07</v>
      </c>
      <c r="C39" s="259">
        <v>3</v>
      </c>
      <c r="D39" s="259">
        <v>40.9</v>
      </c>
      <c r="E39" s="260">
        <v>1</v>
      </c>
      <c r="F39" s="260"/>
      <c r="G39" s="260"/>
      <c r="H39" s="260"/>
      <c r="I39" s="49">
        <f t="shared" si="1"/>
        <v>9.6342857142857135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59</v>
      </c>
      <c r="B40" s="259">
        <v>202.85</v>
      </c>
      <c r="C40" s="259">
        <v>4</v>
      </c>
      <c r="D40" s="259">
        <v>38.119999999999997</v>
      </c>
      <c r="E40" s="260">
        <v>1</v>
      </c>
      <c r="F40" s="260"/>
      <c r="G40" s="260"/>
      <c r="H40" s="260"/>
      <c r="I40" s="49">
        <f t="shared" si="1"/>
        <v>9.3828571428571443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67</v>
      </c>
      <c r="B41" s="259">
        <v>239.06</v>
      </c>
      <c r="C41" s="259">
        <v>5</v>
      </c>
      <c r="D41" s="259">
        <v>38.229999999999997</v>
      </c>
      <c r="E41" s="260">
        <v>1</v>
      </c>
      <c r="F41" s="260"/>
      <c r="G41" s="260"/>
      <c r="H41" s="260"/>
      <c r="I41" s="53">
        <f t="shared" si="1"/>
        <v>9.2912500000000016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75</v>
      </c>
      <c r="B42" s="259">
        <v>273.76</v>
      </c>
      <c r="C42" s="259">
        <v>6</v>
      </c>
      <c r="D42" s="259">
        <v>38.909999999999997</v>
      </c>
      <c r="E42" s="260">
        <v>1</v>
      </c>
      <c r="F42" s="260"/>
      <c r="G42" s="260"/>
      <c r="H42" s="260"/>
      <c r="I42" s="53">
        <f t="shared" si="1"/>
        <v>9.1162499999999973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83</v>
      </c>
      <c r="B43" s="259">
        <v>306.11</v>
      </c>
      <c r="C43" s="259">
        <v>7</v>
      </c>
      <c r="D43" s="259">
        <v>44.22</v>
      </c>
      <c r="E43" s="260">
        <v>1</v>
      </c>
      <c r="F43" s="260"/>
      <c r="G43" s="260"/>
      <c r="H43" s="260"/>
      <c r="I43" s="49">
        <f t="shared" si="1"/>
        <v>8.9075000000000024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93</v>
      </c>
      <c r="B44" s="259">
        <v>348.87</v>
      </c>
      <c r="C44" s="259">
        <v>8</v>
      </c>
      <c r="D44" s="259">
        <v>59.26</v>
      </c>
      <c r="E44" s="260">
        <v>1</v>
      </c>
      <c r="F44" s="260"/>
      <c r="G44" s="260"/>
      <c r="H44" s="260"/>
      <c r="I44" s="49">
        <f t="shared" si="1"/>
        <v>8.6980000000000022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103</v>
      </c>
      <c r="B45" s="261">
        <v>371.4</v>
      </c>
      <c r="C45" s="259">
        <v>9</v>
      </c>
      <c r="D45" s="261">
        <v>58.98</v>
      </c>
      <c r="E45" s="260">
        <v>1</v>
      </c>
      <c r="F45" s="260"/>
      <c r="G45" s="260"/>
      <c r="H45" s="260"/>
      <c r="I45" s="49">
        <f t="shared" si="1"/>
        <v>8.1789999999999967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113</v>
      </c>
      <c r="B46" s="262">
        <v>391.18</v>
      </c>
      <c r="C46" s="259">
        <v>10</v>
      </c>
      <c r="D46" s="262">
        <v>59.52</v>
      </c>
      <c r="E46" s="260">
        <v>1</v>
      </c>
      <c r="F46" s="260"/>
      <c r="G46" s="260"/>
      <c r="H46" s="260"/>
      <c r="I46" s="49">
        <f t="shared" si="1"/>
        <v>7.8760000000000048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123</v>
      </c>
      <c r="B47" s="261">
        <v>409.53</v>
      </c>
      <c r="C47" s="259">
        <v>11</v>
      </c>
      <c r="D47" s="261">
        <v>175.3</v>
      </c>
      <c r="E47" s="260">
        <v>1</v>
      </c>
      <c r="F47" s="260"/>
      <c r="G47" s="260"/>
      <c r="H47" s="260"/>
      <c r="I47" s="49">
        <f t="shared" si="1"/>
        <v>7.7869999999999946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125</v>
      </c>
      <c r="B48" s="261">
        <v>215.44</v>
      </c>
      <c r="C48" s="259">
        <v>12</v>
      </c>
      <c r="D48" s="261">
        <v>60.7</v>
      </c>
      <c r="E48" s="260">
        <v>1</v>
      </c>
      <c r="F48" s="260"/>
      <c r="G48" s="260"/>
      <c r="H48" s="260"/>
      <c r="I48" s="49">
        <f t="shared" si="1"/>
        <v>-9.3949999999999818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127</v>
      </c>
      <c r="B49" s="261">
        <v>151.47999999999999</v>
      </c>
      <c r="C49" s="259">
        <v>13</v>
      </c>
      <c r="D49" s="261">
        <v>39.56</v>
      </c>
      <c r="E49" s="260">
        <v>1</v>
      </c>
      <c r="F49" s="260"/>
      <c r="G49" s="260"/>
      <c r="H49" s="260"/>
      <c r="I49" s="49">
        <f t="shared" si="1"/>
        <v>-1.6300000000000097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130</v>
      </c>
      <c r="B50" s="261">
        <v>112.75</v>
      </c>
      <c r="C50" s="261">
        <v>14</v>
      </c>
      <c r="D50" s="261">
        <v>96.57</v>
      </c>
      <c r="E50" s="260">
        <v>1</v>
      </c>
      <c r="F50" s="260"/>
      <c r="G50" s="260"/>
      <c r="H50" s="260"/>
      <c r="I50" s="49">
        <f t="shared" si="1"/>
        <v>0.27666666666667084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87.705128209999998</v>
      </c>
      <c r="C62" s="261"/>
      <c r="D62" s="261"/>
      <c r="E62" s="260"/>
      <c r="F62" s="260"/>
      <c r="G62" s="260"/>
      <c r="H62" s="260"/>
      <c r="I62" s="53">
        <f>IFERROR(B62/A62,"")</f>
        <v>2.9235042736666665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44</v>
      </c>
      <c r="B63" s="261">
        <v>201.77</v>
      </c>
      <c r="C63" s="261">
        <v>1</v>
      </c>
      <c r="D63" s="261">
        <v>74.010000000000005</v>
      </c>
      <c r="E63" s="260">
        <v>1</v>
      </c>
      <c r="F63" s="260"/>
      <c r="G63" s="260"/>
      <c r="H63" s="260"/>
      <c r="I63" s="49">
        <f>IF(A63&lt;&gt;0,(B63-(B62-D62))/(A63-A62),"")</f>
        <v>8.147490842142858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51</v>
      </c>
      <c r="B64" s="261">
        <v>192.85</v>
      </c>
      <c r="C64" s="261">
        <v>2</v>
      </c>
      <c r="D64" s="261">
        <v>46.13</v>
      </c>
      <c r="E64" s="260">
        <v>1</v>
      </c>
      <c r="F64" s="260"/>
      <c r="G64" s="260"/>
      <c r="H64" s="260"/>
      <c r="I64" s="49">
        <f>IF(A64&lt;&gt;0,(B64-(B63-D63))/(A64-A63),"")</f>
        <v>9.2985714285714263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59</v>
      </c>
      <c r="B65" s="261">
        <v>217.3</v>
      </c>
      <c r="C65" s="261">
        <v>3</v>
      </c>
      <c r="D65" s="261">
        <v>48.96</v>
      </c>
      <c r="E65" s="260">
        <v>1</v>
      </c>
      <c r="F65" s="260"/>
      <c r="G65" s="260"/>
      <c r="H65" s="260"/>
      <c r="I65" s="49">
        <f>IF(A65&lt;&gt;0,(B65-(B64-D64))/(A65-A64),"")</f>
        <v>8.8225000000000016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67</v>
      </c>
      <c r="B66" s="261">
        <v>233.08</v>
      </c>
      <c r="C66" s="261">
        <v>4</v>
      </c>
      <c r="D66" s="261">
        <v>40.630000000000003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8.0925000000000011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75</v>
      </c>
      <c r="B67" s="261">
        <v>254.89</v>
      </c>
      <c r="C67" s="261">
        <v>5</v>
      </c>
      <c r="D67" s="261">
        <v>39.54</v>
      </c>
      <c r="E67" s="260">
        <v>1</v>
      </c>
      <c r="F67" s="260"/>
      <c r="G67" s="260"/>
      <c r="H67" s="260"/>
      <c r="I67" s="49">
        <f t="shared" si="2"/>
        <v>7.8049999999999962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84</v>
      </c>
      <c r="B68" s="261">
        <v>283.77</v>
      </c>
      <c r="C68" s="261">
        <v>6</v>
      </c>
      <c r="D68" s="261">
        <v>44.89</v>
      </c>
      <c r="E68" s="260">
        <v>1</v>
      </c>
      <c r="F68" s="260"/>
      <c r="G68" s="260"/>
      <c r="H68" s="260"/>
      <c r="I68" s="49">
        <f t="shared" si="2"/>
        <v>7.6022222222222204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93</v>
      </c>
      <c r="B69" s="261">
        <v>303.37</v>
      </c>
      <c r="C69" s="261">
        <v>7</v>
      </c>
      <c r="D69" s="261">
        <v>38.57</v>
      </c>
      <c r="E69" s="260">
        <v>1</v>
      </c>
      <c r="F69" s="260"/>
      <c r="G69" s="260"/>
      <c r="H69" s="260"/>
      <c r="I69" s="49">
        <f t="shared" si="2"/>
        <v>7.1655555555555566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103</v>
      </c>
      <c r="B70" s="261">
        <v>337.71</v>
      </c>
      <c r="C70" s="261">
        <v>8</v>
      </c>
      <c r="D70" s="261">
        <v>50.51</v>
      </c>
      <c r="E70" s="260">
        <v>1</v>
      </c>
      <c r="F70" s="260"/>
      <c r="G70" s="260"/>
      <c r="H70" s="260"/>
      <c r="I70" s="49">
        <f t="shared" si="2"/>
        <v>7.2909999999999968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113</v>
      </c>
      <c r="B71" s="261">
        <v>356.05</v>
      </c>
      <c r="C71" s="261">
        <v>9</v>
      </c>
      <c r="D71" s="261">
        <v>40.479999999999997</v>
      </c>
      <c r="E71" s="260">
        <v>1</v>
      </c>
      <c r="F71" s="260"/>
      <c r="G71" s="260"/>
      <c r="H71" s="260"/>
      <c r="I71" s="49">
        <f t="shared" si="2"/>
        <v>6.8850000000000025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125</v>
      </c>
      <c r="B72" s="261">
        <v>404.61</v>
      </c>
      <c r="C72" s="261">
        <v>10</v>
      </c>
      <c r="D72" s="261">
        <v>61.5</v>
      </c>
      <c r="E72" s="260">
        <v>1</v>
      </c>
      <c r="F72" s="260"/>
      <c r="G72" s="260"/>
      <c r="H72" s="260"/>
      <c r="I72" s="49">
        <f t="shared" si="2"/>
        <v>7.4200000000000017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137</v>
      </c>
      <c r="B73" s="261">
        <v>428.03</v>
      </c>
      <c r="C73" s="261">
        <v>11</v>
      </c>
      <c r="D73" s="261">
        <v>65.53</v>
      </c>
      <c r="E73" s="260">
        <v>1</v>
      </c>
      <c r="F73" s="260"/>
      <c r="G73" s="260"/>
      <c r="H73" s="260"/>
      <c r="I73" s="49">
        <f t="shared" si="2"/>
        <v>7.0766666666666636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149</v>
      </c>
      <c r="B74" s="261">
        <v>444.56</v>
      </c>
      <c r="C74" s="261">
        <v>12</v>
      </c>
      <c r="D74" s="261">
        <v>153.56</v>
      </c>
      <c r="E74" s="260">
        <v>1</v>
      </c>
      <c r="F74" s="260"/>
      <c r="G74" s="260"/>
      <c r="H74" s="260"/>
      <c r="I74" s="49">
        <f t="shared" si="2"/>
        <v>6.8383333333333338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153</v>
      </c>
      <c r="B75" s="261">
        <v>286.3</v>
      </c>
      <c r="C75" s="261">
        <v>13</v>
      </c>
      <c r="D75" s="261">
        <v>89.29</v>
      </c>
      <c r="E75" s="260">
        <v>1</v>
      </c>
      <c r="F75" s="260"/>
      <c r="G75" s="260"/>
      <c r="H75" s="260"/>
      <c r="I75" s="49">
        <f t="shared" si="2"/>
        <v>-1.1749999999999972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157</v>
      </c>
      <c r="B76" s="261">
        <v>194.52</v>
      </c>
      <c r="C76" s="261">
        <v>14</v>
      </c>
      <c r="D76" s="261">
        <v>57.95</v>
      </c>
      <c r="E76" s="260">
        <v>1</v>
      </c>
      <c r="F76" s="260"/>
      <c r="G76" s="260"/>
      <c r="H76" s="260"/>
      <c r="I76" s="49">
        <f t="shared" si="2"/>
        <v>-0.62249999999999517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161</v>
      </c>
      <c r="B77" s="257">
        <v>134.26</v>
      </c>
      <c r="C77" s="256">
        <v>15</v>
      </c>
      <c r="D77" s="256">
        <v>115.43</v>
      </c>
      <c r="E77" s="255">
        <v>1</v>
      </c>
      <c r="F77" s="255"/>
      <c r="G77" s="255"/>
      <c r="H77" s="255"/>
      <c r="I77" s="49">
        <f t="shared" si="2"/>
        <v>-0.57750000000000057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87.705128209999998</v>
      </c>
      <c r="C88" s="261"/>
      <c r="D88" s="261"/>
      <c r="E88" s="260"/>
      <c r="F88" s="260"/>
      <c r="G88" s="260"/>
      <c r="H88" s="260"/>
      <c r="I88" s="53">
        <f>IFERROR(B88/A88,"")</f>
        <v>2.9235042736666665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44</v>
      </c>
      <c r="B89" s="261">
        <v>201.77</v>
      </c>
      <c r="C89" s="261">
        <v>1</v>
      </c>
      <c r="D89" s="261">
        <v>74.010000000000005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8.147490842142858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51</v>
      </c>
      <c r="B90" s="261">
        <v>192.85</v>
      </c>
      <c r="C90" s="261">
        <v>2</v>
      </c>
      <c r="D90" s="261">
        <v>46.13</v>
      </c>
      <c r="E90" s="260">
        <v>1</v>
      </c>
      <c r="F90" s="260"/>
      <c r="G90" s="260"/>
      <c r="H90" s="260"/>
      <c r="I90" s="53">
        <f t="shared" si="3"/>
        <v>9.2985714285714263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59</v>
      </c>
      <c r="B91" s="261">
        <v>217.3</v>
      </c>
      <c r="C91" s="261">
        <v>3</v>
      </c>
      <c r="D91" s="261">
        <v>48.96</v>
      </c>
      <c r="E91" s="260">
        <v>1</v>
      </c>
      <c r="F91" s="260"/>
      <c r="G91" s="260"/>
      <c r="H91" s="260"/>
      <c r="I91" s="53">
        <f t="shared" si="3"/>
        <v>8.8225000000000016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67</v>
      </c>
      <c r="B92" s="261">
        <v>233.08</v>
      </c>
      <c r="C92" s="261">
        <v>4</v>
      </c>
      <c r="D92" s="261">
        <v>40.630000000000003</v>
      </c>
      <c r="E92" s="260">
        <v>1</v>
      </c>
      <c r="F92" s="260"/>
      <c r="G92" s="260"/>
      <c r="H92" s="260"/>
      <c r="I92" s="53">
        <f t="shared" si="3"/>
        <v>8.0925000000000011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75</v>
      </c>
      <c r="B93" s="261">
        <v>254.89</v>
      </c>
      <c r="C93" s="261">
        <v>5</v>
      </c>
      <c r="D93" s="261">
        <v>39.54</v>
      </c>
      <c r="E93" s="260">
        <v>1</v>
      </c>
      <c r="F93" s="260"/>
      <c r="G93" s="260"/>
      <c r="H93" s="260"/>
      <c r="I93" s="53">
        <f t="shared" si="3"/>
        <v>7.8049999999999962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84</v>
      </c>
      <c r="B94" s="261">
        <v>283.77</v>
      </c>
      <c r="C94" s="261">
        <v>6</v>
      </c>
      <c r="D94" s="261">
        <v>44.89</v>
      </c>
      <c r="E94" s="260">
        <v>1</v>
      </c>
      <c r="F94" s="260"/>
      <c r="G94" s="260"/>
      <c r="H94" s="260"/>
      <c r="I94" s="53">
        <f t="shared" si="3"/>
        <v>7.6022222222222204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93</v>
      </c>
      <c r="B95" s="261">
        <v>303.37</v>
      </c>
      <c r="C95" s="261">
        <v>7</v>
      </c>
      <c r="D95" s="261">
        <v>38.57</v>
      </c>
      <c r="E95" s="260">
        <v>1</v>
      </c>
      <c r="F95" s="260"/>
      <c r="G95" s="260"/>
      <c r="H95" s="260"/>
      <c r="I95" s="53">
        <f t="shared" si="3"/>
        <v>7.1655555555555566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103</v>
      </c>
      <c r="B96" s="261">
        <v>337.71</v>
      </c>
      <c r="C96" s="261">
        <v>8</v>
      </c>
      <c r="D96" s="261">
        <v>50.51</v>
      </c>
      <c r="E96" s="260">
        <v>1</v>
      </c>
      <c r="F96" s="260"/>
      <c r="G96" s="260"/>
      <c r="H96" s="260"/>
      <c r="I96" s="53">
        <f t="shared" si="3"/>
        <v>7.2909999999999968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113</v>
      </c>
      <c r="B97" s="261">
        <v>356.05</v>
      </c>
      <c r="C97" s="261">
        <v>9</v>
      </c>
      <c r="D97" s="261">
        <v>40.479999999999997</v>
      </c>
      <c r="E97" s="260">
        <v>1</v>
      </c>
      <c r="F97" s="260"/>
      <c r="G97" s="260"/>
      <c r="H97" s="260"/>
      <c r="I97" s="53">
        <f t="shared" si="3"/>
        <v>6.8850000000000025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125</v>
      </c>
      <c r="B98" s="261">
        <v>404.61</v>
      </c>
      <c r="C98" s="261">
        <v>10</v>
      </c>
      <c r="D98" s="261">
        <v>61.5</v>
      </c>
      <c r="E98" s="260">
        <v>1</v>
      </c>
      <c r="F98" s="260"/>
      <c r="G98" s="260"/>
      <c r="H98" s="260"/>
      <c r="I98" s="53">
        <f t="shared" si="3"/>
        <v>7.4200000000000017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137</v>
      </c>
      <c r="B99" s="261">
        <v>428.03</v>
      </c>
      <c r="C99" s="261">
        <v>11</v>
      </c>
      <c r="D99" s="261">
        <v>65.53</v>
      </c>
      <c r="E99" s="260">
        <v>1</v>
      </c>
      <c r="F99" s="260"/>
      <c r="G99" s="260"/>
      <c r="H99" s="260"/>
      <c r="I99" s="53">
        <f t="shared" si="3"/>
        <v>7.0766666666666636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149</v>
      </c>
      <c r="B100" s="261">
        <v>444.56</v>
      </c>
      <c r="C100" s="261">
        <v>12</v>
      </c>
      <c r="D100" s="261">
        <v>153.56</v>
      </c>
      <c r="E100" s="260">
        <v>1</v>
      </c>
      <c r="F100" s="260"/>
      <c r="G100" s="260"/>
      <c r="H100" s="260"/>
      <c r="I100" s="53">
        <f t="shared" si="3"/>
        <v>6.8383333333333338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153</v>
      </c>
      <c r="B101" s="261">
        <v>286.3</v>
      </c>
      <c r="C101" s="261">
        <v>13</v>
      </c>
      <c r="D101" s="261">
        <v>89.29</v>
      </c>
      <c r="E101" s="260">
        <v>1</v>
      </c>
      <c r="F101" s="260"/>
      <c r="G101" s="260"/>
      <c r="H101" s="260"/>
      <c r="I101" s="53">
        <f t="shared" si="3"/>
        <v>-1.1749999999999972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157</v>
      </c>
      <c r="B102" s="261">
        <v>194.52</v>
      </c>
      <c r="C102" s="261">
        <v>14</v>
      </c>
      <c r="D102" s="261">
        <v>57.95</v>
      </c>
      <c r="E102" s="260">
        <v>1</v>
      </c>
      <c r="F102" s="260"/>
      <c r="G102" s="260"/>
      <c r="H102" s="260"/>
      <c r="I102" s="53">
        <f t="shared" si="3"/>
        <v>-0.62249999999999517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161</v>
      </c>
      <c r="B103" s="257">
        <v>134.26</v>
      </c>
      <c r="C103" s="256">
        <v>15</v>
      </c>
      <c r="D103" s="256">
        <v>115.43</v>
      </c>
      <c r="E103" s="255">
        <v>1</v>
      </c>
      <c r="F103" s="255"/>
      <c r="G103" s="255"/>
      <c r="H103" s="255"/>
      <c r="I103" s="53">
        <f t="shared" si="3"/>
        <v>-0.57750000000000057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Aulne glutineux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15</v>
      </c>
      <c r="B114" s="261">
        <v>29</v>
      </c>
      <c r="C114" s="261">
        <v>1</v>
      </c>
      <c r="D114" s="261">
        <v>3</v>
      </c>
      <c r="E114" s="260"/>
      <c r="F114" s="260"/>
      <c r="G114" s="260"/>
      <c r="H114" s="260">
        <v>1</v>
      </c>
      <c r="I114" s="53">
        <f>IFERROR(B114/A114,"")</f>
        <v>1.9333333333333333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20</v>
      </c>
      <c r="B115" s="261">
        <v>68</v>
      </c>
      <c r="C115" s="261">
        <v>2</v>
      </c>
      <c r="D115" s="261">
        <v>7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8.4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25</v>
      </c>
      <c r="B116" s="261">
        <v>94</v>
      </c>
      <c r="C116" s="261">
        <v>3</v>
      </c>
      <c r="D116" s="261">
        <v>14</v>
      </c>
      <c r="E116" s="260"/>
      <c r="F116" s="260"/>
      <c r="G116" s="260"/>
      <c r="H116" s="260">
        <v>1</v>
      </c>
      <c r="I116" s="53">
        <f t="shared" si="4"/>
        <v>6.6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30</v>
      </c>
      <c r="B117" s="261">
        <v>113</v>
      </c>
      <c r="C117" s="261">
        <v>4</v>
      </c>
      <c r="D117" s="261">
        <v>17</v>
      </c>
      <c r="E117" s="260"/>
      <c r="F117" s="260"/>
      <c r="G117" s="260"/>
      <c r="H117" s="260">
        <v>1</v>
      </c>
      <c r="I117" s="53">
        <f t="shared" si="4"/>
        <v>6.6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35</v>
      </c>
      <c r="B118" s="261">
        <v>127</v>
      </c>
      <c r="C118" s="261">
        <v>5</v>
      </c>
      <c r="D118" s="261">
        <v>18</v>
      </c>
      <c r="E118" s="260">
        <v>1</v>
      </c>
      <c r="F118" s="260"/>
      <c r="G118" s="260"/>
      <c r="H118" s="260"/>
      <c r="I118" s="53">
        <f t="shared" si="4"/>
        <v>6.2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40</v>
      </c>
      <c r="B119" s="261">
        <v>139</v>
      </c>
      <c r="C119" s="261">
        <v>6</v>
      </c>
      <c r="D119" s="261">
        <v>19</v>
      </c>
      <c r="E119" s="260">
        <v>1</v>
      </c>
      <c r="F119" s="260"/>
      <c r="G119" s="260"/>
      <c r="H119" s="260"/>
      <c r="I119" s="53">
        <f t="shared" si="4"/>
        <v>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45</v>
      </c>
      <c r="B120" s="261">
        <v>148</v>
      </c>
      <c r="C120" s="261">
        <v>7</v>
      </c>
      <c r="D120" s="261">
        <v>19</v>
      </c>
      <c r="E120" s="260">
        <v>1</v>
      </c>
      <c r="F120" s="260"/>
      <c r="G120" s="260"/>
      <c r="H120" s="260"/>
      <c r="I120" s="53">
        <f t="shared" si="4"/>
        <v>5.6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50</v>
      </c>
      <c r="B121" s="261">
        <v>154</v>
      </c>
      <c r="C121" s="261">
        <v>8</v>
      </c>
      <c r="D121" s="261">
        <v>18</v>
      </c>
      <c r="E121" s="260">
        <v>1</v>
      </c>
      <c r="F121" s="260"/>
      <c r="G121" s="260"/>
      <c r="H121" s="260"/>
      <c r="I121" s="53">
        <f t="shared" si="4"/>
        <v>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55</v>
      </c>
      <c r="B122" s="261">
        <v>159</v>
      </c>
      <c r="C122" s="261">
        <v>9</v>
      </c>
      <c r="D122" s="261">
        <v>17</v>
      </c>
      <c r="E122" s="260">
        <v>1</v>
      </c>
      <c r="F122" s="260"/>
      <c r="G122" s="260"/>
      <c r="H122" s="260"/>
      <c r="I122" s="53">
        <f t="shared" si="4"/>
        <v>4.5999999999999996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60</v>
      </c>
      <c r="B123" s="261">
        <v>165</v>
      </c>
      <c r="C123" s="261">
        <v>10</v>
      </c>
      <c r="D123" s="261">
        <v>17</v>
      </c>
      <c r="E123" s="260">
        <v>1</v>
      </c>
      <c r="F123" s="260"/>
      <c r="G123" s="260"/>
      <c r="H123" s="260"/>
      <c r="I123" s="53">
        <f t="shared" si="4"/>
        <v>4.5999999999999996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65</v>
      </c>
      <c r="B124" s="261">
        <v>169</v>
      </c>
      <c r="C124" s="261">
        <v>11</v>
      </c>
      <c r="D124" s="261">
        <v>16</v>
      </c>
      <c r="E124" s="260">
        <v>1</v>
      </c>
      <c r="F124" s="260"/>
      <c r="G124" s="260"/>
      <c r="H124" s="260"/>
      <c r="I124" s="53">
        <f t="shared" si="4"/>
        <v>4.2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70</v>
      </c>
      <c r="B125" s="261">
        <v>172</v>
      </c>
      <c r="C125" s="261">
        <v>12</v>
      </c>
      <c r="D125" s="261">
        <v>15</v>
      </c>
      <c r="E125" s="260">
        <v>1</v>
      </c>
      <c r="F125" s="260"/>
      <c r="G125" s="260"/>
      <c r="H125" s="260"/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75</v>
      </c>
      <c r="B126" s="261">
        <v>175</v>
      </c>
      <c r="C126" s="261">
        <v>13</v>
      </c>
      <c r="D126" s="261">
        <v>14</v>
      </c>
      <c r="E126" s="260">
        <v>1</v>
      </c>
      <c r="F126" s="260"/>
      <c r="G126" s="260"/>
      <c r="H126" s="260"/>
      <c r="I126" s="53">
        <f t="shared" si="4"/>
        <v>3.6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80</v>
      </c>
      <c r="B127" s="261">
        <v>178</v>
      </c>
      <c r="C127" s="261">
        <v>14</v>
      </c>
      <c r="D127" s="261">
        <v>13</v>
      </c>
      <c r="E127" s="260">
        <v>1</v>
      </c>
      <c r="F127" s="260"/>
      <c r="G127" s="260"/>
      <c r="H127" s="260"/>
      <c r="I127" s="53">
        <f t="shared" si="4"/>
        <v>3.4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85</v>
      </c>
      <c r="B128" s="261">
        <v>180</v>
      </c>
      <c r="C128" s="261">
        <v>15</v>
      </c>
      <c r="D128" s="261">
        <v>12</v>
      </c>
      <c r="E128" s="260">
        <v>1</v>
      </c>
      <c r="F128" s="260"/>
      <c r="G128" s="260"/>
      <c r="H128" s="260"/>
      <c r="I128" s="53">
        <f t="shared" si="4"/>
        <v>3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90</v>
      </c>
      <c r="B129" s="261">
        <v>182</v>
      </c>
      <c r="C129" s="261">
        <v>16</v>
      </c>
      <c r="D129" s="261">
        <v>11</v>
      </c>
      <c r="E129" s="260">
        <v>1</v>
      </c>
      <c r="F129" s="260"/>
      <c r="G129" s="260"/>
      <c r="H129" s="260"/>
      <c r="I129" s="53">
        <f t="shared" si="4"/>
        <v>2.8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Châtaignier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37</v>
      </c>
      <c r="C140" s="50">
        <v>1</v>
      </c>
      <c r="D140" s="60">
        <v>15</v>
      </c>
      <c r="E140" s="51"/>
      <c r="F140" s="51"/>
      <c r="G140" s="51"/>
      <c r="H140" s="51">
        <v>1</v>
      </c>
      <c r="I140" s="57">
        <f>IFERROR(B140/A140,"")</f>
        <v>2.4666666666666668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80</v>
      </c>
      <c r="C141" s="50">
        <v>2</v>
      </c>
      <c r="D141" s="60">
        <v>28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11.6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115</v>
      </c>
      <c r="C142" s="50">
        <v>3</v>
      </c>
      <c r="D142" s="60">
        <v>28</v>
      </c>
      <c r="E142" s="51"/>
      <c r="F142" s="51"/>
      <c r="G142" s="51"/>
      <c r="H142" s="51">
        <v>1</v>
      </c>
      <c r="I142" s="57">
        <f t="shared" si="5"/>
        <v>12.6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146</v>
      </c>
      <c r="C143" s="50">
        <v>4</v>
      </c>
      <c r="D143" s="60">
        <v>28</v>
      </c>
      <c r="E143" s="51"/>
      <c r="F143" s="51"/>
      <c r="G143" s="51"/>
      <c r="H143" s="51">
        <v>1</v>
      </c>
      <c r="I143" s="57">
        <f t="shared" si="5"/>
        <v>11.8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172</v>
      </c>
      <c r="C144" s="50">
        <v>5</v>
      </c>
      <c r="D144" s="60">
        <v>28</v>
      </c>
      <c r="E144" s="51">
        <v>1</v>
      </c>
      <c r="F144" s="51"/>
      <c r="G144" s="51"/>
      <c r="H144" s="51"/>
      <c r="I144" s="57">
        <f t="shared" si="5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192</v>
      </c>
      <c r="C145" s="50">
        <v>6</v>
      </c>
      <c r="D145" s="60">
        <v>28</v>
      </c>
      <c r="E145" s="51">
        <v>1</v>
      </c>
      <c r="F145" s="51"/>
      <c r="G145" s="51"/>
      <c r="H145" s="51"/>
      <c r="I145" s="57">
        <f t="shared" si="5"/>
        <v>9.6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205</v>
      </c>
      <c r="C146" s="50">
        <v>7</v>
      </c>
      <c r="D146" s="60">
        <v>22</v>
      </c>
      <c r="E146" s="51">
        <v>1</v>
      </c>
      <c r="F146" s="51"/>
      <c r="G146" s="51"/>
      <c r="H146" s="51"/>
      <c r="I146" s="57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219</v>
      </c>
      <c r="C147" s="50">
        <v>8</v>
      </c>
      <c r="D147" s="60">
        <v>17</v>
      </c>
      <c r="E147" s="51">
        <v>1</v>
      </c>
      <c r="F147" s="51"/>
      <c r="G147" s="51"/>
      <c r="H147" s="51"/>
      <c r="I147" s="57">
        <f>IF(A147&lt;&gt;0,(B147-(B146-D146))/(A147-A146),"")</f>
        <v>7.2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232</v>
      </c>
      <c r="C148" s="50">
        <v>9</v>
      </c>
      <c r="D148" s="60">
        <v>13</v>
      </c>
      <c r="E148" s="51">
        <v>1</v>
      </c>
      <c r="F148" s="51"/>
      <c r="G148" s="51"/>
      <c r="H148" s="51"/>
      <c r="I148" s="57">
        <f t="shared" si="5"/>
        <v>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245</v>
      </c>
      <c r="C149" s="50">
        <v>10</v>
      </c>
      <c r="D149" s="60">
        <v>12</v>
      </c>
      <c r="E149" s="51">
        <v>1</v>
      </c>
      <c r="F149" s="51"/>
      <c r="G149" s="51"/>
      <c r="H149" s="51"/>
      <c r="I149" s="57">
        <f t="shared" si="5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60">
        <v>255</v>
      </c>
      <c r="C150" s="50">
        <v>11</v>
      </c>
      <c r="D150" s="60">
        <v>11</v>
      </c>
      <c r="E150" s="51">
        <v>1</v>
      </c>
      <c r="F150" s="51"/>
      <c r="G150" s="51"/>
      <c r="H150" s="51"/>
      <c r="I150" s="57">
        <f t="shared" si="5"/>
        <v>4.4000000000000004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60">
        <v>263</v>
      </c>
      <c r="C151" s="50">
        <v>12</v>
      </c>
      <c r="D151" s="60">
        <v>10</v>
      </c>
      <c r="E151" s="51">
        <v>1</v>
      </c>
      <c r="F151" s="51"/>
      <c r="G151" s="51"/>
      <c r="H151" s="51"/>
      <c r="I151" s="57">
        <f t="shared" si="5"/>
        <v>3.8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75</v>
      </c>
      <c r="B152" s="60">
        <v>270</v>
      </c>
      <c r="C152" s="50">
        <v>13</v>
      </c>
      <c r="D152" s="60">
        <v>9</v>
      </c>
      <c r="E152" s="54">
        <v>1</v>
      </c>
      <c r="F152" s="54"/>
      <c r="G152" s="54"/>
      <c r="H152" s="54"/>
      <c r="I152" s="57">
        <f t="shared" si="5"/>
        <v>3.4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80</v>
      </c>
      <c r="B153" s="60">
        <v>275</v>
      </c>
      <c r="C153" s="50">
        <v>14</v>
      </c>
      <c r="D153" s="60">
        <v>8</v>
      </c>
      <c r="E153" s="54">
        <v>1</v>
      </c>
      <c r="F153" s="54"/>
      <c r="G153" s="54"/>
      <c r="H153" s="54"/>
      <c r="I153" s="57">
        <f t="shared" si="5"/>
        <v>2.8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Erable champêtre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9</v>
      </c>
      <c r="C166" s="60"/>
      <c r="D166" s="60">
        <v>0</v>
      </c>
      <c r="E166" s="51"/>
      <c r="F166" s="51"/>
      <c r="G166" s="51"/>
      <c r="H166" s="51">
        <v>1</v>
      </c>
      <c r="I166" s="49">
        <f>IFERROR(B166/A166,"")</f>
        <v>0.6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57</v>
      </c>
      <c r="C167" s="60">
        <v>1</v>
      </c>
      <c r="D167" s="60">
        <v>21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9.6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86</v>
      </c>
      <c r="C168" s="60">
        <v>2</v>
      </c>
      <c r="D168" s="60">
        <v>21</v>
      </c>
      <c r="E168" s="51"/>
      <c r="F168" s="51"/>
      <c r="G168" s="51"/>
      <c r="H168" s="51">
        <v>1</v>
      </c>
      <c r="I168" s="49">
        <f t="shared" si="6"/>
        <v>10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30</v>
      </c>
      <c r="B169" s="60">
        <v>114</v>
      </c>
      <c r="C169" s="60">
        <v>3</v>
      </c>
      <c r="D169" s="60">
        <v>21</v>
      </c>
      <c r="E169" s="51"/>
      <c r="F169" s="51"/>
      <c r="G169" s="51"/>
      <c r="H169" s="51">
        <v>1</v>
      </c>
      <c r="I169" s="49">
        <f t="shared" si="6"/>
        <v>9.8000000000000007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35</v>
      </c>
      <c r="B170" s="60">
        <v>136</v>
      </c>
      <c r="C170" s="60">
        <v>4</v>
      </c>
      <c r="D170" s="60">
        <v>21</v>
      </c>
      <c r="E170" s="51">
        <v>1</v>
      </c>
      <c r="F170" s="51"/>
      <c r="G170" s="51"/>
      <c r="H170" s="51"/>
      <c r="I170" s="49">
        <f t="shared" si="6"/>
        <v>8.6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40</v>
      </c>
      <c r="B171" s="60">
        <v>153</v>
      </c>
      <c r="C171" s="60">
        <v>5</v>
      </c>
      <c r="D171" s="60">
        <v>21</v>
      </c>
      <c r="E171" s="51">
        <v>1</v>
      </c>
      <c r="F171" s="51"/>
      <c r="G171" s="51"/>
      <c r="H171" s="51"/>
      <c r="I171" s="49">
        <f t="shared" si="6"/>
        <v>7.6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45</v>
      </c>
      <c r="B172" s="60">
        <v>164</v>
      </c>
      <c r="C172" s="60">
        <v>6</v>
      </c>
      <c r="D172" s="60">
        <v>18</v>
      </c>
      <c r="E172" s="51">
        <v>1</v>
      </c>
      <c r="F172" s="51"/>
      <c r="G172" s="51"/>
      <c r="H172" s="51"/>
      <c r="I172" s="49">
        <f t="shared" si="6"/>
        <v>6.4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50</v>
      </c>
      <c r="B173" s="50">
        <v>174</v>
      </c>
      <c r="C173" s="50">
        <v>7</v>
      </c>
      <c r="D173" s="50">
        <v>13</v>
      </c>
      <c r="E173" s="51">
        <v>1</v>
      </c>
      <c r="F173" s="51"/>
      <c r="G173" s="51"/>
      <c r="H173" s="51"/>
      <c r="I173" s="49">
        <f t="shared" si="6"/>
        <v>5.6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55</v>
      </c>
      <c r="B174" s="50">
        <v>185</v>
      </c>
      <c r="C174" s="50">
        <v>8</v>
      </c>
      <c r="D174" s="50">
        <v>11</v>
      </c>
      <c r="E174" s="51">
        <v>1</v>
      </c>
      <c r="F174" s="51"/>
      <c r="G174" s="51"/>
      <c r="H174" s="51"/>
      <c r="I174" s="49">
        <f t="shared" si="6"/>
        <v>4.8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60</v>
      </c>
      <c r="B175" s="50">
        <v>194</v>
      </c>
      <c r="C175" s="50">
        <v>9</v>
      </c>
      <c r="D175" s="50">
        <v>9</v>
      </c>
      <c r="E175" s="51">
        <v>1</v>
      </c>
      <c r="F175" s="51"/>
      <c r="G175" s="51"/>
      <c r="H175" s="51"/>
      <c r="I175" s="49">
        <f t="shared" si="6"/>
        <v>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65</v>
      </c>
      <c r="B176" s="50">
        <v>202</v>
      </c>
      <c r="C176" s="50">
        <v>10</v>
      </c>
      <c r="D176" s="50">
        <v>8</v>
      </c>
      <c r="E176" s="51">
        <v>1</v>
      </c>
      <c r="F176" s="51"/>
      <c r="G176" s="51"/>
      <c r="H176" s="51"/>
      <c r="I176" s="49">
        <f t="shared" si="6"/>
        <v>3.4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70</v>
      </c>
      <c r="B177" s="50">
        <v>209</v>
      </c>
      <c r="C177" s="50">
        <v>11</v>
      </c>
      <c r="D177" s="50">
        <v>8</v>
      </c>
      <c r="E177" s="51">
        <v>1</v>
      </c>
      <c r="F177" s="51"/>
      <c r="G177" s="51"/>
      <c r="H177" s="51"/>
      <c r="I177" s="49">
        <f t="shared" si="6"/>
        <v>3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75</v>
      </c>
      <c r="B178" s="50">
        <v>214</v>
      </c>
      <c r="C178" s="50">
        <v>12</v>
      </c>
      <c r="D178" s="50">
        <v>7</v>
      </c>
      <c r="E178" s="51">
        <v>1</v>
      </c>
      <c r="F178" s="51"/>
      <c r="G178" s="51"/>
      <c r="H178" s="51"/>
      <c r="I178" s="49">
        <f t="shared" si="6"/>
        <v>2.6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80</v>
      </c>
      <c r="B179" s="50">
        <v>219</v>
      </c>
      <c r="C179" s="50">
        <v>13</v>
      </c>
      <c r="D179" s="50">
        <v>6</v>
      </c>
      <c r="E179" s="51">
        <v>1</v>
      </c>
      <c r="F179" s="51"/>
      <c r="G179" s="51"/>
      <c r="H179" s="51"/>
      <c r="I179" s="49">
        <f t="shared" si="6"/>
        <v>2.4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Charme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30</v>
      </c>
      <c r="B192" s="60">
        <v>87.705128209999998</v>
      </c>
      <c r="C192" s="60"/>
      <c r="D192" s="60"/>
      <c r="E192" s="51"/>
      <c r="F192" s="51"/>
      <c r="G192" s="51"/>
      <c r="H192" s="51"/>
      <c r="I192" s="49">
        <f>IFERROR(B192/A192,"")</f>
        <v>2.9235042736666665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44</v>
      </c>
      <c r="B193" s="60">
        <v>201.77</v>
      </c>
      <c r="C193" s="60">
        <v>1</v>
      </c>
      <c r="D193" s="60">
        <v>74.010000000000005</v>
      </c>
      <c r="E193" s="51">
        <v>1</v>
      </c>
      <c r="F193" s="51"/>
      <c r="G193" s="51"/>
      <c r="H193" s="51"/>
      <c r="I193" s="49">
        <f t="shared" ref="I193:I211" si="7">IF(A193&lt;&gt;0,(B193-(B192-D192))/(A193-A192),"")</f>
        <v>8.147490842142858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51</v>
      </c>
      <c r="B194" s="60">
        <v>192.85</v>
      </c>
      <c r="C194" s="60">
        <v>2</v>
      </c>
      <c r="D194" s="60">
        <v>46.13</v>
      </c>
      <c r="E194" s="51">
        <v>1</v>
      </c>
      <c r="F194" s="51"/>
      <c r="G194" s="51"/>
      <c r="H194" s="51"/>
      <c r="I194" s="49">
        <f t="shared" si="7"/>
        <v>9.2985714285714263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59</v>
      </c>
      <c r="B195" s="60">
        <v>217.3</v>
      </c>
      <c r="C195" s="60">
        <v>3</v>
      </c>
      <c r="D195" s="60">
        <v>48.96</v>
      </c>
      <c r="E195" s="51">
        <v>1</v>
      </c>
      <c r="F195" s="51"/>
      <c r="G195" s="51"/>
      <c r="H195" s="51"/>
      <c r="I195" s="49">
        <f t="shared" si="7"/>
        <v>8.8225000000000016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67</v>
      </c>
      <c r="B196" s="60">
        <v>233.08</v>
      </c>
      <c r="C196" s="60">
        <v>4</v>
      </c>
      <c r="D196" s="60">
        <v>40.630000000000003</v>
      </c>
      <c r="E196" s="51">
        <v>1</v>
      </c>
      <c r="F196" s="51"/>
      <c r="G196" s="51"/>
      <c r="H196" s="51"/>
      <c r="I196" s="49">
        <f t="shared" si="7"/>
        <v>8.0925000000000011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75</v>
      </c>
      <c r="B197" s="60">
        <v>254.89</v>
      </c>
      <c r="C197" s="60">
        <v>5</v>
      </c>
      <c r="D197" s="60">
        <v>39.54</v>
      </c>
      <c r="E197" s="51">
        <v>1</v>
      </c>
      <c r="F197" s="51"/>
      <c r="G197" s="51"/>
      <c r="H197" s="51"/>
      <c r="I197" s="49">
        <f t="shared" si="7"/>
        <v>7.8049999999999962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84</v>
      </c>
      <c r="B198" s="60">
        <v>283.77</v>
      </c>
      <c r="C198" s="60">
        <v>6</v>
      </c>
      <c r="D198" s="60">
        <v>44.89</v>
      </c>
      <c r="E198" s="51">
        <v>1</v>
      </c>
      <c r="F198" s="51"/>
      <c r="G198" s="51"/>
      <c r="H198" s="51"/>
      <c r="I198" s="49">
        <f t="shared" si="7"/>
        <v>7.6022222222222204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93</v>
      </c>
      <c r="B199" s="50">
        <v>303.37</v>
      </c>
      <c r="C199" s="50">
        <v>7</v>
      </c>
      <c r="D199" s="50">
        <v>38.57</v>
      </c>
      <c r="E199" s="51">
        <v>1</v>
      </c>
      <c r="F199" s="51"/>
      <c r="G199" s="51"/>
      <c r="H199" s="51"/>
      <c r="I199" s="49">
        <f t="shared" si="7"/>
        <v>7.1655555555555566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103</v>
      </c>
      <c r="B200" s="50">
        <v>337.71</v>
      </c>
      <c r="C200" s="50">
        <v>8</v>
      </c>
      <c r="D200" s="50">
        <v>50.51</v>
      </c>
      <c r="E200" s="51">
        <v>1</v>
      </c>
      <c r="F200" s="51"/>
      <c r="G200" s="51"/>
      <c r="H200" s="51"/>
      <c r="I200" s="49">
        <f t="shared" si="7"/>
        <v>7.2909999999999968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113</v>
      </c>
      <c r="B201" s="50">
        <v>356.05</v>
      </c>
      <c r="C201" s="50">
        <v>9</v>
      </c>
      <c r="D201" s="50">
        <v>40.479999999999997</v>
      </c>
      <c r="E201" s="51">
        <v>1</v>
      </c>
      <c r="F201" s="51"/>
      <c r="G201" s="51"/>
      <c r="H201" s="51"/>
      <c r="I201" s="49">
        <f t="shared" si="7"/>
        <v>6.8850000000000025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125</v>
      </c>
      <c r="B202" s="50">
        <v>404.61</v>
      </c>
      <c r="C202" s="50">
        <v>10</v>
      </c>
      <c r="D202" s="50">
        <v>61.5</v>
      </c>
      <c r="E202" s="51">
        <v>1</v>
      </c>
      <c r="F202" s="51"/>
      <c r="G202" s="51"/>
      <c r="H202" s="51"/>
      <c r="I202" s="49">
        <f t="shared" si="7"/>
        <v>7.4200000000000017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137</v>
      </c>
      <c r="B203" s="50">
        <v>428.03</v>
      </c>
      <c r="C203" s="50">
        <v>11</v>
      </c>
      <c r="D203" s="50">
        <v>65.53</v>
      </c>
      <c r="E203" s="51">
        <v>1</v>
      </c>
      <c r="F203" s="51"/>
      <c r="G203" s="51"/>
      <c r="H203" s="51"/>
      <c r="I203" s="49">
        <f t="shared" si="7"/>
        <v>7.0766666666666636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149</v>
      </c>
      <c r="B204" s="50">
        <v>444.56</v>
      </c>
      <c r="C204" s="50">
        <v>12</v>
      </c>
      <c r="D204" s="50">
        <v>153.56</v>
      </c>
      <c r="E204" s="51">
        <v>1</v>
      </c>
      <c r="F204" s="51"/>
      <c r="G204" s="51"/>
      <c r="H204" s="51"/>
      <c r="I204" s="49">
        <f t="shared" si="7"/>
        <v>6.8383333333333338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153</v>
      </c>
      <c r="B205" s="50">
        <v>286.3</v>
      </c>
      <c r="C205" s="50">
        <v>13</v>
      </c>
      <c r="D205" s="50">
        <v>89.29</v>
      </c>
      <c r="E205" s="51">
        <v>1</v>
      </c>
      <c r="F205" s="51"/>
      <c r="G205" s="51"/>
      <c r="H205" s="51"/>
      <c r="I205" s="49">
        <f t="shared" si="7"/>
        <v>-1.1749999999999972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157</v>
      </c>
      <c r="B206" s="50">
        <v>194.52</v>
      </c>
      <c r="C206" s="50">
        <v>14</v>
      </c>
      <c r="D206" s="50">
        <v>57.95</v>
      </c>
      <c r="E206" s="51">
        <v>1</v>
      </c>
      <c r="F206" s="51"/>
      <c r="G206" s="51"/>
      <c r="H206" s="51"/>
      <c r="I206" s="49">
        <f t="shared" si="7"/>
        <v>-0.62249999999999517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>
        <v>161</v>
      </c>
      <c r="B207" s="50">
        <v>134.26</v>
      </c>
      <c r="C207" s="50">
        <v>15</v>
      </c>
      <c r="D207" s="50">
        <v>115.43</v>
      </c>
      <c r="E207" s="51">
        <v>1</v>
      </c>
      <c r="F207" s="51"/>
      <c r="G207" s="51"/>
      <c r="H207" s="51"/>
      <c r="I207" s="49">
        <f t="shared" si="7"/>
        <v>-0.57750000000000057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24" sqref="G24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pédonculé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pubescent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Aulne glutineux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Châtaignier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Erable champêtre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Charme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422.90448425131547</v>
      </c>
      <c r="T3" s="59">
        <f>IF('Données projet'!E9&gt;30,$R$33-$H$33,LOOKUP('Données projet'!$E$9,$A$3:$A$203,R3:R203)-LOOKUP('Données projet'!$E$9,$A$3:$A$203,$H$3:$H$203))</f>
        <v>211.68575920428512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514.0255035951318</v>
      </c>
      <c r="AO3" s="59">
        <f>IF('Données projet'!E10&gt;30,$AM$33-$H$33,LOOKUP('Données projet'!$E$10,$A$3:$A$203,AM3:AM203)-LOOKUP('Données projet'!$E$10,$A$3:$A$203,$H$3:$H$203))</f>
        <v>232.26614608014839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565.65323074569903</v>
      </c>
      <c r="BJ3" s="59">
        <f>IF('Données projet'!E11&gt;30,$BH$33-$H$33,LOOKUP('Données projet'!$E$11,$A$3:$A$203,BH3:BH203)-LOOKUP('Données projet'!$E$11,$A$3:$A$203,$H$3:$H$203))</f>
        <v>253.00166490531203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225.24418446643304</v>
      </c>
      <c r="CE3" s="59">
        <f>IF('Données projet'!E12&gt;30,$CC$33-$H$33,LOOKUP('Données projet'!$E$12,$A$3:$A$203,CC3:CC203)-LOOKUP('Données projet'!$E$12,$A$3:$A$203,$H$3:$H$203))</f>
        <v>220.72810812053521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302.36110224755532</v>
      </c>
      <c r="CZ3" s="59">
        <f>IF('Données projet'!E13&gt;30,$CX$33-$H$33,LOOKUP('Données projet'!$E$13,$A$3:$A$203,CX3:CX203)-LOOKUP('Données projet'!$E$13,$A$3:$A$203,$H$3:$H$203))</f>
        <v>292.08583531469412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285.8437404763045</v>
      </c>
      <c r="DU3" s="59">
        <f>IF('Données projet'!E14&gt;30,$DS$33-$H$33,LOOKUP('Données projet'!$E$14,$A$3:$A$203,DS3:DS203)-LOOKUP('Données projet'!$E$14,$A$3:$A$203,$H$3:$H$203))</f>
        <v>276.01618888357268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536.1664221413339</v>
      </c>
      <c r="EP3" s="59">
        <f>IF('Données projet'!E15&gt;30,$EN$33-$H$33,LOOKUP('Données projet'!$E$15,$A$3:$A$203,EN3:EN203)-LOOKUP('Données projet'!$E$15,$A$3:$A$203,$H$3:$H$203))</f>
        <v>241.15939898336669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2.7649572650000001</v>
      </c>
      <c r="N4" s="13">
        <f>IF('Données projet'!$A$36&gt;35,N3+M4-V3,IF(A4&lt;'Données projet'!$A$36,$K$205^A4,IF(A4='Données projet'!$A$36,'Données projet'!$B$36,N3+M4-V3)))</f>
        <v>1.1586714944069865</v>
      </c>
      <c r="O4" s="13">
        <f>N4*VLOOKUP('Données projet'!$B$9,Paramètres!$A$1:$I$89,3,0)*VLOOKUP('Données projet'!$B$9,Paramètres!$A$1:$I$89,5,0)</f>
        <v>0.97606486688844551</v>
      </c>
      <c r="P4" s="13">
        <f>EXP(-1.0587+0.8836*LN(O4)+0.284)</f>
        <v>0.45108192715973594</v>
      </c>
      <c r="Q4" s="20">
        <f t="shared" ref="Q4:Q34" si="2">(O4+P4)*0.475*44/12</f>
        <v>2.4856139996339159</v>
      </c>
      <c r="R4" s="59">
        <f t="shared" si="0"/>
        <v>170.29804795255777</v>
      </c>
      <c r="S4" s="59">
        <f ca="1">AVERAGE(OFFSET($R$3,0,0,'Données projet'!$E$9+1,1))-AVERAGE(OFFSET($H$3,0,0,'Données projet'!$E$9+1,1))</f>
        <v>422.90448425131547</v>
      </c>
      <c r="T4" s="59">
        <f>$T$3</f>
        <v>211.68575920428512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2.9235042736666665</v>
      </c>
      <c r="AI4" s="13">
        <f>IF('Données projet'!$A$62&gt;35,AI3+AH4-AQ3,IF(A4&lt;'Données projet'!$A$62,$AF$205^A4,IF(A4='Données projet'!$A$62,'Données projet'!$B$62,AI3+AH4-AQ3)))</f>
        <v>1.1608269964394529</v>
      </c>
      <c r="AJ4" s="13">
        <f>AI4*VLOOKUP('Données projet'!$B$10,Paramètres!$A$1:$I$89,3,0)*VLOOKUP('Données projet'!$B$10,Paramètres!$A$1:$I$89,5,0)</f>
        <v>1.0503162663784169</v>
      </c>
      <c r="AK4" s="13">
        <f>EXP(-1.0587+0.8836*LN(AJ4)+0.284)</f>
        <v>0.48127189162366646</v>
      </c>
      <c r="AL4" s="20">
        <f t="shared" ref="AL4:AL67" si="4">(AJ4+AK4)*0.475*44/12</f>
        <v>2.6675160418536286</v>
      </c>
      <c r="AM4" s="59">
        <f t="shared" ref="AM4:AM67" si="5">AL4+(AD4+AE4)*44/12</f>
        <v>170.47994999477746</v>
      </c>
      <c r="AN4" s="59">
        <f ca="1">AVERAGE(OFFSET($AM$3,0,0,'Données projet'!$E$10+1,1))-AVERAGE(OFFSET($H$3,0,0,'Données projet'!$E$10+1,1))</f>
        <v>514.0255035951318</v>
      </c>
      <c r="AO4" s="59">
        <f>$AO$3</f>
        <v>232.26614608014839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2.9235042736666665</v>
      </c>
      <c r="BD4" s="12">
        <f>IF('Données projet'!$A$88&gt;35,BD3+BC4-BL3,IF(A4&lt;'Données projet'!$A$88,$BA$205^A4,IF(A4='Données projet'!$A$88,'Données projet'!$B$88,BD3+BC4-BL3)))</f>
        <v>1.1608269964394529</v>
      </c>
      <c r="BE4" s="13">
        <f>BD4*VLOOKUP('Données projet'!$B$11,Paramètres!$A$1:$I$89,3,0)*VLOOKUP('Données projet'!$B$11,Paramètres!$A$1:$I$89,5,0)</f>
        <v>1.1770785743896053</v>
      </c>
      <c r="BF4" s="13">
        <f>EXP(-1.0587+0.8836*LN(BE4)+0.284)</f>
        <v>0.53225011573400405</v>
      </c>
      <c r="BG4" s="20">
        <f t="shared" ref="BG4:BG67" si="7">(BE4+BF4)*0.475*44/12</f>
        <v>2.9770808019652861</v>
      </c>
      <c r="BH4" s="59">
        <f t="shared" ref="BH4:BH67" si="8">BG4+(AY4+AZ4)*44/12</f>
        <v>170.78951475488913</v>
      </c>
      <c r="BI4" s="59">
        <f ca="1">AVERAGE(OFFSET($BH$3,0,0,'Données projet'!$E$11+1,1))-AVERAGE(OFFSET($H$3,0,0,'Données projet'!$E$11+1,1))</f>
        <v>565.65323074569903</v>
      </c>
      <c r="BJ4" s="59">
        <f>$BJ$3</f>
        <v>253.00166490531203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1.9333333333333333</v>
      </c>
      <c r="BY4" s="12">
        <f>IF('Données projet'!$A$114&gt;35,BY3+BX4-CG3,IF(A4&lt;'Données projet'!$A$114,$BV$205^A4,IF(A4='Données projet'!$A$114,'Données projet'!$B$114,BY3+BX4-CG3)))</f>
        <v>1.2516796742016716</v>
      </c>
      <c r="BZ4" s="13">
        <f>BY4*VLOOKUP('Données projet'!$B$12,Paramètres!$A$1:$I$89,3,0)*VLOOKUP('Données projet'!$B$12,Paramètres!$A$1:$I$89,5,0)</f>
        <v>0.82010052253693522</v>
      </c>
      <c r="CA4" s="13">
        <f>EXP(-1.0587+0.8836*LN(BZ4)+0.284)</f>
        <v>0.38676309271340364</v>
      </c>
      <c r="CB4" s="20">
        <f t="shared" ref="CB4:CB67" si="10">(BZ4+CA4)*0.475*44/12</f>
        <v>2.1019541298943403</v>
      </c>
      <c r="CC4" s="59">
        <f t="shared" ref="CC4:CC67" si="11">CB4+(BT4+BU4)*44/12</f>
        <v>169.91438808281819</v>
      </c>
      <c r="CD4" s="59">
        <f ca="1">AVERAGE(OFFSET($CC$3,0,0,'Données projet'!$E$12+1,1))-AVERAGE(OFFSET($H$3,0,0,'Données projet'!$E$12+1,1))</f>
        <v>225.24418446643304</v>
      </c>
      <c r="CE4" s="59">
        <f>$CE$3</f>
        <v>220.72810812053521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2.4666666666666668</v>
      </c>
      <c r="CT4" s="12">
        <f>IF('Données projet'!$A$140&gt;35,CT3+CS4-DB3,IF(A4&lt;'Données projet'!$A$140,$CQ$205^A4,IF(A4='Données projet'!$A$140,'Données projet'!$B$140,CT3+CS4-DB3)))</f>
        <v>1.2721747796233518</v>
      </c>
      <c r="CU4" s="17">
        <f>CT4*VLOOKUP('Données projet'!$B$13,Paramètres!$A$1:$I$89,3,0)*VLOOKUP('Données projet'!$B$13,Paramètres!$A$1:$I$89,5,0)</f>
        <v>0.9327585484198414</v>
      </c>
      <c r="CV4" s="13">
        <f>EXP(-1.0587+0.8836*LN(CU4)+0.284)</f>
        <v>0.43335135961225768</v>
      </c>
      <c r="CW4" s="20">
        <f t="shared" ref="CW4:CW67" si="13">(CU4+CV4)*0.475*44/12</f>
        <v>2.3793080898225729</v>
      </c>
      <c r="CX4" s="59">
        <f t="shared" ref="CX4:CX67" si="14">CW4+(CO4+CP4)*44/12</f>
        <v>170.19174204274643</v>
      </c>
      <c r="CY4" s="59">
        <f ca="1">AVERAGE(OFFSET($CX$3,0,0,'Données projet'!$E$13+1,1))-AVERAGE(OFFSET($H$3,0,0,'Données projet'!$E$13+1,1))</f>
        <v>302.36110224755532</v>
      </c>
      <c r="CZ4" s="59">
        <f>$CZ$3</f>
        <v>292.08583531469412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0.6</v>
      </c>
      <c r="DO4" s="12">
        <f>IF('Données projet'!$A$166&gt;35,DO3+DN4-DW3,IF(A4&lt;'Données projet'!$A$166,$DL$205^A4,IF(A4='Données projet'!$A$166,'Données projet'!$B$166,DO3+DN4-DW3)))</f>
        <v>1.1577536725165907</v>
      </c>
      <c r="DP4" s="17">
        <f>DO4*VLOOKUP('Données projet'!$B$14,Paramètres!$A$1:$I$89,3,0)*VLOOKUP('Données projet'!$B$14,Paramètres!$A$1:$I$89,5,0)</f>
        <v>1.0114136083104937</v>
      </c>
      <c r="DQ4" s="13">
        <f>EXP(-1.0587+0.8836*LN(DP4)+0.284)</f>
        <v>0.46548655994988658</v>
      </c>
      <c r="DR4" s="20">
        <f t="shared" ref="DR4:DR67" si="16">(DP4+DQ4)*0.475*44/12</f>
        <v>2.5722677930534954</v>
      </c>
      <c r="DS4" s="59">
        <f t="shared" ref="DS4:DS67" si="17">DR4+(DJ4+DK4)*44/12</f>
        <v>170.38470174597734</v>
      </c>
      <c r="DT4" s="59">
        <f ca="1">AVERAGE(OFFSET($DS$3,0,0,'Données projet'!$E$14+1,1))-AVERAGE(OFFSET($H$3,0,0,'Données projet'!$E$14+1,1))</f>
        <v>285.8437404763045</v>
      </c>
      <c r="DU4" s="59">
        <f>$DU$3</f>
        <v>276.01618888357268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2.9235042736666665</v>
      </c>
      <c r="EJ4" s="12">
        <f>IF('Données projet'!$A$192&gt;35,EJ3+EI4-ER3,IF(A4&lt;'Données projet'!$A$192,$EG$205^A4,IF(A4='Données projet'!$A$192,'Données projet'!$B$192,EJ3+EI4-ER3)))</f>
        <v>1.1608269964394529</v>
      </c>
      <c r="EK4" s="17">
        <f>EJ4*VLOOKUP('Données projet'!$B$15,Paramètres!$A$1:$I$89,3,0)*VLOOKUP('Données projet'!$B$15,Paramètres!$A$1:$I$89,5,0)</f>
        <v>1.1046429698117834</v>
      </c>
      <c r="EL4" s="13">
        <f>EXP(-1.0587+0.8836*LN(EK4)+0.284)</f>
        <v>0.50320270245997856</v>
      </c>
      <c r="EM4" s="20">
        <f t="shared" ref="EM4:EM67" si="19">(EK4+EL4)*0.475*44/12</f>
        <v>2.8003312125399855</v>
      </c>
      <c r="EN4" s="59">
        <f t="shared" ref="EN4:EN67" si="20">EM4+(EE4+EF4)*44/12</f>
        <v>170.61276516546383</v>
      </c>
      <c r="EO4" s="59">
        <f ca="1">AVERAGE(OFFSET($EN$3,0,0,'Données projet'!$E$15+1,1))-AVERAGE(OFFSET($H$3,0,0,'Données projet'!$E$15+1,1))</f>
        <v>536.1664221413339</v>
      </c>
      <c r="EP4" s="59">
        <f>$EP$3</f>
        <v>241.15939898336669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2.7649572650000001</v>
      </c>
      <c r="N5" s="13">
        <f>IF('Données projet'!$A$36&gt;35,N4+M5-V4,IF(A5&lt;'Données projet'!$A$36,$K$205^A5,IF(A5='Données projet'!$A$36,'Données projet'!$B$36,N4+M5-V4)))</f>
        <v>1.3425196319513193</v>
      </c>
      <c r="O5" s="13">
        <f>N5*VLOOKUP('Données projet'!$B$9,Paramètres!$A$1:$I$89,3,0)*VLOOKUP('Données projet'!$B$9,Paramètres!$A$1:$I$89,5,0)</f>
        <v>1.1309385379557915</v>
      </c>
      <c r="P5" s="13">
        <f t="shared" ref="P5:P68" si="33">EXP(-1.0587+0.8836*LN(O5)+0.284)</f>
        <v>0.51377239777541595</v>
      </c>
      <c r="Q5" s="20">
        <f t="shared" si="2"/>
        <v>2.8645382130651864</v>
      </c>
      <c r="R5" s="59">
        <f t="shared" si="0"/>
        <v>173.46181950056601</v>
      </c>
      <c r="S5" s="59">
        <f ca="1">AVERAGE(OFFSET($R$3,0,0,'Données projet'!$E$9+1,1))-AVERAGE(OFFSET($H$3,0,0,'Données projet'!$E$9+1,1))</f>
        <v>422.90448425131547</v>
      </c>
      <c r="T5" s="59">
        <f t="shared" ref="T5:T68" si="34">$T$3</f>
        <v>211.68575920428512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2.9235042736666665</v>
      </c>
      <c r="AI5" s="13">
        <f>IF('Données projet'!$A$62&gt;35,AI4+AH5-AQ4,IF(A5&lt;'Données projet'!$A$62,$AF$205^A5,IF(A5='Données projet'!$A$62,'Données projet'!$B$62,AI4+AH5-AQ4)))</f>
        <v>1.3475193156626415</v>
      </c>
      <c r="AJ5" s="13">
        <f>AI5*VLOOKUP('Données projet'!$B$10,Paramètres!$A$1:$I$89,3,0)*VLOOKUP('Données projet'!$B$10,Paramètres!$A$1:$I$89,5,0)</f>
        <v>1.2192354768115579</v>
      </c>
      <c r="AK5" s="13">
        <f t="shared" ref="AK5:AK68" si="35">EXP(-1.0587+0.8836*LN(AJ5)+0.284)</f>
        <v>0.54905905766408625</v>
      </c>
      <c r="AL5" s="20">
        <f t="shared" si="4"/>
        <v>3.0797796475450805</v>
      </c>
      <c r="AM5" s="59">
        <f t="shared" si="5"/>
        <v>173.67706093504592</v>
      </c>
      <c r="AN5" s="59">
        <f ca="1">AVERAGE(OFFSET($AM$3,0,0,'Données projet'!$E$10+1,1))-AVERAGE(OFFSET($H$3,0,0,'Données projet'!$E$10+1,1))</f>
        <v>514.0255035951318</v>
      </c>
      <c r="AO5" s="59">
        <f t="shared" ref="AO5:AO68" si="36">$AO$3</f>
        <v>232.26614608014839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2.9235042736666665</v>
      </c>
      <c r="BD5" s="12">
        <f>IF('Données projet'!$A$88&gt;35,BD4+BC5-BL4,IF(A5&lt;'Données projet'!$A$88,$BA$205^A5,IF(A5='Données projet'!$A$88,'Données projet'!$B$88,BD4+BC5-BL4)))</f>
        <v>1.3475193156626415</v>
      </c>
      <c r="BE5" s="13">
        <f>BD5*VLOOKUP('Données projet'!$B$11,Paramètres!$A$1:$I$89,3,0)*VLOOKUP('Données projet'!$B$11,Paramètres!$A$1:$I$89,5,0)</f>
        <v>1.3663845860819186</v>
      </c>
      <c r="BF5" s="13">
        <f t="shared" ref="BF5:BF68" si="37">EXP(-1.0587+0.8836*LN(BE5)+0.284)</f>
        <v>0.60721756676999028</v>
      </c>
      <c r="BG5" s="20">
        <f t="shared" si="7"/>
        <v>3.4373570828837412</v>
      </c>
      <c r="BH5" s="59">
        <f t="shared" si="8"/>
        <v>174.03463837038458</v>
      </c>
      <c r="BI5" s="59">
        <f ca="1">AVERAGE(OFFSET($BH$3,0,0,'Données projet'!$E$11+1,1))-AVERAGE(OFFSET($H$3,0,0,'Données projet'!$E$11+1,1))</f>
        <v>565.65323074569903</v>
      </c>
      <c r="BJ5" s="59">
        <f t="shared" ref="BJ5:BJ68" si="38">$BJ$3</f>
        <v>253.00166490531203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1.9333333333333333</v>
      </c>
      <c r="BY5" s="12">
        <f>IF('Données projet'!$A$114&gt;35,BY4+BX5-CG4,IF(A5&lt;'Données projet'!$A$114,$BV$205^A5,IF(A5='Données projet'!$A$114,'Données projet'!$B$114,BY4+BX5-CG4)))</f>
        <v>1.5667020068096027</v>
      </c>
      <c r="BZ5" s="13">
        <f>BY5*VLOOKUP('Données projet'!$B$12,Paramètres!$A$1:$I$89,3,0)*VLOOKUP('Données projet'!$B$12,Paramètres!$A$1:$I$89,5,0)</f>
        <v>1.0265031548616517</v>
      </c>
      <c r="CA5" s="13">
        <f t="shared" ref="CA5:CA68" si="39">EXP(-1.0587+0.8836*LN(BZ5)+0.284)</f>
        <v>0.4716176128966833</v>
      </c>
      <c r="CB5" s="20">
        <f t="shared" si="10"/>
        <v>2.6092270038457666</v>
      </c>
      <c r="CC5" s="59">
        <f t="shared" si="11"/>
        <v>173.20650829134661</v>
      </c>
      <c r="CD5" s="59">
        <f ca="1">AVERAGE(OFFSET($CC$3,0,0,'Données projet'!$E$12+1,1))-AVERAGE(OFFSET($H$3,0,0,'Données projet'!$E$12+1,1))</f>
        <v>225.24418446643304</v>
      </c>
      <c r="CE5" s="59">
        <f t="shared" ref="CE5:CE68" si="40">$CE$3</f>
        <v>220.72810812053521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2.4666666666666668</v>
      </c>
      <c r="CT5" s="12">
        <f>IF('Données projet'!$A$140&gt;35,CT4+CS5-DB4,IF(A5&lt;'Données projet'!$A$140,$CQ$205^A5,IF(A5='Données projet'!$A$140,'Données projet'!$B$140,CT4+CS5-DB4)))</f>
        <v>1.6184286699097237</v>
      </c>
      <c r="CU5" s="17">
        <f>CT5*VLOOKUP('Données projet'!$B$13,Paramètres!$A$1:$I$89,3,0)*VLOOKUP('Données projet'!$B$13,Paramètres!$A$1:$I$89,5,0)</f>
        <v>1.1866319007778094</v>
      </c>
      <c r="CV5" s="13">
        <f t="shared" ref="CV5:CV68" si="41">EXP(-1.0587+0.8836*LN(CU5)+0.284)</f>
        <v>0.53606530474621483</v>
      </c>
      <c r="CW5" s="20">
        <f t="shared" si="13"/>
        <v>3.0003642996210083</v>
      </c>
      <c r="CX5" s="59">
        <f t="shared" si="14"/>
        <v>173.59764558712183</v>
      </c>
      <c r="CY5" s="59">
        <f ca="1">AVERAGE(OFFSET($CX$3,0,0,'Données projet'!$E$13+1,1))-AVERAGE(OFFSET($H$3,0,0,'Données projet'!$E$13+1,1))</f>
        <v>302.36110224755532</v>
      </c>
      <c r="CZ5" s="59">
        <f t="shared" ref="CZ5:CZ68" si="42">$CZ$3</f>
        <v>292.08583531469412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0.6</v>
      </c>
      <c r="DO5" s="12">
        <f>IF('Données projet'!$A$166&gt;35,DO4+DN5-DW4,IF(A5&lt;'Données projet'!$A$166,$DL$205^A5,IF(A5='Données projet'!$A$166,'Données projet'!$B$166,DO4+DN5-DW4)))</f>
        <v>1.340393566225653</v>
      </c>
      <c r="DP5" s="17">
        <f>DO5*VLOOKUP('Données projet'!$B$14,Paramètres!$A$1:$I$89,3,0)*VLOOKUP('Données projet'!$B$14,Paramètres!$A$1:$I$89,5,0)</f>
        <v>1.1709678194547306</v>
      </c>
      <c r="DQ5" s="13">
        <f t="shared" ref="DQ5:DQ68" si="43">EXP(-1.0587+0.8836*LN(DP5)+0.284)</f>
        <v>0.52980785325350399</v>
      </c>
      <c r="DR5" s="20">
        <f t="shared" si="16"/>
        <v>2.9621842966335081</v>
      </c>
      <c r="DS5" s="59">
        <f t="shared" si="17"/>
        <v>173.55946558413433</v>
      </c>
      <c r="DT5" s="59">
        <f ca="1">AVERAGE(OFFSET($DS$3,0,0,'Données projet'!$E$14+1,1))-AVERAGE(OFFSET($H$3,0,0,'Données projet'!$E$14+1,1))</f>
        <v>285.8437404763045</v>
      </c>
      <c r="DU5" s="59">
        <f t="shared" ref="DU5:DU68" si="44">$DU$3</f>
        <v>276.01618888357268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2.9235042736666665</v>
      </c>
      <c r="EJ5" s="12">
        <f>IF('Données projet'!$A$192&gt;35,EJ4+EI5-ER4,IF(A5&lt;'Données projet'!$A$192,$EG$205^A5,IF(A5='Données projet'!$A$192,'Données projet'!$B$192,EJ4+EI5-ER4)))</f>
        <v>1.3475193156626415</v>
      </c>
      <c r="EK5" s="17">
        <f>EJ5*VLOOKUP('Données projet'!$B$15,Paramètres!$A$1:$I$89,3,0)*VLOOKUP('Données projet'!$B$15,Paramètres!$A$1:$I$89,5,0)</f>
        <v>1.2822993807845697</v>
      </c>
      <c r="EL5" s="13">
        <f t="shared" ref="EL5:EL68" si="45">EXP(-1.0587+0.8836*LN(EK5)+0.284)</f>
        <v>0.57407882412285705</v>
      </c>
      <c r="EM5" s="20">
        <f t="shared" si="19"/>
        <v>3.2331920402137686</v>
      </c>
      <c r="EN5" s="59">
        <f t="shared" si="20"/>
        <v>173.8304733277146</v>
      </c>
      <c r="EO5" s="59">
        <f ca="1">AVERAGE(OFFSET($EN$3,0,0,'Données projet'!$E$15+1,1))-AVERAGE(OFFSET($H$3,0,0,'Données projet'!$E$15+1,1))</f>
        <v>536.1664221413339</v>
      </c>
      <c r="EP5" s="59">
        <f t="shared" ref="EP5:EP68" si="46">$EP$3</f>
        <v>241.15939898336669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2.7649572650000001</v>
      </c>
      <c r="N6" s="13">
        <f>IF('Données projet'!$A$36&gt;35,N5+M6-V5,IF(A6&lt;'Données projet'!$A$36,$K$205^A6,IF(A6='Données projet'!$A$36,'Données projet'!$B$36,N5+M6-V5)))</f>
        <v>1.5555392282237526</v>
      </c>
      <c r="O6" s="13">
        <f>N6*VLOOKUP('Données projet'!$B$9,Paramètres!$A$1:$I$89,3,0)*VLOOKUP('Données projet'!$B$9,Paramètres!$A$1:$I$89,5,0)</f>
        <v>1.3103862458556892</v>
      </c>
      <c r="P6" s="13">
        <f t="shared" si="33"/>
        <v>0.58517546552563759</v>
      </c>
      <c r="Q6" s="20">
        <f t="shared" si="2"/>
        <v>3.3014366473224772</v>
      </c>
      <c r="R6" s="59">
        <f t="shared" si="0"/>
        <v>176.65645721720736</v>
      </c>
      <c r="S6" s="59">
        <f ca="1">AVERAGE(OFFSET($R$3,0,0,'Données projet'!$E$9+1,1))-AVERAGE(OFFSET($H$3,0,0,'Données projet'!$E$9+1,1))</f>
        <v>422.90448425131547</v>
      </c>
      <c r="T6" s="59">
        <f t="shared" si="34"/>
        <v>211.68575920428512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2.9235042736666665</v>
      </c>
      <c r="AI6" s="13">
        <f>IF('Données projet'!$A$62&gt;35,AI5+AH6-AQ5,IF(A6&lt;'Données projet'!$A$62,$AF$205^A6,IF(A6='Données projet'!$A$62,'Données projet'!$B$62,AI5+AH6-AQ5)))</f>
        <v>1.564236799844811</v>
      </c>
      <c r="AJ6" s="13">
        <f>AI6*VLOOKUP('Données projet'!$B$10,Paramètres!$A$1:$I$89,3,0)*VLOOKUP('Données projet'!$B$10,Paramètres!$A$1:$I$89,5,0)</f>
        <v>1.4153214564995851</v>
      </c>
      <c r="AK6" s="13">
        <f t="shared" si="35"/>
        <v>0.62639404887312145</v>
      </c>
      <c r="AL6" s="20">
        <f t="shared" si="4"/>
        <v>3.5559878385241297</v>
      </c>
      <c r="AM6" s="59">
        <f t="shared" si="5"/>
        <v>176.911008408409</v>
      </c>
      <c r="AN6" s="59">
        <f ca="1">AVERAGE(OFFSET($AM$3,0,0,'Données projet'!$E$10+1,1))-AVERAGE(OFFSET($H$3,0,0,'Données projet'!$E$10+1,1))</f>
        <v>514.0255035951318</v>
      </c>
      <c r="AO6" s="59">
        <f t="shared" si="36"/>
        <v>232.26614608014839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2.9235042736666665</v>
      </c>
      <c r="BD6" s="12">
        <f>IF('Données projet'!$A$88&gt;35,BD5+BC6-BL5,IF(A6&lt;'Données projet'!$A$88,$BA$205^A6,IF(A6='Données projet'!$A$88,'Données projet'!$B$88,BD5+BC6-BL5)))</f>
        <v>1.564236799844811</v>
      </c>
      <c r="BE6" s="13">
        <f>BD6*VLOOKUP('Données projet'!$B$11,Paramètres!$A$1:$I$89,3,0)*VLOOKUP('Données projet'!$B$11,Paramètres!$A$1:$I$89,5,0)</f>
        <v>1.5861361150426383</v>
      </c>
      <c r="BF6" s="13">
        <f t="shared" si="37"/>
        <v>0.69274418641617475</v>
      </c>
      <c r="BG6" s="20">
        <f t="shared" si="7"/>
        <v>3.969049858374099</v>
      </c>
      <c r="BH6" s="59">
        <f t="shared" si="8"/>
        <v>177.32407042825898</v>
      </c>
      <c r="BI6" s="59">
        <f ca="1">AVERAGE(OFFSET($BH$3,0,0,'Données projet'!$E$11+1,1))-AVERAGE(OFFSET($H$3,0,0,'Données projet'!$E$11+1,1))</f>
        <v>565.65323074569903</v>
      </c>
      <c r="BJ6" s="59">
        <f t="shared" si="38"/>
        <v>253.00166490531203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1.9333333333333333</v>
      </c>
      <c r="BY6" s="12">
        <f>IF('Données projet'!$A$114&gt;35,BY5+BX6-CG5,IF(A6&lt;'Données projet'!$A$114,$BV$205^A6,IF(A6='Données projet'!$A$114,'Données projet'!$B$114,BY5+BX6-CG5)))</f>
        <v>1.9610090574545487</v>
      </c>
      <c r="BZ6" s="13">
        <f>BY6*VLOOKUP('Données projet'!$B$12,Paramètres!$A$1:$I$89,3,0)*VLOOKUP('Données projet'!$B$12,Paramètres!$A$1:$I$89,5,0)</f>
        <v>1.2848531344442202</v>
      </c>
      <c r="CA6" s="13">
        <f t="shared" si="39"/>
        <v>0.5750889290752057</v>
      </c>
      <c r="CB6" s="20">
        <f t="shared" si="10"/>
        <v>3.2393990939630002</v>
      </c>
      <c r="CC6" s="59">
        <f t="shared" si="11"/>
        <v>176.59441966384787</v>
      </c>
      <c r="CD6" s="59">
        <f ca="1">AVERAGE(OFFSET($CC$3,0,0,'Données projet'!$E$12+1,1))-AVERAGE(OFFSET($H$3,0,0,'Données projet'!$E$12+1,1))</f>
        <v>225.24418446643304</v>
      </c>
      <c r="CE6" s="59">
        <f t="shared" si="40"/>
        <v>220.72810812053521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2.4666666666666668</v>
      </c>
      <c r="CT6" s="12">
        <f>IF('Données projet'!$A$140&gt;35,CT5+CS6-DB5,IF(A6&lt;'Données projet'!$A$140,$CQ$205^A6,IF(A6='Données projet'!$A$140,'Données projet'!$B$140,CT5+CS6-DB5)))</f>
        <v>2.0589241364785171</v>
      </c>
      <c r="CU6" s="17">
        <f>CT6*VLOOKUP('Données projet'!$B$13,Paramètres!$A$1:$I$89,3,0)*VLOOKUP('Données projet'!$B$13,Paramètres!$A$1:$I$89,5,0)</f>
        <v>1.5096031768660487</v>
      </c>
      <c r="CV6" s="13">
        <f t="shared" si="41"/>
        <v>0.66312474757151718</v>
      </c>
      <c r="CW6" s="20">
        <f t="shared" si="13"/>
        <v>3.7841678017287599</v>
      </c>
      <c r="CX6" s="59">
        <f t="shared" si="14"/>
        <v>177.13918837161364</v>
      </c>
      <c r="CY6" s="59">
        <f ca="1">AVERAGE(OFFSET($CX$3,0,0,'Données projet'!$E$13+1,1))-AVERAGE(OFFSET($H$3,0,0,'Données projet'!$E$13+1,1))</f>
        <v>302.36110224755532</v>
      </c>
      <c r="CZ6" s="59">
        <f t="shared" si="42"/>
        <v>292.08583531469412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0.6</v>
      </c>
      <c r="DO6" s="12">
        <f>IF('Données projet'!$A$166&gt;35,DO5+DN6-DW5,IF(A6&lt;'Données projet'!$A$166,$DL$205^A6,IF(A6='Données projet'!$A$166,'Données projet'!$B$166,DO5+DN6-DW5)))</f>
        <v>1.5518455739153598</v>
      </c>
      <c r="DP6" s="17">
        <f>DO6*VLOOKUP('Données projet'!$B$14,Paramètres!$A$1:$I$89,3,0)*VLOOKUP('Données projet'!$B$14,Paramètres!$A$1:$I$89,5,0)</f>
        <v>1.3556922933724584</v>
      </c>
      <c r="DQ6" s="13">
        <f t="shared" si="43"/>
        <v>0.6030171126730397</v>
      </c>
      <c r="DR6" s="20">
        <f t="shared" si="16"/>
        <v>3.4114188821959091</v>
      </c>
      <c r="DS6" s="59">
        <f t="shared" si="17"/>
        <v>176.76643945208079</v>
      </c>
      <c r="DT6" s="59">
        <f ca="1">AVERAGE(OFFSET($DS$3,0,0,'Données projet'!$E$14+1,1))-AVERAGE(OFFSET($H$3,0,0,'Données projet'!$E$14+1,1))</f>
        <v>285.8437404763045</v>
      </c>
      <c r="DU6" s="59">
        <f t="shared" si="44"/>
        <v>276.01618888357268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2.9235042736666665</v>
      </c>
      <c r="EJ6" s="12">
        <f>IF('Données projet'!$A$192&gt;35,EJ5+EI6-ER5,IF(A6&lt;'Données projet'!$A$192,$EG$205^A6,IF(A6='Données projet'!$A$192,'Données projet'!$B$192,EJ5+EI6-ER5)))</f>
        <v>1.564236799844811</v>
      </c>
      <c r="EK6" s="17">
        <f>EJ6*VLOOKUP('Données projet'!$B$15,Paramètres!$A$1:$I$89,3,0)*VLOOKUP('Données projet'!$B$15,Paramètres!$A$1:$I$89,5,0)</f>
        <v>1.4885277387323224</v>
      </c>
      <c r="EL6" s="13">
        <f t="shared" si="45"/>
        <v>0.65493785048281561</v>
      </c>
      <c r="EM6" s="20">
        <f t="shared" si="19"/>
        <v>3.7332025678830316</v>
      </c>
      <c r="EN6" s="59">
        <f t="shared" si="20"/>
        <v>177.08822313776793</v>
      </c>
      <c r="EO6" s="59">
        <f ca="1">AVERAGE(OFFSET($EN$3,0,0,'Données projet'!$E$15+1,1))-AVERAGE(OFFSET($H$3,0,0,'Données projet'!$E$15+1,1))</f>
        <v>536.1664221413339</v>
      </c>
      <c r="EP6" s="59">
        <f t="shared" si="46"/>
        <v>241.15939898336669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2.7649572650000001</v>
      </c>
      <c r="N7" s="13">
        <f>IF('Données projet'!$A$36&gt;35,N6+M7-V6,IF(A7&lt;'Données projet'!$A$36,$K$205^A7,IF(A7='Données projet'!$A$36,'Données projet'!$B$36,N6+M7-V6)))</f>
        <v>1.8023589621747058</v>
      </c>
      <c r="O7" s="13">
        <f>N7*VLOOKUP('Données projet'!$B$9,Paramètres!$A$1:$I$89,3,0)*VLOOKUP('Données projet'!$B$9,Paramètres!$A$1:$I$89,5,0)</f>
        <v>1.5183071897359723</v>
      </c>
      <c r="P7" s="13">
        <f t="shared" si="33"/>
        <v>0.66650198986134024</v>
      </c>
      <c r="Q7" s="20">
        <f t="shared" si="2"/>
        <v>3.805209321131986</v>
      </c>
      <c r="R7" s="59">
        <f t="shared" si="0"/>
        <v>179.89133138530894</v>
      </c>
      <c r="S7" s="59">
        <f ca="1">AVERAGE(OFFSET($R$3,0,0,'Données projet'!$E$9+1,1))-AVERAGE(OFFSET($H$3,0,0,'Données projet'!$E$9+1,1))</f>
        <v>422.90448425131547</v>
      </c>
      <c r="T7" s="59">
        <f t="shared" si="34"/>
        <v>211.68575920428512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2.9235042736666665</v>
      </c>
      <c r="AI7" s="13">
        <f>IF('Données projet'!$A$62&gt;35,AI6+AH7-AQ6,IF(A7&lt;'Données projet'!$A$62,$AF$205^A7,IF(A7='Données projet'!$A$62,'Données projet'!$B$62,AI6+AH7-AQ6)))</f>
        <v>1.8158083060839136</v>
      </c>
      <c r="AJ7" s="13">
        <f>AI7*VLOOKUP('Données projet'!$B$10,Paramètres!$A$1:$I$89,3,0)*VLOOKUP('Données projet'!$B$10,Paramètres!$A$1:$I$89,5,0)</f>
        <v>1.6429433553447248</v>
      </c>
      <c r="AK7" s="13">
        <f t="shared" si="35"/>
        <v>0.7146216768246334</v>
      </c>
      <c r="AL7" s="20">
        <f t="shared" si="4"/>
        <v>4.1060924310282987</v>
      </c>
      <c r="AM7" s="59">
        <f t="shared" si="5"/>
        <v>180.19221449520523</v>
      </c>
      <c r="AN7" s="59">
        <f ca="1">AVERAGE(OFFSET($AM$3,0,0,'Données projet'!$E$10+1,1))-AVERAGE(OFFSET($H$3,0,0,'Données projet'!$E$10+1,1))</f>
        <v>514.0255035951318</v>
      </c>
      <c r="AO7" s="59">
        <f t="shared" si="36"/>
        <v>232.26614608014839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2.9235042736666665</v>
      </c>
      <c r="BD7" s="12">
        <f>IF('Données projet'!$A$88&gt;35,BD6+BC7-BL6,IF(A7&lt;'Données projet'!$A$88,$BA$205^A7,IF(A7='Données projet'!$A$88,'Données projet'!$B$88,BD6+BC7-BL6)))</f>
        <v>1.8158083060839136</v>
      </c>
      <c r="BE7" s="13">
        <f>BD7*VLOOKUP('Données projet'!$B$11,Paramètres!$A$1:$I$89,3,0)*VLOOKUP('Données projet'!$B$11,Paramètres!$A$1:$I$89,5,0)</f>
        <v>1.8412296223690885</v>
      </c>
      <c r="BF7" s="13">
        <f t="shared" si="37"/>
        <v>0.79031723401241583</v>
      </c>
      <c r="BG7" s="20">
        <f t="shared" si="7"/>
        <v>4.5832774415311199</v>
      </c>
      <c r="BH7" s="59">
        <f t="shared" si="8"/>
        <v>180.66939950570807</v>
      </c>
      <c r="BI7" s="59">
        <f ca="1">AVERAGE(OFFSET($BH$3,0,0,'Données projet'!$E$11+1,1))-AVERAGE(OFFSET($H$3,0,0,'Données projet'!$E$11+1,1))</f>
        <v>565.65323074569903</v>
      </c>
      <c r="BJ7" s="59">
        <f t="shared" si="38"/>
        <v>253.00166490531203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1.9333333333333333</v>
      </c>
      <c r="BY7" s="12">
        <f>IF('Données projet'!$A$114&gt;35,BY6+BX7-CG6,IF(A7&lt;'Données projet'!$A$114,$BV$205^A7,IF(A7='Données projet'!$A$114,'Données projet'!$B$114,BY6+BX7-CG6)))</f>
        <v>2.4545551781412365</v>
      </c>
      <c r="BZ7" s="13">
        <f>BY7*VLOOKUP('Données projet'!$B$12,Paramètres!$A$1:$I$89,3,0)*VLOOKUP('Données projet'!$B$12,Paramètres!$A$1:$I$89,5,0)</f>
        <v>1.608224552718138</v>
      </c>
      <c r="CA7" s="13">
        <f t="shared" si="39"/>
        <v>0.70126150360147599</v>
      </c>
      <c r="CB7" s="20">
        <f t="shared" si="10"/>
        <v>4.0223548814233281</v>
      </c>
      <c r="CC7" s="59">
        <f t="shared" si="11"/>
        <v>180.10847694560027</v>
      </c>
      <c r="CD7" s="59">
        <f ca="1">AVERAGE(OFFSET($CC$3,0,0,'Données projet'!$E$12+1,1))-AVERAGE(OFFSET($H$3,0,0,'Données projet'!$E$12+1,1))</f>
        <v>225.24418446643304</v>
      </c>
      <c r="CE7" s="59">
        <f t="shared" si="40"/>
        <v>220.72810812053521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2.4666666666666668</v>
      </c>
      <c r="CT7" s="12">
        <f>IF('Données projet'!$A$140&gt;35,CT6+CS7-DB6,IF(A7&lt;'Données projet'!$A$140,$CQ$205^A7,IF(A7='Données projet'!$A$140,'Données projet'!$B$140,CT6+CS7-DB6)))</f>
        <v>2.6193113595857573</v>
      </c>
      <c r="CU7" s="17">
        <f>CT7*VLOOKUP('Données projet'!$B$13,Paramètres!$A$1:$I$89,3,0)*VLOOKUP('Données projet'!$B$13,Paramètres!$A$1:$I$89,5,0)</f>
        <v>1.9204790888482772</v>
      </c>
      <c r="CV7" s="13">
        <f t="shared" si="41"/>
        <v>0.82030011446080875</v>
      </c>
      <c r="CW7" s="20">
        <f t="shared" si="13"/>
        <v>4.7735237790966574</v>
      </c>
      <c r="CX7" s="59">
        <f t="shared" si="14"/>
        <v>180.8596458432736</v>
      </c>
      <c r="CY7" s="59">
        <f ca="1">AVERAGE(OFFSET($CX$3,0,0,'Données projet'!$E$13+1,1))-AVERAGE(OFFSET($H$3,0,0,'Données projet'!$E$13+1,1))</f>
        <v>302.36110224755532</v>
      </c>
      <c r="CZ7" s="59">
        <f t="shared" si="42"/>
        <v>292.08583531469412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0.6</v>
      </c>
      <c r="DO7" s="12">
        <f>IF('Données projet'!$A$166&gt;35,DO6+DN7-DW6,IF(A7&lt;'Données projet'!$A$166,$DL$205^A7,IF(A7='Données projet'!$A$166,'Données projet'!$B$166,DO6+DN7-DW6)))</f>
        <v>1.796654912379124</v>
      </c>
      <c r="DP7" s="17">
        <f>DO7*VLOOKUP('Données projet'!$B$14,Paramètres!$A$1:$I$89,3,0)*VLOOKUP('Données projet'!$B$14,Paramètres!$A$1:$I$89,5,0)</f>
        <v>1.5695577314544029</v>
      </c>
      <c r="DQ7" s="13">
        <f t="shared" si="43"/>
        <v>0.68634248424879218</v>
      </c>
      <c r="DR7" s="20">
        <f t="shared" si="16"/>
        <v>3.9290262090163979</v>
      </c>
      <c r="DS7" s="59">
        <f t="shared" si="17"/>
        <v>180.01514827319335</v>
      </c>
      <c r="DT7" s="59">
        <f ca="1">AVERAGE(OFFSET($DS$3,0,0,'Données projet'!$E$14+1,1))-AVERAGE(OFFSET($H$3,0,0,'Données projet'!$E$14+1,1))</f>
        <v>285.8437404763045</v>
      </c>
      <c r="DU7" s="59">
        <f t="shared" si="44"/>
        <v>276.01618888357268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2.9235042736666665</v>
      </c>
      <c r="EJ7" s="12">
        <f>IF('Données projet'!$A$192&gt;35,EJ6+EI7-ER6,IF(A7&lt;'Données projet'!$A$192,$EG$205^A7,IF(A7='Données projet'!$A$192,'Données projet'!$B$192,EJ6+EI7-ER6)))</f>
        <v>1.8158083060839136</v>
      </c>
      <c r="EK7" s="17">
        <f>EJ7*VLOOKUP('Données projet'!$B$15,Paramètres!$A$1:$I$89,3,0)*VLOOKUP('Données projet'!$B$15,Paramètres!$A$1:$I$89,5,0)</f>
        <v>1.7279231840694524</v>
      </c>
      <c r="EL7" s="13">
        <f t="shared" si="45"/>
        <v>0.74718587408347581</v>
      </c>
      <c r="EM7" s="20">
        <f t="shared" si="19"/>
        <v>4.3108149429496834</v>
      </c>
      <c r="EN7" s="59">
        <f t="shared" si="20"/>
        <v>180.39693700712664</v>
      </c>
      <c r="EO7" s="59">
        <f ca="1">AVERAGE(OFFSET($EN$3,0,0,'Données projet'!$E$15+1,1))-AVERAGE(OFFSET($H$3,0,0,'Données projet'!$E$15+1,1))</f>
        <v>536.1664221413339</v>
      </c>
      <c r="EP7" s="59">
        <f t="shared" si="46"/>
        <v>241.15939898336669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2.7649572650000001</v>
      </c>
      <c r="N8" s="13">
        <f>IF('Données projet'!$A$36&gt;35,N7+M8-V7,IF(A8&lt;'Données projet'!$A$36,$K$205^A8,IF(A8='Données projet'!$A$36,'Données projet'!$B$36,N7+M8-V7)))</f>
        <v>2.0883419521607918</v>
      </c>
      <c r="O8" s="13">
        <f>N8*VLOOKUP('Données projet'!$B$9,Paramètres!$A$1:$I$89,3,0)*VLOOKUP('Données projet'!$B$9,Paramètres!$A$1:$I$89,5,0)</f>
        <v>1.7592192605002512</v>
      </c>
      <c r="P8" s="13">
        <f t="shared" si="33"/>
        <v>0.75913111307579895</v>
      </c>
      <c r="Q8" s="20">
        <f t="shared" si="2"/>
        <v>4.3861269006449541</v>
      </c>
      <c r="R8" s="59">
        <f t="shared" si="0"/>
        <v>183.17717477709232</v>
      </c>
      <c r="S8" s="59">
        <f ca="1">AVERAGE(OFFSET($R$3,0,0,'Données projet'!$E$9+1,1))-AVERAGE(OFFSET($H$3,0,0,'Données projet'!$E$9+1,1))</f>
        <v>422.90448425131547</v>
      </c>
      <c r="T8" s="59">
        <f t="shared" si="34"/>
        <v>211.68575920428512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2.9235042736666665</v>
      </c>
      <c r="AI8" s="13">
        <f>IF('Données projet'!$A$62&gt;35,AI7+AH8-AQ7,IF(A8&lt;'Données projet'!$A$62,$AF$205^A8,IF(A8='Données projet'!$A$62,'Données projet'!$B$62,AI7+AH8-AQ7)))</f>
        <v>2.1078393020612003</v>
      </c>
      <c r="AJ8" s="13">
        <f>AI8*VLOOKUP('Données projet'!$B$10,Paramètres!$A$1:$I$89,3,0)*VLOOKUP('Données projet'!$B$10,Paramètres!$A$1:$I$89,5,0)</f>
        <v>1.9071730005049738</v>
      </c>
      <c r="AK8" s="13">
        <f t="shared" si="35"/>
        <v>0.8152761698588421</v>
      </c>
      <c r="AL8" s="20">
        <f t="shared" si="4"/>
        <v>4.7415989717169795</v>
      </c>
      <c r="AM8" s="59">
        <f t="shared" si="5"/>
        <v>183.53264684816432</v>
      </c>
      <c r="AN8" s="59">
        <f ca="1">AVERAGE(OFFSET($AM$3,0,0,'Données projet'!$E$10+1,1))-AVERAGE(OFFSET($H$3,0,0,'Données projet'!$E$10+1,1))</f>
        <v>514.0255035951318</v>
      </c>
      <c r="AO8" s="59">
        <f t="shared" si="36"/>
        <v>232.26614608014839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2.9235042736666665</v>
      </c>
      <c r="BD8" s="12">
        <f>IF('Données projet'!$A$88&gt;35,BD7+BC8-BL7,IF(A8&lt;'Données projet'!$A$88,$BA$205^A8,IF(A8='Données projet'!$A$88,'Données projet'!$B$88,BD7+BC8-BL7)))</f>
        <v>2.1078393020612003</v>
      </c>
      <c r="BE8" s="13">
        <f>BD8*VLOOKUP('Données projet'!$B$11,Paramètres!$A$1:$I$89,3,0)*VLOOKUP('Données projet'!$B$11,Paramètres!$A$1:$I$89,5,0)</f>
        <v>2.1373490522900571</v>
      </c>
      <c r="BF8" s="13">
        <f t="shared" si="37"/>
        <v>0.90163344943872026</v>
      </c>
      <c r="BG8" s="20">
        <f t="shared" si="7"/>
        <v>5.2928945238442866</v>
      </c>
      <c r="BH8" s="59">
        <f t="shared" si="8"/>
        <v>184.08394240029165</v>
      </c>
      <c r="BI8" s="59">
        <f ca="1">AVERAGE(OFFSET($BH$3,0,0,'Données projet'!$E$11+1,1))-AVERAGE(OFFSET($H$3,0,0,'Données projet'!$E$11+1,1))</f>
        <v>565.65323074569903</v>
      </c>
      <c r="BJ8" s="59">
        <f t="shared" si="38"/>
        <v>253.00166490531203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1.9333333333333333</v>
      </c>
      <c r="BY8" s="12">
        <f>IF('Données projet'!$A$114&gt;35,BY7+BX8-CG7,IF(A8&lt;'Données projet'!$A$114,$BV$205^A8,IF(A8='Données projet'!$A$114,'Données projet'!$B$114,BY7+BX8-CG7)))</f>
        <v>3.0723168256858489</v>
      </c>
      <c r="BZ8" s="13">
        <f>BY8*VLOOKUP('Données projet'!$B$12,Paramètres!$A$1:$I$89,3,0)*VLOOKUP('Données projet'!$B$12,Paramètres!$A$1:$I$89,5,0)</f>
        <v>2.0129819841893681</v>
      </c>
      <c r="CA8" s="13">
        <f t="shared" si="39"/>
        <v>0.85511591611441595</v>
      </c>
      <c r="CB8" s="20">
        <f t="shared" si="10"/>
        <v>4.9952705096957573</v>
      </c>
      <c r="CC8" s="59">
        <f t="shared" si="11"/>
        <v>183.78631838614311</v>
      </c>
      <c r="CD8" s="59">
        <f ca="1">AVERAGE(OFFSET($CC$3,0,0,'Données projet'!$E$12+1,1))-AVERAGE(OFFSET($H$3,0,0,'Données projet'!$E$12+1,1))</f>
        <v>225.24418446643304</v>
      </c>
      <c r="CE8" s="59">
        <f t="shared" si="40"/>
        <v>220.72810812053521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2.4666666666666668</v>
      </c>
      <c r="CT8" s="12">
        <f>IF('Données projet'!$A$140&gt;35,CT7+CS8-DB7,IF(A8&lt;'Données projet'!$A$140,$CQ$205^A8,IF(A8='Données projet'!$A$140,'Données projet'!$B$140,CT7+CS8-DB7)))</f>
        <v>3.332221851645953</v>
      </c>
      <c r="CU8" s="17">
        <f>CT8*VLOOKUP('Données projet'!$B$13,Paramètres!$A$1:$I$89,3,0)*VLOOKUP('Données projet'!$B$13,Paramètres!$A$1:$I$89,5,0)</f>
        <v>2.4431850616268127</v>
      </c>
      <c r="CV8" s="13">
        <f t="shared" si="41"/>
        <v>1.0147295516396715</v>
      </c>
      <c r="CW8" s="20">
        <f t="shared" si="13"/>
        <v>6.0225346181057935</v>
      </c>
      <c r="CX8" s="59">
        <f t="shared" si="14"/>
        <v>184.81358249455315</v>
      </c>
      <c r="CY8" s="59">
        <f ca="1">AVERAGE(OFFSET($CX$3,0,0,'Données projet'!$E$13+1,1))-AVERAGE(OFFSET($H$3,0,0,'Données projet'!$E$13+1,1))</f>
        <v>302.36110224755532</v>
      </c>
      <c r="CZ8" s="59">
        <f t="shared" si="42"/>
        <v>292.08583531469412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0.6</v>
      </c>
      <c r="DO8" s="12">
        <f>IF('Données projet'!$A$166&gt;35,DO7+DN8-DW7,IF(A8&lt;'Données projet'!$A$166,$DL$205^A8,IF(A8='Données projet'!$A$166,'Données projet'!$B$166,DO7+DN8-DW7)))</f>
        <v>2.0800838230519041</v>
      </c>
      <c r="DP8" s="17">
        <f>DO8*VLOOKUP('Données projet'!$B$14,Paramètres!$A$1:$I$89,3,0)*VLOOKUP('Données projet'!$B$14,Paramètres!$A$1:$I$89,5,0)</f>
        <v>1.8171612278181437</v>
      </c>
      <c r="DQ8" s="13">
        <f t="shared" si="43"/>
        <v>0.78118182019192373</v>
      </c>
      <c r="DR8" s="20">
        <f t="shared" si="16"/>
        <v>4.5254474752842002</v>
      </c>
      <c r="DS8" s="59">
        <f t="shared" si="17"/>
        <v>183.31649535173156</v>
      </c>
      <c r="DT8" s="59">
        <f ca="1">AVERAGE(OFFSET($DS$3,0,0,'Données projet'!$E$14+1,1))-AVERAGE(OFFSET($H$3,0,0,'Données projet'!$E$14+1,1))</f>
        <v>285.8437404763045</v>
      </c>
      <c r="DU8" s="59">
        <f t="shared" si="44"/>
        <v>276.01618888357268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2.9235042736666665</v>
      </c>
      <c r="EJ8" s="12">
        <f>IF('Données projet'!$A$192&gt;35,EJ7+EI8-ER7,IF(A8&lt;'Données projet'!$A$192,$EG$205^A8,IF(A8='Données projet'!$A$192,'Données projet'!$B$192,EJ7+EI8-ER7)))</f>
        <v>2.1078393020612003</v>
      </c>
      <c r="EK8" s="17">
        <f>EJ8*VLOOKUP('Données projet'!$B$15,Paramètres!$A$1:$I$89,3,0)*VLOOKUP('Données projet'!$B$15,Paramètres!$A$1:$I$89,5,0)</f>
        <v>2.0058198798414382</v>
      </c>
      <c r="EL8" s="13">
        <f t="shared" si="45"/>
        <v>0.85242703566196809</v>
      </c>
      <c r="EM8" s="20">
        <f t="shared" si="19"/>
        <v>4.9781133778350988</v>
      </c>
      <c r="EN8" s="59">
        <f t="shared" si="20"/>
        <v>183.76916125428244</v>
      </c>
      <c r="EO8" s="59">
        <f ca="1">AVERAGE(OFFSET($EN$3,0,0,'Données projet'!$E$15+1,1))-AVERAGE(OFFSET($H$3,0,0,'Données projet'!$E$15+1,1))</f>
        <v>536.1664221413339</v>
      </c>
      <c r="EP8" s="59">
        <f t="shared" si="46"/>
        <v>241.15939898336669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2.7649572650000001</v>
      </c>
      <c r="N9" s="13">
        <f>IF('Données projet'!$A$36&gt;35,N8+M9-V8,IF(A9&lt;'Données projet'!$A$36,$K$205^A9,IF(A9='Données projet'!$A$36,'Données projet'!$B$36,N8+M9-V8)))</f>
        <v>2.4197022905429479</v>
      </c>
      <c r="O9" s="13">
        <f>N9*VLOOKUP('Données projet'!$B$9,Paramètres!$A$1:$I$89,3,0)*VLOOKUP('Données projet'!$B$9,Paramètres!$A$1:$I$89,5,0)</f>
        <v>2.0383572095533795</v>
      </c>
      <c r="P9" s="13">
        <f t="shared" si="33"/>
        <v>0.86463364791992781</v>
      </c>
      <c r="Q9" s="20">
        <f t="shared" si="2"/>
        <v>5.0560424100993435</v>
      </c>
      <c r="R9" s="59">
        <f t="shared" si="0"/>
        <v>186.52629450635831</v>
      </c>
      <c r="S9" s="59">
        <f ca="1">AVERAGE(OFFSET($R$3,0,0,'Données projet'!$E$9+1,1))-AVERAGE(OFFSET($H$3,0,0,'Données projet'!$E$9+1,1))</f>
        <v>422.90448425131547</v>
      </c>
      <c r="T9" s="59">
        <f t="shared" si="34"/>
        <v>211.68575920428512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2.9235042736666665</v>
      </c>
      <c r="AI9" s="13">
        <f>IF('Données projet'!$A$62&gt;35,AI8+AH9-AQ8,IF(A9&lt;'Données projet'!$A$62,$AF$205^A9,IF(A9='Données projet'!$A$62,'Données projet'!$B$62,AI8+AH9-AQ8)))</f>
        <v>2.4468367659887358</v>
      </c>
      <c r="AJ9" s="13">
        <f>AI9*VLOOKUP('Données projet'!$B$10,Paramètres!$A$1:$I$89,3,0)*VLOOKUP('Données projet'!$B$10,Paramètres!$A$1:$I$89,5,0)</f>
        <v>2.2138979058666082</v>
      </c>
      <c r="AK9" s="13">
        <f t="shared" si="35"/>
        <v>0.93010785244178018</v>
      </c>
      <c r="AL9" s="20">
        <f t="shared" si="4"/>
        <v>5.4758100290537763</v>
      </c>
      <c r="AM9" s="59">
        <f t="shared" si="5"/>
        <v>186.94606212531275</v>
      </c>
      <c r="AN9" s="59">
        <f ca="1">AVERAGE(OFFSET($AM$3,0,0,'Données projet'!$E$10+1,1))-AVERAGE(OFFSET($H$3,0,0,'Données projet'!$E$10+1,1))</f>
        <v>514.0255035951318</v>
      </c>
      <c r="AO9" s="59">
        <f t="shared" si="36"/>
        <v>232.26614608014839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2.9235042736666665</v>
      </c>
      <c r="BD9" s="12">
        <f>IF('Données projet'!$A$88&gt;35,BD8+BC9-BL8,IF(A9&lt;'Données projet'!$A$88,$BA$205^A9,IF(A9='Données projet'!$A$88,'Données projet'!$B$88,BD8+BC9-BL8)))</f>
        <v>2.4468367659887358</v>
      </c>
      <c r="BE9" s="13">
        <f>BD9*VLOOKUP('Données projet'!$B$11,Paramètres!$A$1:$I$89,3,0)*VLOOKUP('Données projet'!$B$11,Paramètres!$A$1:$I$89,5,0)</f>
        <v>2.481092480712578</v>
      </c>
      <c r="BF9" s="13">
        <f t="shared" si="37"/>
        <v>1.0286285584580761</v>
      </c>
      <c r="BG9" s="20">
        <f t="shared" si="7"/>
        <v>6.1127641432222219</v>
      </c>
      <c r="BH9" s="59">
        <f t="shared" si="8"/>
        <v>187.5830162394812</v>
      </c>
      <c r="BI9" s="59">
        <f ca="1">AVERAGE(OFFSET($BH$3,0,0,'Données projet'!$E$11+1,1))-AVERAGE(OFFSET($H$3,0,0,'Données projet'!$E$11+1,1))</f>
        <v>565.65323074569903</v>
      </c>
      <c r="BJ9" s="59">
        <f t="shared" si="38"/>
        <v>253.00166490531203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1.9333333333333333</v>
      </c>
      <c r="BY9" s="12">
        <f>IF('Données projet'!$A$114&gt;35,BY8+BX9-CG8,IF(A9&lt;'Données projet'!$A$114,$BV$205^A9,IF(A9='Données projet'!$A$114,'Données projet'!$B$114,BY8+BX9-CG8)))</f>
        <v>3.845556523418777</v>
      </c>
      <c r="BZ9" s="13">
        <f>BY9*VLOOKUP('Données projet'!$B$12,Paramètres!$A$1:$I$89,3,0)*VLOOKUP('Données projet'!$B$12,Paramètres!$A$1:$I$89,5,0)</f>
        <v>2.5196086341439825</v>
      </c>
      <c r="CA9" s="13">
        <f t="shared" si="39"/>
        <v>1.0427254686544836</v>
      </c>
      <c r="CB9" s="20">
        <f t="shared" si="10"/>
        <v>6.2043985623739948</v>
      </c>
      <c r="CC9" s="59">
        <f t="shared" si="11"/>
        <v>187.67465065863297</v>
      </c>
      <c r="CD9" s="59">
        <f ca="1">AVERAGE(OFFSET($CC$3,0,0,'Données projet'!$E$12+1,1))-AVERAGE(OFFSET($H$3,0,0,'Données projet'!$E$12+1,1))</f>
        <v>225.24418446643304</v>
      </c>
      <c r="CE9" s="59">
        <f t="shared" si="40"/>
        <v>220.72810812053521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2.4666666666666668</v>
      </c>
      <c r="CT9" s="12">
        <f>IF('Données projet'!$A$140&gt;35,CT8+CS9-DB8,IF(A9&lt;'Données projet'!$A$140,$CQ$205^A9,IF(A9='Données projet'!$A$140,'Données projet'!$B$140,CT8+CS9-DB8)))</f>
        <v>4.2391685997738069</v>
      </c>
      <c r="CU9" s="17">
        <f>CT9*VLOOKUP('Données projet'!$B$13,Paramètres!$A$1:$I$89,3,0)*VLOOKUP('Données projet'!$B$13,Paramètres!$A$1:$I$89,5,0)</f>
        <v>3.1081584173541552</v>
      </c>
      <c r="CV9" s="13">
        <f t="shared" si="41"/>
        <v>1.2552431053208675</v>
      </c>
      <c r="CW9" s="20">
        <f t="shared" si="13"/>
        <v>7.5995909853256647</v>
      </c>
      <c r="CX9" s="59">
        <f t="shared" si="14"/>
        <v>189.06984308158465</v>
      </c>
      <c r="CY9" s="59">
        <f ca="1">AVERAGE(OFFSET($CX$3,0,0,'Données projet'!$E$13+1,1))-AVERAGE(OFFSET($H$3,0,0,'Données projet'!$E$13+1,1))</f>
        <v>302.36110224755532</v>
      </c>
      <c r="CZ9" s="59">
        <f t="shared" si="42"/>
        <v>292.08583531469412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0.6</v>
      </c>
      <c r="DO9" s="12">
        <f>IF('Données projet'!$A$166&gt;35,DO8+DN9-DW8,IF(A9&lt;'Données projet'!$A$166,$DL$205^A9,IF(A9='Données projet'!$A$166,'Données projet'!$B$166,DO8+DN9-DW8)))</f>
        <v>2.4082246852806919</v>
      </c>
      <c r="DP9" s="17">
        <f>DO9*VLOOKUP('Données projet'!$B$14,Paramètres!$A$1:$I$89,3,0)*VLOOKUP('Données projet'!$B$14,Paramètres!$A$1:$I$89,5,0)</f>
        <v>2.1038250850612128</v>
      </c>
      <c r="DQ9" s="13">
        <f t="shared" si="43"/>
        <v>0.88912612901456256</v>
      </c>
      <c r="DR9" s="20">
        <f t="shared" si="16"/>
        <v>5.2127233645153082</v>
      </c>
      <c r="DS9" s="59">
        <f t="shared" si="17"/>
        <v>186.68297546077429</v>
      </c>
      <c r="DT9" s="59">
        <f ca="1">AVERAGE(OFFSET($DS$3,0,0,'Données projet'!$E$14+1,1))-AVERAGE(OFFSET($H$3,0,0,'Données projet'!$E$14+1,1))</f>
        <v>285.8437404763045</v>
      </c>
      <c r="DU9" s="59">
        <f t="shared" si="44"/>
        <v>276.01618888357268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2.9235042736666665</v>
      </c>
      <c r="EJ9" s="12">
        <f>IF('Données projet'!$A$192&gt;35,EJ8+EI9-ER8,IF(A9&lt;'Données projet'!$A$192,$EG$205^A9,IF(A9='Données projet'!$A$192,'Données projet'!$B$192,EJ8+EI9-ER8)))</f>
        <v>2.4468367659887358</v>
      </c>
      <c r="EK9" s="17">
        <f>EJ9*VLOOKUP('Données projet'!$B$15,Paramètres!$A$1:$I$89,3,0)*VLOOKUP('Données projet'!$B$15,Paramètres!$A$1:$I$89,5,0)</f>
        <v>2.3284098665148809</v>
      </c>
      <c r="EL9" s="13">
        <f t="shared" si="45"/>
        <v>0.97249141924526095</v>
      </c>
      <c r="EM9" s="20">
        <f t="shared" si="19"/>
        <v>5.7490697393655807</v>
      </c>
      <c r="EN9" s="59">
        <f t="shared" si="20"/>
        <v>187.21932183562456</v>
      </c>
      <c r="EO9" s="59">
        <f ca="1">AVERAGE(OFFSET($EN$3,0,0,'Données projet'!$E$15+1,1))-AVERAGE(OFFSET($H$3,0,0,'Données projet'!$E$15+1,1))</f>
        <v>536.1664221413339</v>
      </c>
      <c r="EP9" s="59">
        <f t="shared" si="46"/>
        <v>241.15939898336669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2.7649572650000001</v>
      </c>
      <c r="N10" s="13">
        <f>IF('Données projet'!$A$36&gt;35,N9+M10-V9,IF(A10&lt;'Données projet'!$A$36,$K$205^A10,IF(A10='Données projet'!$A$36,'Données projet'!$B$36,N9+M10-V9)))</f>
        <v>2.8036400690034053</v>
      </c>
      <c r="O10" s="13">
        <f>N10*VLOOKUP('Données projet'!$B$9,Paramètres!$A$1:$I$89,3,0)*VLOOKUP('Données projet'!$B$9,Paramètres!$A$1:$I$89,5,0)</f>
        <v>2.3617863941284689</v>
      </c>
      <c r="P10" s="13">
        <f t="shared" si="33"/>
        <v>0.984798715581922</v>
      </c>
      <c r="Q10" s="20">
        <f t="shared" si="2"/>
        <v>5.8286357327455969</v>
      </c>
      <c r="R10" s="59">
        <f t="shared" si="0"/>
        <v>189.95281666848183</v>
      </c>
      <c r="S10" s="59">
        <f ca="1">AVERAGE(OFFSET($R$3,0,0,'Données projet'!$E$9+1,1))-AVERAGE(OFFSET($H$3,0,0,'Données projet'!$E$9+1,1))</f>
        <v>422.90448425131547</v>
      </c>
      <c r="T10" s="59">
        <f t="shared" si="34"/>
        <v>211.68575920428512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2.9235042736666665</v>
      </c>
      <c r="AI10" s="13">
        <f>IF('Données projet'!$A$62&gt;35,AI9+AH10-AQ9,IF(A10&lt;'Données projet'!$A$62,$AF$205^A10,IF(A10='Données projet'!$A$62,'Données projet'!$B$62,AI9+AH10-AQ9)))</f>
        <v>2.840354173840328</v>
      </c>
      <c r="AJ10" s="13">
        <f>AI10*VLOOKUP('Données projet'!$B$10,Paramètres!$A$1:$I$89,3,0)*VLOOKUP('Données projet'!$B$10,Paramètres!$A$1:$I$89,5,0)</f>
        <v>2.5699524564907286</v>
      </c>
      <c r="AK10" s="13">
        <f t="shared" si="35"/>
        <v>1.0611135823136404</v>
      </c>
      <c r="AL10" s="20">
        <f t="shared" si="4"/>
        <v>6.3241066842509426</v>
      </c>
      <c r="AM10" s="59">
        <f t="shared" si="5"/>
        <v>190.44828761998718</v>
      </c>
      <c r="AN10" s="59">
        <f ca="1">AVERAGE(OFFSET($AM$3,0,0,'Données projet'!$E$10+1,1))-AVERAGE(OFFSET($H$3,0,0,'Données projet'!$E$10+1,1))</f>
        <v>514.0255035951318</v>
      </c>
      <c r="AO10" s="59">
        <f t="shared" si="36"/>
        <v>232.26614608014839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2.9235042736666665</v>
      </c>
      <c r="BD10" s="12">
        <f>IF('Données projet'!$A$88&gt;35,BD9+BC10-BL9,IF(A10&lt;'Données projet'!$A$88,$BA$205^A10,IF(A10='Données projet'!$A$88,'Données projet'!$B$88,BD9+BC10-BL9)))</f>
        <v>2.840354173840328</v>
      </c>
      <c r="BE10" s="13">
        <f>BD10*VLOOKUP('Données projet'!$B$11,Paramètres!$A$1:$I$89,3,0)*VLOOKUP('Données projet'!$B$11,Paramètres!$A$1:$I$89,5,0)</f>
        <v>2.8801191322740927</v>
      </c>
      <c r="BF10" s="13">
        <f t="shared" si="37"/>
        <v>1.1735109338880534</v>
      </c>
      <c r="BG10" s="20">
        <f t="shared" si="7"/>
        <v>7.0600723652324042</v>
      </c>
      <c r="BH10" s="59">
        <f t="shared" si="8"/>
        <v>191.18425330096863</v>
      </c>
      <c r="BI10" s="59">
        <f ca="1">AVERAGE(OFFSET($BH$3,0,0,'Données projet'!$E$11+1,1))-AVERAGE(OFFSET($H$3,0,0,'Données projet'!$E$11+1,1))</f>
        <v>565.65323074569903</v>
      </c>
      <c r="BJ10" s="59">
        <f t="shared" si="38"/>
        <v>253.00166490531203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1.9333333333333333</v>
      </c>
      <c r="BY10" s="12">
        <f>IF('Données projet'!$A$114&gt;35,BY9+BX10-CG9,IF(A10&lt;'Données projet'!$A$114,$BV$205^A10,IF(A10='Données projet'!$A$114,'Données projet'!$B$114,BY9+BX10-CG9)))</f>
        <v>4.8134049363569282</v>
      </c>
      <c r="BZ10" s="13">
        <f>BY10*VLOOKUP('Données projet'!$B$12,Paramètres!$A$1:$I$89,3,0)*VLOOKUP('Données projet'!$B$12,Paramètres!$A$1:$I$89,5,0)</f>
        <v>3.1537429143010591</v>
      </c>
      <c r="CA10" s="13">
        <f t="shared" si="39"/>
        <v>1.2714959252790159</v>
      </c>
      <c r="CB10" s="20">
        <f t="shared" si="10"/>
        <v>7.7072909789352968</v>
      </c>
      <c r="CC10" s="59">
        <f t="shared" si="11"/>
        <v>191.83147191467154</v>
      </c>
      <c r="CD10" s="59">
        <f ca="1">AVERAGE(OFFSET($CC$3,0,0,'Données projet'!$E$12+1,1))-AVERAGE(OFFSET($H$3,0,0,'Données projet'!$E$12+1,1))</f>
        <v>225.24418446643304</v>
      </c>
      <c r="CE10" s="59">
        <f t="shared" si="40"/>
        <v>220.72810812053521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2.4666666666666668</v>
      </c>
      <c r="CT10" s="12">
        <f>IF('Données projet'!$A$140&gt;35,CT9+CS10-DB9,IF(A10&lt;'Données projet'!$A$140,$CQ$205^A10,IF(A10='Données projet'!$A$140,'Données projet'!$B$140,CT9+CS10-DB9)))</f>
        <v>5.3929633792034757</v>
      </c>
      <c r="CU10" s="17">
        <f>CT10*VLOOKUP('Données projet'!$B$13,Paramètres!$A$1:$I$89,3,0)*VLOOKUP('Données projet'!$B$13,Paramètres!$A$1:$I$89,5,0)</f>
        <v>3.9541207496319881</v>
      </c>
      <c r="CV10" s="13">
        <f t="shared" si="41"/>
        <v>1.5527637397664751</v>
      </c>
      <c r="CW10" s="20">
        <f t="shared" si="13"/>
        <v>9.5911571523689911</v>
      </c>
      <c r="CX10" s="59">
        <f t="shared" si="14"/>
        <v>193.71533808810523</v>
      </c>
      <c r="CY10" s="59">
        <f ca="1">AVERAGE(OFFSET($CX$3,0,0,'Données projet'!$E$13+1,1))-AVERAGE(OFFSET($H$3,0,0,'Données projet'!$E$13+1,1))</f>
        <v>302.36110224755532</v>
      </c>
      <c r="CZ10" s="59">
        <f t="shared" si="42"/>
        <v>292.08583531469412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0.6</v>
      </c>
      <c r="DO10" s="12">
        <f>IF('Données projet'!$A$166&gt;35,DO9+DN10-DW9,IF(A10&lt;'Données projet'!$A$166,$DL$205^A10,IF(A10='Données projet'!$A$166,'Données projet'!$B$166,DO9+DN10-DW9)))</f>
        <v>2.788130973628832</v>
      </c>
      <c r="DP10" s="17">
        <f>DO10*VLOOKUP('Données projet'!$B$14,Paramètres!$A$1:$I$89,3,0)*VLOOKUP('Données projet'!$B$14,Paramètres!$A$1:$I$89,5,0)</f>
        <v>2.4357112185621479</v>
      </c>
      <c r="DQ10" s="13">
        <f t="shared" si="43"/>
        <v>1.0119862660170416</v>
      </c>
      <c r="DR10" s="20">
        <f t="shared" si="16"/>
        <v>6.0047397856420881</v>
      </c>
      <c r="DS10" s="59">
        <f t="shared" si="17"/>
        <v>190.12892072137834</v>
      </c>
      <c r="DT10" s="59">
        <f ca="1">AVERAGE(OFFSET($DS$3,0,0,'Données projet'!$E$14+1,1))-AVERAGE(OFFSET($H$3,0,0,'Données projet'!$E$14+1,1))</f>
        <v>285.8437404763045</v>
      </c>
      <c r="DU10" s="59">
        <f t="shared" si="44"/>
        <v>276.01618888357268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2.9235042736666665</v>
      </c>
      <c r="EJ10" s="12">
        <f>IF('Données projet'!$A$192&gt;35,EJ9+EI10-ER9,IF(A10&lt;'Données projet'!$A$192,$EG$205^A10,IF(A10='Données projet'!$A$192,'Données projet'!$B$192,EJ9+EI10-ER9)))</f>
        <v>2.840354173840328</v>
      </c>
      <c r="EK10" s="17">
        <f>EJ10*VLOOKUP('Données projet'!$B$15,Paramètres!$A$1:$I$89,3,0)*VLOOKUP('Données projet'!$B$15,Paramètres!$A$1:$I$89,5,0)</f>
        <v>2.7028810318264562</v>
      </c>
      <c r="EL10" s="13">
        <f t="shared" si="45"/>
        <v>1.1094668762719733</v>
      </c>
      <c r="EM10" s="20">
        <f t="shared" si="19"/>
        <v>6.6398392732714306</v>
      </c>
      <c r="EN10" s="59">
        <f t="shared" si="20"/>
        <v>190.76402020900767</v>
      </c>
      <c r="EO10" s="59">
        <f ca="1">AVERAGE(OFFSET($EN$3,0,0,'Données projet'!$E$15+1,1))-AVERAGE(OFFSET($H$3,0,0,'Données projet'!$E$15+1,1))</f>
        <v>536.1664221413339</v>
      </c>
      <c r="EP10" s="59">
        <f t="shared" si="46"/>
        <v>241.15939898336669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2.7649572650000001</v>
      </c>
      <c r="N11" s="13">
        <f>IF('Données projet'!$A$36&gt;35,N10+M11-V10,IF(A11&lt;'Données projet'!$A$36,$K$205^A11,IF(A11='Données projet'!$A$36,'Données projet'!$B$36,N10+M11-V10)))</f>
        <v>3.2484978285314825</v>
      </c>
      <c r="O11" s="13">
        <f>N11*VLOOKUP('Données projet'!$B$9,Paramètres!$A$1:$I$89,3,0)*VLOOKUP('Données projet'!$B$9,Paramètres!$A$1:$I$89,5,0)</f>
        <v>2.7365345707549213</v>
      </c>
      <c r="P11" s="13">
        <f t="shared" si="33"/>
        <v>1.1216640857604212</v>
      </c>
      <c r="Q11" s="20">
        <f t="shared" si="2"/>
        <v>6.7196959934308884</v>
      </c>
      <c r="R11" s="59">
        <f t="shared" si="0"/>
        <v>193.47296885965144</v>
      </c>
      <c r="S11" s="59">
        <f ca="1">AVERAGE(OFFSET($R$3,0,0,'Données projet'!$E$9+1,1))-AVERAGE(OFFSET($H$3,0,0,'Données projet'!$E$9+1,1))</f>
        <v>422.90448425131547</v>
      </c>
      <c r="T11" s="59">
        <f t="shared" si="34"/>
        <v>211.68575920428512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2.9235042736666665</v>
      </c>
      <c r="AI11" s="13">
        <f>IF('Données projet'!$A$62&gt;35,AI10+AH11-AQ10,IF(A11&lt;'Données projet'!$A$62,$AF$205^A11,IF(A11='Données projet'!$A$62,'Données projet'!$B$62,AI10+AH11-AQ10)))</f>
        <v>3.2971598044433317</v>
      </c>
      <c r="AJ11" s="13">
        <f>AI11*VLOOKUP('Données projet'!$B$10,Paramètres!$A$1:$I$89,3,0)*VLOOKUP('Données projet'!$B$10,Paramètres!$A$1:$I$89,5,0)</f>
        <v>2.9832701910603263</v>
      </c>
      <c r="AK11" s="13">
        <f t="shared" si="35"/>
        <v>1.2105714747107423</v>
      </c>
      <c r="AL11" s="20">
        <f t="shared" si="4"/>
        <v>7.3042742345512766</v>
      </c>
      <c r="AM11" s="59">
        <f t="shared" si="5"/>
        <v>194.05754710077184</v>
      </c>
      <c r="AN11" s="59">
        <f ca="1">AVERAGE(OFFSET($AM$3,0,0,'Données projet'!$E$10+1,1))-AVERAGE(OFFSET($H$3,0,0,'Données projet'!$E$10+1,1))</f>
        <v>514.0255035951318</v>
      </c>
      <c r="AO11" s="59">
        <f t="shared" si="36"/>
        <v>232.26614608014839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2.9235042736666665</v>
      </c>
      <c r="BD11" s="12">
        <f>IF('Données projet'!$A$88&gt;35,BD10+BC11-BL10,IF(A11&lt;'Données projet'!$A$88,$BA$205^A11,IF(A11='Données projet'!$A$88,'Données projet'!$B$88,BD10+BC11-BL10)))</f>
        <v>3.2971598044433317</v>
      </c>
      <c r="BE11" s="13">
        <f>BD11*VLOOKUP('Données projet'!$B$11,Paramètres!$A$1:$I$89,3,0)*VLOOKUP('Données projet'!$B$11,Paramètres!$A$1:$I$89,5,0)</f>
        <v>3.3433200417055384</v>
      </c>
      <c r="BF11" s="13">
        <f t="shared" si="37"/>
        <v>1.3387999979498322</v>
      </c>
      <c r="BG11" s="20">
        <f t="shared" si="7"/>
        <v>8.1546924023997711</v>
      </c>
      <c r="BH11" s="59">
        <f t="shared" si="8"/>
        <v>194.90796526862033</v>
      </c>
      <c r="BI11" s="59">
        <f ca="1">AVERAGE(OFFSET($BH$3,0,0,'Données projet'!$E$11+1,1))-AVERAGE(OFFSET($H$3,0,0,'Données projet'!$E$11+1,1))</f>
        <v>565.65323074569903</v>
      </c>
      <c r="BJ11" s="59">
        <f t="shared" si="38"/>
        <v>253.00166490531203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1.9333333333333333</v>
      </c>
      <c r="BY11" s="12">
        <f>IF('Données projet'!$A$114&gt;35,BY10+BX11-CG10,IF(A11&lt;'Données projet'!$A$114,$BV$205^A11,IF(A11='Données projet'!$A$114,'Données projet'!$B$114,BY10+BX11-CG10)))</f>
        <v>6.0248411225399572</v>
      </c>
      <c r="BZ11" s="13">
        <f>BY11*VLOOKUP('Données projet'!$B$12,Paramètres!$A$1:$I$89,3,0)*VLOOKUP('Données projet'!$B$12,Paramètres!$A$1:$I$89,5,0)</f>
        <v>3.9474759034881797</v>
      </c>
      <c r="CA11" s="13">
        <f t="shared" si="39"/>
        <v>1.5504578497418948</v>
      </c>
      <c r="CB11" s="20">
        <f t="shared" si="10"/>
        <v>9.5755679535423806</v>
      </c>
      <c r="CC11" s="59">
        <f t="shared" si="11"/>
        <v>196.32884081976295</v>
      </c>
      <c r="CD11" s="59">
        <f ca="1">AVERAGE(OFFSET($CC$3,0,0,'Données projet'!$E$12+1,1))-AVERAGE(OFFSET($H$3,0,0,'Données projet'!$E$12+1,1))</f>
        <v>225.24418446643304</v>
      </c>
      <c r="CE11" s="59">
        <f t="shared" si="40"/>
        <v>220.72810812053521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2.4666666666666668</v>
      </c>
      <c r="CT11" s="12">
        <f>IF('Données projet'!$A$140&gt;35,CT10+CS11-DB10,IF(A11&lt;'Données projet'!$A$140,$CQ$205^A11,IF(A11='Données projet'!$A$140,'Données projet'!$B$140,CT10+CS11-DB10)))</f>
        <v>6.8607919984549888</v>
      </c>
      <c r="CU11" s="17">
        <f>CT11*VLOOKUP('Données projet'!$B$13,Paramètres!$A$1:$I$89,3,0)*VLOOKUP('Données projet'!$B$13,Paramètres!$A$1:$I$89,5,0)</f>
        <v>5.0303326932671979</v>
      </c>
      <c r="CV11" s="13">
        <f t="shared" si="41"/>
        <v>1.9208034055819379</v>
      </c>
      <c r="CW11" s="20">
        <f t="shared" si="13"/>
        <v>12.106562038828912</v>
      </c>
      <c r="CX11" s="59">
        <f t="shared" si="14"/>
        <v>198.85983490504947</v>
      </c>
      <c r="CY11" s="59">
        <f ca="1">AVERAGE(OFFSET($CX$3,0,0,'Données projet'!$E$13+1,1))-AVERAGE(OFFSET($H$3,0,0,'Données projet'!$E$13+1,1))</f>
        <v>302.36110224755532</v>
      </c>
      <c r="CZ11" s="59">
        <f t="shared" si="42"/>
        <v>292.08583531469412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0.6</v>
      </c>
      <c r="DO11" s="12">
        <f>IF('Données projet'!$A$166&gt;35,DO10+DN11-DW10,IF(A11&lt;'Données projet'!$A$166,$DL$205^A11,IF(A11='Données projet'!$A$166,'Données projet'!$B$166,DO10+DN11-DW10)))</f>
        <v>3.227968874176038</v>
      </c>
      <c r="DP11" s="17">
        <f>DO11*VLOOKUP('Données projet'!$B$14,Paramètres!$A$1:$I$89,3,0)*VLOOKUP('Données projet'!$B$14,Paramètres!$A$1:$I$89,5,0)</f>
        <v>2.8199536084801871</v>
      </c>
      <c r="DQ11" s="13">
        <f t="shared" si="43"/>
        <v>1.1518233118873293</v>
      </c>
      <c r="DR11" s="20">
        <f t="shared" si="16"/>
        <v>6.9175114696400923</v>
      </c>
      <c r="DS11" s="59">
        <f t="shared" si="17"/>
        <v>193.67078433586065</v>
      </c>
      <c r="DT11" s="59">
        <f ca="1">AVERAGE(OFFSET($DS$3,0,0,'Données projet'!$E$14+1,1))-AVERAGE(OFFSET($H$3,0,0,'Données projet'!$E$14+1,1))</f>
        <v>285.8437404763045</v>
      </c>
      <c r="DU11" s="59">
        <f t="shared" si="44"/>
        <v>276.01618888357268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2.9235042736666665</v>
      </c>
      <c r="EJ11" s="12">
        <f>IF('Données projet'!$A$192&gt;35,EJ10+EI11-ER10,IF(A11&lt;'Données projet'!$A$192,$EG$205^A11,IF(A11='Données projet'!$A$192,'Données projet'!$B$192,EJ10+EI11-ER10)))</f>
        <v>3.2971598044433317</v>
      </c>
      <c r="EK11" s="17">
        <f>EJ11*VLOOKUP('Données projet'!$B$15,Paramètres!$A$1:$I$89,3,0)*VLOOKUP('Données projet'!$B$15,Paramètres!$A$1:$I$89,5,0)</f>
        <v>3.1375772699082747</v>
      </c>
      <c r="EL11" s="13">
        <f t="shared" si="45"/>
        <v>1.2657353321430747</v>
      </c>
      <c r="EM11" s="20">
        <f t="shared" si="19"/>
        <v>7.6691027819060977</v>
      </c>
      <c r="EN11" s="59">
        <f t="shared" si="20"/>
        <v>194.42237564812666</v>
      </c>
      <c r="EO11" s="59">
        <f ca="1">AVERAGE(OFFSET($EN$3,0,0,'Données projet'!$E$15+1,1))-AVERAGE(OFFSET($H$3,0,0,'Données projet'!$E$15+1,1))</f>
        <v>536.1664221413339</v>
      </c>
      <c r="EP11" s="59">
        <f t="shared" si="46"/>
        <v>241.15939898336669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2.7649572650000001</v>
      </c>
      <c r="N12" s="13">
        <f>IF('Données projet'!$A$36&gt;35,N11+M12-V11,IF(A12&lt;'Données projet'!$A$36,$K$205^A12,IF(A12='Données projet'!$A$36,'Données projet'!$B$36,N11+M12-V11)))</f>
        <v>3.7639418335624235</v>
      </c>
      <c r="O12" s="13">
        <f>N12*VLOOKUP('Données projet'!$B$9,Paramètres!$A$1:$I$89,3,0)*VLOOKUP('Données projet'!$B$9,Paramètres!$A$1:$I$89,5,0)</f>
        <v>3.1707446005929856</v>
      </c>
      <c r="P12" s="13">
        <f t="shared" si="33"/>
        <v>1.2775507333407987</v>
      </c>
      <c r="Q12" s="20">
        <f t="shared" si="2"/>
        <v>7.7474477066013394</v>
      </c>
      <c r="R12" s="59">
        <f t="shared" si="0"/>
        <v>197.10540645915742</v>
      </c>
      <c r="S12" s="59">
        <f ca="1">AVERAGE(OFFSET($R$3,0,0,'Données projet'!$E$9+1,1))-AVERAGE(OFFSET($H$3,0,0,'Données projet'!$E$9+1,1))</f>
        <v>422.90448425131547</v>
      </c>
      <c r="T12" s="59">
        <f t="shared" si="34"/>
        <v>211.68575920428512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2.9235042736666665</v>
      </c>
      <c r="AI12" s="13">
        <f>IF('Données projet'!$A$62&gt;35,AI11+AH12-AQ11,IF(A12&lt;'Données projet'!$A$62,$AF$205^A12,IF(A12='Données projet'!$A$62,'Données projet'!$B$62,AI11+AH12-AQ11)))</f>
        <v>3.8274321125728465</v>
      </c>
      <c r="AJ12" s="13">
        <f>AI12*VLOOKUP('Données projet'!$B$10,Paramètres!$A$1:$I$89,3,0)*VLOOKUP('Données projet'!$B$10,Paramètres!$A$1:$I$89,5,0)</f>
        <v>3.4630605754559114</v>
      </c>
      <c r="AK12" s="13">
        <f t="shared" si="35"/>
        <v>1.3810805174956087</v>
      </c>
      <c r="AL12" s="20">
        <f t="shared" si="4"/>
        <v>8.4368790702238972</v>
      </c>
      <c r="AM12" s="59">
        <f t="shared" si="5"/>
        <v>197.79483782277998</v>
      </c>
      <c r="AN12" s="59">
        <f ca="1">AVERAGE(OFFSET($AM$3,0,0,'Données projet'!$E$10+1,1))-AVERAGE(OFFSET($H$3,0,0,'Données projet'!$E$10+1,1))</f>
        <v>514.0255035951318</v>
      </c>
      <c r="AO12" s="59">
        <f t="shared" si="36"/>
        <v>232.26614608014839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2.9235042736666665</v>
      </c>
      <c r="BD12" s="12">
        <f>IF('Données projet'!$A$88&gt;35,BD11+BC12-BL11,IF(A12&lt;'Données projet'!$A$88,$BA$205^A12,IF(A12='Données projet'!$A$88,'Données projet'!$B$88,BD11+BC12-BL11)))</f>
        <v>3.8274321125728465</v>
      </c>
      <c r="BE12" s="13">
        <f>BD12*VLOOKUP('Données projet'!$B$11,Paramètres!$A$1:$I$89,3,0)*VLOOKUP('Données projet'!$B$11,Paramètres!$A$1:$I$89,5,0)</f>
        <v>3.8810161621488666</v>
      </c>
      <c r="BF12" s="13">
        <f t="shared" si="37"/>
        <v>1.5273700335896954</v>
      </c>
      <c r="BG12" s="20">
        <f t="shared" si="7"/>
        <v>9.4196059575779945</v>
      </c>
      <c r="BH12" s="59">
        <f t="shared" si="8"/>
        <v>198.77756471013407</v>
      </c>
      <c r="BI12" s="59">
        <f ca="1">AVERAGE(OFFSET($BH$3,0,0,'Données projet'!$E$11+1,1))-AVERAGE(OFFSET($H$3,0,0,'Données projet'!$E$11+1,1))</f>
        <v>565.65323074569903</v>
      </c>
      <c r="BJ12" s="59">
        <f t="shared" si="38"/>
        <v>253.00166490531203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1.9333333333333333</v>
      </c>
      <c r="BY12" s="12">
        <f>IF('Données projet'!$A$114&gt;35,BY11+BX12-CG11,IF(A12&lt;'Données projet'!$A$114,$BV$205^A12,IF(A12='Données projet'!$A$114,'Données projet'!$B$114,BY11+BX12-CG11)))</f>
        <v>7.5411711733776468</v>
      </c>
      <c r="BZ12" s="13">
        <f>BY12*VLOOKUP('Données projet'!$B$12,Paramètres!$A$1:$I$89,3,0)*VLOOKUP('Données projet'!$B$12,Paramètres!$A$1:$I$89,5,0)</f>
        <v>4.9409753527970341</v>
      </c>
      <c r="CA12" s="13">
        <f t="shared" si="39"/>
        <v>1.8906230810757392</v>
      </c>
      <c r="CB12" s="20">
        <f t="shared" si="10"/>
        <v>11.898367272328414</v>
      </c>
      <c r="CC12" s="59">
        <f t="shared" si="11"/>
        <v>201.25632602488449</v>
      </c>
      <c r="CD12" s="59">
        <f ca="1">AVERAGE(OFFSET($CC$3,0,0,'Données projet'!$E$12+1,1))-AVERAGE(OFFSET($H$3,0,0,'Données projet'!$E$12+1,1))</f>
        <v>225.24418446643304</v>
      </c>
      <c r="CE12" s="59">
        <f t="shared" si="40"/>
        <v>220.72810812053521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2.4666666666666668</v>
      </c>
      <c r="CT12" s="12">
        <f>IF('Données projet'!$A$140&gt;35,CT11+CS12-DB11,IF(A12&lt;'Données projet'!$A$140,$CQ$205^A12,IF(A12='Données projet'!$A$140,'Données projet'!$B$140,CT11+CS12-DB11)))</f>
        <v>8.7281265486761299</v>
      </c>
      <c r="CU12" s="17">
        <f>CT12*VLOOKUP('Données projet'!$B$13,Paramètres!$A$1:$I$89,3,0)*VLOOKUP('Données projet'!$B$13,Paramètres!$A$1:$I$89,5,0)</f>
        <v>6.399462385489338</v>
      </c>
      <c r="CV12" s="13">
        <f t="shared" si="41"/>
        <v>2.3760766872686268</v>
      </c>
      <c r="CW12" s="20">
        <f t="shared" si="13"/>
        <v>15.284063885053456</v>
      </c>
      <c r="CX12" s="59">
        <f t="shared" si="14"/>
        <v>204.64202263760953</v>
      </c>
      <c r="CY12" s="59">
        <f ca="1">AVERAGE(OFFSET($CX$3,0,0,'Données projet'!$E$13+1,1))-AVERAGE(OFFSET($H$3,0,0,'Données projet'!$E$13+1,1))</f>
        <v>302.36110224755532</v>
      </c>
      <c r="CZ12" s="59">
        <f t="shared" si="42"/>
        <v>292.08583531469412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0.6</v>
      </c>
      <c r="DO12" s="12">
        <f>IF('Données projet'!$A$166&gt;35,DO11+DN12-DW11,IF(A12&lt;'Données projet'!$A$166,$DL$205^A12,IF(A12='Données projet'!$A$166,'Données projet'!$B$166,DO11+DN12-DW11)))</f>
        <v>3.7371928188465526</v>
      </c>
      <c r="DP12" s="17">
        <f>DO12*VLOOKUP('Données projet'!$B$14,Paramètres!$A$1:$I$89,3,0)*VLOOKUP('Données projet'!$B$14,Paramètres!$A$1:$I$89,5,0)</f>
        <v>3.2648116465443486</v>
      </c>
      <c r="DQ12" s="13">
        <f t="shared" si="43"/>
        <v>1.310983149038857</v>
      </c>
      <c r="DR12" s="20">
        <f t="shared" si="16"/>
        <v>7.9695092689740825</v>
      </c>
      <c r="DS12" s="59">
        <f t="shared" si="17"/>
        <v>197.32746802153017</v>
      </c>
      <c r="DT12" s="59">
        <f ca="1">AVERAGE(OFFSET($DS$3,0,0,'Données projet'!$E$14+1,1))-AVERAGE(OFFSET($H$3,0,0,'Données projet'!$E$14+1,1))</f>
        <v>285.8437404763045</v>
      </c>
      <c r="DU12" s="59">
        <f t="shared" si="44"/>
        <v>276.01618888357268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2.9235042736666665</v>
      </c>
      <c r="EJ12" s="12">
        <f>IF('Données projet'!$A$192&gt;35,EJ11+EI12-ER11,IF(A12&lt;'Données projet'!$A$192,$EG$205^A12,IF(A12='Données projet'!$A$192,'Données projet'!$B$192,EJ11+EI12-ER11)))</f>
        <v>3.8274321125728465</v>
      </c>
      <c r="EK12" s="17">
        <f>EJ12*VLOOKUP('Données projet'!$B$15,Paramètres!$A$1:$I$89,3,0)*VLOOKUP('Données projet'!$B$15,Paramètres!$A$1:$I$89,5,0)</f>
        <v>3.6421843983243205</v>
      </c>
      <c r="EL12" s="13">
        <f t="shared" si="45"/>
        <v>1.4440142065517652</v>
      </c>
      <c r="EM12" s="20">
        <f t="shared" si="19"/>
        <v>8.8584625701591815</v>
      </c>
      <c r="EN12" s="59">
        <f t="shared" si="20"/>
        <v>198.21642132271526</v>
      </c>
      <c r="EO12" s="59">
        <f ca="1">AVERAGE(OFFSET($EN$3,0,0,'Données projet'!$E$15+1,1))-AVERAGE(OFFSET($H$3,0,0,'Données projet'!$E$15+1,1))</f>
        <v>536.1664221413339</v>
      </c>
      <c r="EP12" s="59">
        <f t="shared" si="46"/>
        <v>241.15939898336669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2.7649572650000001</v>
      </c>
      <c r="N13" s="13">
        <f>IF('Données projet'!$A$36&gt;35,N12+M13-V12,IF(A13&lt;'Données projet'!$A$36,$K$205^A13,IF(A13='Données projet'!$A$36,'Données projet'!$B$36,N12+M13-V12)))</f>
        <v>4.3611721091547455</v>
      </c>
      <c r="O13" s="13">
        <f>N13*VLOOKUP('Données projet'!$B$9,Paramètres!$A$1:$I$89,3,0)*VLOOKUP('Données projet'!$B$9,Paramètres!$A$1:$I$89,5,0)</f>
        <v>3.6738513847519583</v>
      </c>
      <c r="P13" s="13">
        <f t="shared" si="33"/>
        <v>1.455102197689714</v>
      </c>
      <c r="Q13" s="20">
        <f t="shared" si="2"/>
        <v>8.9329274894192476</v>
      </c>
      <c r="R13" s="59">
        <f t="shared" si="0"/>
        <v>200.87158947446414</v>
      </c>
      <c r="S13" s="59">
        <f ca="1">AVERAGE(OFFSET($R$3,0,0,'Données projet'!$E$9+1,1))-AVERAGE(OFFSET($H$3,0,0,'Données projet'!$E$9+1,1))</f>
        <v>422.90448425131547</v>
      </c>
      <c r="T13" s="59">
        <f t="shared" si="34"/>
        <v>211.68575920428512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2.9235042736666665</v>
      </c>
      <c r="AI13" s="13">
        <f>IF('Données projet'!$A$62&gt;35,AI12+AH13-AQ12,IF(A13&lt;'Données projet'!$A$62,$AF$205^A13,IF(A13='Données projet'!$A$62,'Données projet'!$B$62,AI12+AH13-AQ12)))</f>
        <v>4.4429865233138468</v>
      </c>
      <c r="AJ13" s="13">
        <f>AI13*VLOOKUP('Données projet'!$B$10,Paramètres!$A$1:$I$89,3,0)*VLOOKUP('Données projet'!$B$10,Paramètres!$A$1:$I$89,5,0)</f>
        <v>4.0200142062943689</v>
      </c>
      <c r="AK13" s="13">
        <f t="shared" si="35"/>
        <v>1.5756057660797711</v>
      </c>
      <c r="AL13" s="20">
        <f t="shared" si="4"/>
        <v>9.7457047852182921</v>
      </c>
      <c r="AM13" s="59">
        <f t="shared" si="5"/>
        <v>201.68436677026318</v>
      </c>
      <c r="AN13" s="59">
        <f ca="1">AVERAGE(OFFSET($AM$3,0,0,'Données projet'!$E$10+1,1))-AVERAGE(OFFSET($H$3,0,0,'Données projet'!$E$10+1,1))</f>
        <v>514.0255035951318</v>
      </c>
      <c r="AO13" s="59">
        <f t="shared" si="36"/>
        <v>232.26614608014839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2.9235042736666665</v>
      </c>
      <c r="BD13" s="12">
        <f>IF('Données projet'!$A$88&gt;35,BD12+BC13-BL12,IF(A13&lt;'Données projet'!$A$88,$BA$205^A13,IF(A13='Données projet'!$A$88,'Données projet'!$B$88,BD12+BC13-BL12)))</f>
        <v>4.4429865233138468</v>
      </c>
      <c r="BE13" s="13">
        <f>BD13*VLOOKUP('Données projet'!$B$11,Paramètres!$A$1:$I$89,3,0)*VLOOKUP('Données projet'!$B$11,Paramètres!$A$1:$I$89,5,0)</f>
        <v>4.5051883346402404</v>
      </c>
      <c r="BF13" s="13">
        <f t="shared" si="37"/>
        <v>1.7425001666269833</v>
      </c>
      <c r="BG13" s="20">
        <f t="shared" si="7"/>
        <v>10.881390806373746</v>
      </c>
      <c r="BH13" s="59">
        <f t="shared" si="8"/>
        <v>202.82005279141865</v>
      </c>
      <c r="BI13" s="59">
        <f ca="1">AVERAGE(OFFSET($BH$3,0,0,'Données projet'!$E$11+1,1))-AVERAGE(OFFSET($H$3,0,0,'Données projet'!$E$11+1,1))</f>
        <v>565.65323074569903</v>
      </c>
      <c r="BJ13" s="59">
        <f t="shared" si="38"/>
        <v>253.00166490531203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1.9333333333333333</v>
      </c>
      <c r="BY13" s="12">
        <f>IF('Données projet'!$A$114&gt;35,BY12+BX13-CG12,IF(A13&lt;'Données projet'!$A$114,$BV$205^A13,IF(A13='Données projet'!$A$114,'Données projet'!$B$114,BY12+BX13-CG12)))</f>
        <v>9.4391306773923702</v>
      </c>
      <c r="BZ13" s="13">
        <f>BY13*VLOOKUP('Données projet'!$B$12,Paramètres!$A$1:$I$89,3,0)*VLOOKUP('Données projet'!$B$12,Paramètres!$A$1:$I$89,5,0)</f>
        <v>6.184518419827481</v>
      </c>
      <c r="CA13" s="13">
        <f t="shared" si="39"/>
        <v>2.3054194187164532</v>
      </c>
      <c r="CB13" s="20">
        <f t="shared" si="10"/>
        <v>14.786641735464018</v>
      </c>
      <c r="CC13" s="59">
        <f t="shared" si="11"/>
        <v>206.72530372050892</v>
      </c>
      <c r="CD13" s="59">
        <f ca="1">AVERAGE(OFFSET($CC$3,0,0,'Données projet'!$E$12+1,1))-AVERAGE(OFFSET($H$3,0,0,'Données projet'!$E$12+1,1))</f>
        <v>225.24418446643304</v>
      </c>
      <c r="CE13" s="59">
        <f t="shared" si="40"/>
        <v>220.72810812053521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2.4666666666666668</v>
      </c>
      <c r="CT13" s="12">
        <f>IF('Données projet'!$A$140&gt;35,CT12+CS13-DB12,IF(A13&lt;'Données projet'!$A$140,$CQ$205^A13,IF(A13='Données projet'!$A$140,'Données projet'!$B$140,CT12+CS13-DB12)))</f>
        <v>11.103702468586782</v>
      </c>
      <c r="CU13" s="17">
        <f>CT13*VLOOKUP('Données projet'!$B$13,Paramètres!$A$1:$I$89,3,0)*VLOOKUP('Données projet'!$B$13,Paramètres!$A$1:$I$89,5,0)</f>
        <v>8.1412346499678296</v>
      </c>
      <c r="CV13" s="13">
        <f t="shared" si="41"/>
        <v>2.9392598989436851</v>
      </c>
      <c r="CW13" s="20">
        <f t="shared" si="13"/>
        <v>19.298528006020888</v>
      </c>
      <c r="CX13" s="59">
        <f t="shared" si="14"/>
        <v>211.23718999106578</v>
      </c>
      <c r="CY13" s="59">
        <f ca="1">AVERAGE(OFFSET($CX$3,0,0,'Données projet'!$E$13+1,1))-AVERAGE(OFFSET($H$3,0,0,'Données projet'!$E$13+1,1))</f>
        <v>302.36110224755532</v>
      </c>
      <c r="CZ13" s="59">
        <f t="shared" si="42"/>
        <v>292.08583531469412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0.6</v>
      </c>
      <c r="DO13" s="12">
        <f>IF('Données projet'!$A$166&gt;35,DO12+DN13-DW12,IF(A13&lt;'Données projet'!$A$166,$DL$205^A13,IF(A13='Données projet'!$A$166,'Données projet'!$B$166,DO12+DN13-DW12)))</f>
        <v>4.3267487109222253</v>
      </c>
      <c r="DP13" s="17">
        <f>DO13*VLOOKUP('Données projet'!$B$14,Paramètres!$A$1:$I$89,3,0)*VLOOKUP('Données projet'!$B$14,Paramètres!$A$1:$I$89,5,0)</f>
        <v>3.7798476738616569</v>
      </c>
      <c r="DQ13" s="13">
        <f t="shared" si="43"/>
        <v>1.4921358157334794</v>
      </c>
      <c r="DR13" s="20">
        <f t="shared" si="16"/>
        <v>9.182037911044862</v>
      </c>
      <c r="DS13" s="59">
        <f t="shared" si="17"/>
        <v>201.12069989608975</v>
      </c>
      <c r="DT13" s="59">
        <f ca="1">AVERAGE(OFFSET($DS$3,0,0,'Données projet'!$E$14+1,1))-AVERAGE(OFFSET($H$3,0,0,'Données projet'!$E$14+1,1))</f>
        <v>285.8437404763045</v>
      </c>
      <c r="DU13" s="59">
        <f t="shared" si="44"/>
        <v>276.01618888357268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2.9235042736666665</v>
      </c>
      <c r="EJ13" s="12">
        <f>IF('Données projet'!$A$192&gt;35,EJ12+EI13-ER12,IF(A13&lt;'Données projet'!$A$192,$EG$205^A13,IF(A13='Données projet'!$A$192,'Données projet'!$B$192,EJ12+EI13-ER12)))</f>
        <v>4.4429865233138468</v>
      </c>
      <c r="EK13" s="17">
        <f>EJ13*VLOOKUP('Données projet'!$B$15,Paramètres!$A$1:$I$89,3,0)*VLOOKUP('Données projet'!$B$15,Paramètres!$A$1:$I$89,5,0)</f>
        <v>4.2279459755854569</v>
      </c>
      <c r="EL13" s="13">
        <f t="shared" si="45"/>
        <v>1.6474036678685551</v>
      </c>
      <c r="EM13" s="20">
        <f t="shared" si="19"/>
        <v>10.232900629015736</v>
      </c>
      <c r="EN13" s="59">
        <f t="shared" si="20"/>
        <v>202.17156261406063</v>
      </c>
      <c r="EO13" s="59">
        <f ca="1">AVERAGE(OFFSET($EN$3,0,0,'Données projet'!$E$15+1,1))-AVERAGE(OFFSET($H$3,0,0,'Données projet'!$E$15+1,1))</f>
        <v>536.1664221413339</v>
      </c>
      <c r="EP13" s="59">
        <f t="shared" si="46"/>
        <v>241.15939898336669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2.7649572650000001</v>
      </c>
      <c r="N14" s="13">
        <f>IF('Données projet'!$A$36&gt;35,N13+M14-V13,IF(A14&lt;'Données projet'!$A$36,$K$205^A14,IF(A14='Données projet'!$A$36,'Données projet'!$B$36,N13+M14-V13)))</f>
        <v>5.0531658050803987</v>
      </c>
      <c r="O14" s="13">
        <f>N14*VLOOKUP('Données projet'!$B$9,Paramètres!$A$1:$I$89,3,0)*VLOOKUP('Données projet'!$B$9,Paramètres!$A$1:$I$89,5,0)</f>
        <v>4.2567868741997286</v>
      </c>
      <c r="P14" s="13">
        <f t="shared" si="33"/>
        <v>1.6573294120262698</v>
      </c>
      <c r="Q14" s="20">
        <f t="shared" si="2"/>
        <v>10.30041919851028</v>
      </c>
      <c r="R14" s="59">
        <f t="shared" si="0"/>
        <v>204.7962178076244</v>
      </c>
      <c r="S14" s="59">
        <f ca="1">AVERAGE(OFFSET($R$3,0,0,'Données projet'!$E$9+1,1))-AVERAGE(OFFSET($H$3,0,0,'Données projet'!$E$9+1,1))</f>
        <v>422.90448425131547</v>
      </c>
      <c r="T14" s="59">
        <f t="shared" si="34"/>
        <v>211.68575920428512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2.9235042736666665</v>
      </c>
      <c r="AI14" s="13">
        <f>IF('Données projet'!$A$62&gt;35,AI13+AH14-AQ13,IF(A14&lt;'Données projet'!$A$62,$AF$205^A14,IF(A14='Données projet'!$A$62,'Données projet'!$B$62,AI13+AH14-AQ13)))</f>
        <v>5.1575387010793801</v>
      </c>
      <c r="AJ14" s="13">
        <f>AI14*VLOOKUP('Données projet'!$B$10,Paramètres!$A$1:$I$89,3,0)*VLOOKUP('Données projet'!$B$10,Paramètres!$A$1:$I$89,5,0)</f>
        <v>4.6665410167366232</v>
      </c>
      <c r="AK14" s="13">
        <f t="shared" si="35"/>
        <v>1.7975299040533435</v>
      </c>
      <c r="AL14" s="20">
        <f t="shared" si="4"/>
        <v>11.258256853709192</v>
      </c>
      <c r="AM14" s="59">
        <f t="shared" si="5"/>
        <v>205.75405546282332</v>
      </c>
      <c r="AN14" s="59">
        <f ca="1">AVERAGE(OFFSET($AM$3,0,0,'Données projet'!$E$10+1,1))-AVERAGE(OFFSET($H$3,0,0,'Données projet'!$E$10+1,1))</f>
        <v>514.0255035951318</v>
      </c>
      <c r="AO14" s="59">
        <f t="shared" si="36"/>
        <v>232.26614608014839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2.9235042736666665</v>
      </c>
      <c r="BD14" s="12">
        <f>IF('Données projet'!$A$88&gt;35,BD13+BC14-BL13,IF(A14&lt;'Données projet'!$A$88,$BA$205^A14,IF(A14='Données projet'!$A$88,'Données projet'!$B$88,BD13+BC14-BL13)))</f>
        <v>5.1575387010793801</v>
      </c>
      <c r="BE14" s="13">
        <f>BD14*VLOOKUP('Données projet'!$B$11,Paramètres!$A$1:$I$89,3,0)*VLOOKUP('Données projet'!$B$11,Paramètres!$A$1:$I$89,5,0)</f>
        <v>5.2297442428944922</v>
      </c>
      <c r="BF14" s="13">
        <f t="shared" si="37"/>
        <v>1.9879313878896765</v>
      </c>
      <c r="BG14" s="20">
        <f t="shared" si="7"/>
        <v>12.570785056949093</v>
      </c>
      <c r="BH14" s="59">
        <f t="shared" si="8"/>
        <v>207.06658366606322</v>
      </c>
      <c r="BI14" s="59">
        <f ca="1">AVERAGE(OFFSET($BH$3,0,0,'Données projet'!$E$11+1,1))-AVERAGE(OFFSET($H$3,0,0,'Données projet'!$E$11+1,1))</f>
        <v>565.65323074569903</v>
      </c>
      <c r="BJ14" s="59">
        <f t="shared" si="38"/>
        <v>253.00166490531203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1.9333333333333333</v>
      </c>
      <c r="BY14" s="12">
        <f>IF('Données projet'!$A$114&gt;35,BY13+BX14-CG13,IF(A14&lt;'Données projet'!$A$114,$BV$205^A14,IF(A14='Données projet'!$A$114,'Données projet'!$B$114,BY13+BX14-CG13)))</f>
        <v>11.814768011025487</v>
      </c>
      <c r="BZ14" s="13">
        <f>BY14*VLOOKUP('Données projet'!$B$12,Paramètres!$A$1:$I$89,3,0)*VLOOKUP('Données projet'!$B$12,Paramètres!$A$1:$I$89,5,0)</f>
        <v>7.7410360008238994</v>
      </c>
      <c r="CA14" s="13">
        <f t="shared" si="39"/>
        <v>2.8112206760803793</v>
      </c>
      <c r="CB14" s="20">
        <f t="shared" si="10"/>
        <v>18.378513712274948</v>
      </c>
      <c r="CC14" s="59">
        <f t="shared" si="11"/>
        <v>212.87431232138908</v>
      </c>
      <c r="CD14" s="59">
        <f ca="1">AVERAGE(OFFSET($CC$3,0,0,'Données projet'!$E$12+1,1))-AVERAGE(OFFSET($H$3,0,0,'Données projet'!$E$12+1,1))</f>
        <v>225.24418446643304</v>
      </c>
      <c r="CE14" s="59">
        <f t="shared" si="40"/>
        <v>220.72810812053521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2.4666666666666668</v>
      </c>
      <c r="CT14" s="12">
        <f>IF('Données projet'!$A$140&gt;35,CT13+CS14-DB13,IF(A14&lt;'Données projet'!$A$140,$CQ$205^A14,IF(A14='Données projet'!$A$140,'Données projet'!$B$140,CT13+CS14-DB13)))</f>
        <v>14.125850240977657</v>
      </c>
      <c r="CU14" s="17">
        <f>CT14*VLOOKUP('Données projet'!$B$13,Paramètres!$A$1:$I$89,3,0)*VLOOKUP('Données projet'!$B$13,Paramètres!$A$1:$I$89,5,0)</f>
        <v>10.357073396684818</v>
      </c>
      <c r="CV14" s="13">
        <f t="shared" si="41"/>
        <v>3.6359301026893722</v>
      </c>
      <c r="CW14" s="20">
        <f t="shared" si="13"/>
        <v>24.371147761410047</v>
      </c>
      <c r="CX14" s="59">
        <f t="shared" si="14"/>
        <v>218.86694637052418</v>
      </c>
      <c r="CY14" s="59">
        <f ca="1">AVERAGE(OFFSET($CX$3,0,0,'Données projet'!$E$13+1,1))-AVERAGE(OFFSET($H$3,0,0,'Données projet'!$E$13+1,1))</f>
        <v>302.36110224755532</v>
      </c>
      <c r="CZ14" s="59">
        <f t="shared" si="42"/>
        <v>292.08583531469412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0.6</v>
      </c>
      <c r="DO14" s="12">
        <f>IF('Données projet'!$A$166&gt;35,DO13+DN14-DW13,IF(A14&lt;'Données projet'!$A$166,$DL$205^A14,IF(A14='Données projet'!$A$166,'Données projet'!$B$166,DO13+DN14-DW13)))</f>
        <v>5.0093092101266317</v>
      </c>
      <c r="DP14" s="17">
        <f>DO14*VLOOKUP('Données projet'!$B$14,Paramètres!$A$1:$I$89,3,0)*VLOOKUP('Données projet'!$B$14,Paramètres!$A$1:$I$89,5,0)</f>
        <v>4.3761325259666259</v>
      </c>
      <c r="DQ14" s="13">
        <f t="shared" si="43"/>
        <v>1.69832029818762</v>
      </c>
      <c r="DR14" s="20">
        <f t="shared" si="16"/>
        <v>10.579672002068646</v>
      </c>
      <c r="DS14" s="59">
        <f t="shared" si="17"/>
        <v>205.07547061118277</v>
      </c>
      <c r="DT14" s="59">
        <f ca="1">AVERAGE(OFFSET($DS$3,0,0,'Données projet'!$E$14+1,1))-AVERAGE(OFFSET($H$3,0,0,'Données projet'!$E$14+1,1))</f>
        <v>285.8437404763045</v>
      </c>
      <c r="DU14" s="59">
        <f t="shared" si="44"/>
        <v>276.01618888357268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2.9235042736666665</v>
      </c>
      <c r="EJ14" s="12">
        <f>IF('Données projet'!$A$192&gt;35,EJ13+EI14-ER13,IF(A14&lt;'Données projet'!$A$192,$EG$205^A14,IF(A14='Données projet'!$A$192,'Données projet'!$B$192,EJ13+EI14-ER13)))</f>
        <v>5.1575387010793801</v>
      </c>
      <c r="EK14" s="17">
        <f>EJ14*VLOOKUP('Données projet'!$B$15,Paramètres!$A$1:$I$89,3,0)*VLOOKUP('Données projet'!$B$15,Paramètres!$A$1:$I$89,5,0)</f>
        <v>4.9079138279471382</v>
      </c>
      <c r="EL14" s="13">
        <f t="shared" si="45"/>
        <v>1.8794405433084482</v>
      </c>
      <c r="EM14" s="20">
        <f t="shared" si="19"/>
        <v>11.821308863270147</v>
      </c>
      <c r="EN14" s="59">
        <f t="shared" si="20"/>
        <v>206.31710747238429</v>
      </c>
      <c r="EO14" s="59">
        <f ca="1">AVERAGE(OFFSET($EN$3,0,0,'Données projet'!$E$15+1,1))-AVERAGE(OFFSET($H$3,0,0,'Données projet'!$E$15+1,1))</f>
        <v>536.1664221413339</v>
      </c>
      <c r="EP14" s="59">
        <f t="shared" si="46"/>
        <v>241.15939898336669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2.7649572650000001</v>
      </c>
      <c r="N15" s="13">
        <f>IF('Données projet'!$A$36&gt;35,N14+M15-V14,IF(A15&lt;'Données projet'!$A$36,$K$205^A15,IF(A15='Données projet'!$A$36,'Données projet'!$B$36,N14+M15-V14)))</f>
        <v>5.8549591748587879</v>
      </c>
      <c r="O15" s="13">
        <f>N15*VLOOKUP('Données projet'!$B$9,Paramètres!$A$1:$I$89,3,0)*VLOOKUP('Données projet'!$B$9,Paramètres!$A$1:$I$89,5,0)</f>
        <v>4.9322176089010439</v>
      </c>
      <c r="P15" s="13">
        <f t="shared" si="33"/>
        <v>1.8876617630901655</v>
      </c>
      <c r="Q15" s="20">
        <f t="shared" si="2"/>
        <v>11.87795657288469</v>
      </c>
      <c r="R15" s="59">
        <f t="shared" si="0"/>
        <v>208.90773402561757</v>
      </c>
      <c r="S15" s="59">
        <f ca="1">AVERAGE(OFFSET($R$3,0,0,'Données projet'!$E$9+1,1))-AVERAGE(OFFSET($H$3,0,0,'Données projet'!$E$9+1,1))</f>
        <v>422.90448425131547</v>
      </c>
      <c r="T15" s="59">
        <f t="shared" si="34"/>
        <v>211.68575920428512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2.9235042736666665</v>
      </c>
      <c r="AI15" s="13">
        <f>IF('Données projet'!$A$62&gt;35,AI14+AH15-AQ14,IF(A15&lt;'Données projet'!$A$62,$AF$205^A15,IF(A15='Données projet'!$A$62,'Données projet'!$B$62,AI14+AH15-AQ14)))</f>
        <v>5.987010159394214</v>
      </c>
      <c r="AJ15" s="13">
        <f>AI15*VLOOKUP('Données projet'!$B$10,Paramètres!$A$1:$I$89,3,0)*VLOOKUP('Données projet'!$B$10,Paramètres!$A$1:$I$89,5,0)</f>
        <v>5.4170467922198853</v>
      </c>
      <c r="AK15" s="13">
        <f t="shared" si="35"/>
        <v>2.0507120661314171</v>
      </c>
      <c r="AL15" s="20">
        <f t="shared" si="4"/>
        <v>13.006346678295186</v>
      </c>
      <c r="AM15" s="59">
        <f t="shared" si="5"/>
        <v>210.03612413102806</v>
      </c>
      <c r="AN15" s="59">
        <f ca="1">AVERAGE(OFFSET($AM$3,0,0,'Données projet'!$E$10+1,1))-AVERAGE(OFFSET($H$3,0,0,'Données projet'!$E$10+1,1))</f>
        <v>514.0255035951318</v>
      </c>
      <c r="AO15" s="59">
        <f t="shared" si="36"/>
        <v>232.26614608014839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2.9235042736666665</v>
      </c>
      <c r="BD15" s="12">
        <f>IF('Données projet'!$A$88&gt;35,BD14+BC15-BL14,IF(A15&lt;'Données projet'!$A$88,$BA$205^A15,IF(A15='Données projet'!$A$88,'Données projet'!$B$88,BD14+BC15-BL14)))</f>
        <v>5.987010159394214</v>
      </c>
      <c r="BE15" s="13">
        <f>BD15*VLOOKUP('Données projet'!$B$11,Paramètres!$A$1:$I$89,3,0)*VLOOKUP('Données projet'!$B$11,Paramètres!$A$1:$I$89,5,0)</f>
        <v>6.0708283016257338</v>
      </c>
      <c r="BF15" s="13">
        <f t="shared" si="37"/>
        <v>2.2679316069201567</v>
      </c>
      <c r="BG15" s="20">
        <f t="shared" si="7"/>
        <v>14.523340174050759</v>
      </c>
      <c r="BH15" s="59">
        <f t="shared" si="8"/>
        <v>211.55311762678363</v>
      </c>
      <c r="BI15" s="59">
        <f ca="1">AVERAGE(OFFSET($BH$3,0,0,'Données projet'!$E$11+1,1))-AVERAGE(OFFSET($H$3,0,0,'Données projet'!$E$11+1,1))</f>
        <v>565.65323074569903</v>
      </c>
      <c r="BJ15" s="59">
        <f t="shared" si="38"/>
        <v>253.00166490531203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1.9333333333333333</v>
      </c>
      <c r="BY15" s="12">
        <f>IF('Données projet'!$A$114&gt;35,BY14+BX15-CG14,IF(A15&lt;'Données projet'!$A$114,$BV$205^A15,IF(A15='Données projet'!$A$114,'Données projet'!$B$114,BY14+BX15-CG14)))</f>
        <v>14.788304974808712</v>
      </c>
      <c r="BZ15" s="13">
        <f>BY15*VLOOKUP('Données projet'!$B$12,Paramètres!$A$1:$I$89,3,0)*VLOOKUP('Données projet'!$B$12,Paramètres!$A$1:$I$89,5,0)</f>
        <v>9.6892974194946682</v>
      </c>
      <c r="CA15" s="13">
        <f t="shared" si="39"/>
        <v>3.4279930261114098</v>
      </c>
      <c r="CB15" s="20">
        <f t="shared" si="10"/>
        <v>22.845947526097252</v>
      </c>
      <c r="CC15" s="59">
        <f t="shared" si="11"/>
        <v>219.87572497883014</v>
      </c>
      <c r="CD15" s="59">
        <f ca="1">AVERAGE(OFFSET($CC$3,0,0,'Données projet'!$E$12+1,1))-AVERAGE(OFFSET($H$3,0,0,'Données projet'!$E$12+1,1))</f>
        <v>225.24418446643304</v>
      </c>
      <c r="CE15" s="59">
        <f t="shared" si="40"/>
        <v>220.72810812053521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2.4666666666666668</v>
      </c>
      <c r="CT15" s="12">
        <f>IF('Données projet'!$A$140&gt;35,CT14+CS15-DB14,IF(A15&lt;'Données projet'!$A$140,$CQ$205^A15,IF(A15='Données projet'!$A$140,'Données projet'!$B$140,CT14+CS15-DB14)))</f>
        <v>17.970550417308221</v>
      </c>
      <c r="CU15" s="17">
        <f>CT15*VLOOKUP('Données projet'!$B$13,Paramètres!$A$1:$I$89,3,0)*VLOOKUP('Données projet'!$B$13,Paramètres!$A$1:$I$89,5,0)</f>
        <v>13.176007565970389</v>
      </c>
      <c r="CV15" s="13">
        <f t="shared" si="41"/>
        <v>4.4977266952111856</v>
      </c>
      <c r="CW15" s="20">
        <f t="shared" si="13"/>
        <v>30.781753838224574</v>
      </c>
      <c r="CX15" s="59">
        <f t="shared" si="14"/>
        <v>227.81153129095745</v>
      </c>
      <c r="CY15" s="59">
        <f ca="1">AVERAGE(OFFSET($CX$3,0,0,'Données projet'!$E$13+1,1))-AVERAGE(OFFSET($H$3,0,0,'Données projet'!$E$13+1,1))</f>
        <v>302.36110224755532</v>
      </c>
      <c r="CZ15" s="59">
        <f t="shared" si="42"/>
        <v>292.08583531469412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0.6</v>
      </c>
      <c r="DO15" s="12">
        <f>IF('Données projet'!$A$166&gt;35,DO14+DN15-DW14,IF(A15&lt;'Données projet'!$A$166,$DL$205^A15,IF(A15='Données projet'!$A$166,'Données projet'!$B$166,DO14+DN15-DW14)))</f>
        <v>5.799546134795289</v>
      </c>
      <c r="DP15" s="17">
        <f>DO15*VLOOKUP('Données projet'!$B$14,Paramètres!$A$1:$I$89,3,0)*VLOOKUP('Données projet'!$B$14,Paramètres!$A$1:$I$89,5,0)</f>
        <v>5.0664835033571656</v>
      </c>
      <c r="DQ15" s="13">
        <f t="shared" si="43"/>
        <v>1.9329955120863267</v>
      </c>
      <c r="DR15" s="20">
        <f t="shared" si="16"/>
        <v>12.190759285230749</v>
      </c>
      <c r="DS15" s="59">
        <f t="shared" si="17"/>
        <v>209.22053673796361</v>
      </c>
      <c r="DT15" s="59">
        <f ca="1">AVERAGE(OFFSET($DS$3,0,0,'Données projet'!$E$14+1,1))-AVERAGE(OFFSET($H$3,0,0,'Données projet'!$E$14+1,1))</f>
        <v>285.8437404763045</v>
      </c>
      <c r="DU15" s="59">
        <f t="shared" si="44"/>
        <v>276.01618888357268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2.9235042736666665</v>
      </c>
      <c r="EJ15" s="12">
        <f>IF('Données projet'!$A$192&gt;35,EJ14+EI15-ER14,IF(A15&lt;'Données projet'!$A$192,$EG$205^A15,IF(A15='Données projet'!$A$192,'Données projet'!$B$192,EJ14+EI15-ER14)))</f>
        <v>5.987010159394214</v>
      </c>
      <c r="EK15" s="17">
        <f>EJ15*VLOOKUP('Données projet'!$B$15,Paramètres!$A$1:$I$89,3,0)*VLOOKUP('Données projet'!$B$15,Paramètres!$A$1:$I$89,5,0)</f>
        <v>5.697238867679534</v>
      </c>
      <c r="EL15" s="13">
        <f t="shared" si="45"/>
        <v>2.1441598223474365</v>
      </c>
      <c r="EM15" s="20">
        <f t="shared" si="19"/>
        <v>13.657102718463641</v>
      </c>
      <c r="EN15" s="59">
        <f t="shared" si="20"/>
        <v>210.68688017119652</v>
      </c>
      <c r="EO15" s="59">
        <f ca="1">AVERAGE(OFFSET($EN$3,0,0,'Données projet'!$E$15+1,1))-AVERAGE(OFFSET($H$3,0,0,'Données projet'!$E$15+1,1))</f>
        <v>536.1664221413339</v>
      </c>
      <c r="EP15" s="59">
        <f t="shared" si="46"/>
        <v>241.15939898336669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2.7649572650000001</v>
      </c>
      <c r="N16" s="13">
        <f>IF('Données projet'!$A$36&gt;35,N15+M16-V15,IF(A16&lt;'Données projet'!$A$36,$K$205^A16,IF(A16='Données projet'!$A$36,'Données projet'!$B$36,N15+M16-V15)))</f>
        <v>6.7839742968255292</v>
      </c>
      <c r="O16" s="13">
        <f>N16*VLOOKUP('Données projet'!$B$9,Paramètres!$A$1:$I$89,3,0)*VLOOKUP('Données projet'!$B$9,Paramètres!$A$1:$I$89,5,0)</f>
        <v>5.7148199476458261</v>
      </c>
      <c r="P16" s="13">
        <f t="shared" si="33"/>
        <v>2.1500052469811561</v>
      </c>
      <c r="Q16" s="20">
        <f t="shared" si="2"/>
        <v>13.697903880641995</v>
      </c>
      <c r="R16" s="59">
        <f t="shared" si="0"/>
        <v>213.23890413226081</v>
      </c>
      <c r="S16" s="59">
        <f ca="1">AVERAGE(OFFSET($R$3,0,0,'Données projet'!$E$9+1,1))-AVERAGE(OFFSET($H$3,0,0,'Données projet'!$E$9+1,1))</f>
        <v>422.90448425131547</v>
      </c>
      <c r="T16" s="59">
        <f t="shared" si="34"/>
        <v>211.68575920428512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2.9235042736666665</v>
      </c>
      <c r="AI16" s="13">
        <f>IF('Données projet'!$A$62&gt;35,AI15+AH16-AQ15,IF(A16&lt;'Données projet'!$A$62,$AF$205^A16,IF(A16='Données projet'!$A$62,'Données projet'!$B$62,AI15+AH16-AQ15)))</f>
        <v>6.9498830209820754</v>
      </c>
      <c r="AJ16" s="13">
        <f>AI16*VLOOKUP('Données projet'!$B$10,Paramètres!$A$1:$I$89,3,0)*VLOOKUP('Données projet'!$B$10,Paramètres!$A$1:$I$89,5,0)</f>
        <v>6.2882541573845812</v>
      </c>
      <c r="AK16" s="13">
        <f t="shared" si="35"/>
        <v>2.3395549463149212</v>
      </c>
      <c r="AL16" s="20">
        <f t="shared" si="4"/>
        <v>15.026767522276629</v>
      </c>
      <c r="AM16" s="59">
        <f t="shared" si="5"/>
        <v>214.56776777389544</v>
      </c>
      <c r="AN16" s="59">
        <f ca="1">AVERAGE(OFFSET($AM$3,0,0,'Données projet'!$E$10+1,1))-AVERAGE(OFFSET($H$3,0,0,'Données projet'!$E$10+1,1))</f>
        <v>514.0255035951318</v>
      </c>
      <c r="AO16" s="59">
        <f t="shared" si="36"/>
        <v>232.26614608014839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2.9235042736666665</v>
      </c>
      <c r="BD16" s="12">
        <f>IF('Données projet'!$A$88&gt;35,BD15+BC16-BL15,IF(A16&lt;'Données projet'!$A$88,$BA$205^A16,IF(A16='Données projet'!$A$88,'Données projet'!$B$88,BD15+BC16-BL15)))</f>
        <v>6.9498830209820754</v>
      </c>
      <c r="BE16" s="13">
        <f>BD16*VLOOKUP('Données projet'!$B$11,Paramètres!$A$1:$I$89,3,0)*VLOOKUP('Données projet'!$B$11,Paramètres!$A$1:$I$89,5,0)</f>
        <v>7.0471813832758254</v>
      </c>
      <c r="BF16" s="13">
        <f t="shared" si="37"/>
        <v>2.5873698684981425</v>
      </c>
      <c r="BG16" s="20">
        <f t="shared" si="7"/>
        <v>16.780176763506326</v>
      </c>
      <c r="BH16" s="59">
        <f t="shared" si="8"/>
        <v>216.32117701512513</v>
      </c>
      <c r="BI16" s="59">
        <f ca="1">AVERAGE(OFFSET($BH$3,0,0,'Données projet'!$E$11+1,1))-AVERAGE(OFFSET($H$3,0,0,'Données projet'!$E$11+1,1))</f>
        <v>565.65323074569903</v>
      </c>
      <c r="BJ16" s="59">
        <f t="shared" si="38"/>
        <v>253.00166490531203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1.9333333333333333</v>
      </c>
      <c r="BY16" s="12">
        <f>IF('Données projet'!$A$114&gt;35,BY15+BX16-CG15,IF(A16&lt;'Données projet'!$A$114,$BV$205^A16,IF(A16='Données projet'!$A$114,'Données projet'!$B$114,BY15+BX16-CG15)))</f>
        <v>18.510220752863528</v>
      </c>
      <c r="BZ16" s="13">
        <f>BY16*VLOOKUP('Données projet'!$B$12,Paramètres!$A$1:$I$89,3,0)*VLOOKUP('Données projet'!$B$12,Paramètres!$A$1:$I$89,5,0)</f>
        <v>12.127896637276184</v>
      </c>
      <c r="CA16" s="13">
        <f t="shared" si="39"/>
        <v>4.1800831528646842</v>
      </c>
      <c r="CB16" s="20">
        <f t="shared" si="10"/>
        <v>28.403064801162014</v>
      </c>
      <c r="CC16" s="59">
        <f t="shared" si="11"/>
        <v>227.94406505278081</v>
      </c>
      <c r="CD16" s="59">
        <f ca="1">AVERAGE(OFFSET($CC$3,0,0,'Données projet'!$E$12+1,1))-AVERAGE(OFFSET($H$3,0,0,'Données projet'!$E$12+1,1))</f>
        <v>225.24418446643304</v>
      </c>
      <c r="CE16" s="59">
        <f t="shared" si="40"/>
        <v>220.72810812053521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2.4666666666666668</v>
      </c>
      <c r="CT16" s="12">
        <f>IF('Données projet'!$A$140&gt;35,CT15+CS16-DB15,IF(A16&lt;'Données projet'!$A$140,$CQ$205^A16,IF(A16='Données projet'!$A$140,'Données projet'!$B$140,CT15+CS16-DB15)))</f>
        <v>22.86168101684942</v>
      </c>
      <c r="CU16" s="17">
        <f>CT16*VLOOKUP('Données projet'!$B$13,Paramètres!$A$1:$I$89,3,0)*VLOOKUP('Données projet'!$B$13,Paramètres!$A$1:$I$89,5,0)</f>
        <v>16.762184521553994</v>
      </c>
      <c r="CV16" s="13">
        <f t="shared" si="41"/>
        <v>5.5637883164619248</v>
      </c>
      <c r="CW16" s="20">
        <f t="shared" si="13"/>
        <v>38.884402692877721</v>
      </c>
      <c r="CX16" s="59">
        <f t="shared" si="14"/>
        <v>238.42540294449654</v>
      </c>
      <c r="CY16" s="59">
        <f ca="1">AVERAGE(OFFSET($CX$3,0,0,'Données projet'!$E$13+1,1))-AVERAGE(OFFSET($H$3,0,0,'Données projet'!$E$13+1,1))</f>
        <v>302.36110224755532</v>
      </c>
      <c r="CZ16" s="59">
        <f t="shared" si="42"/>
        <v>292.08583531469412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0.6</v>
      </c>
      <c r="DO16" s="12">
        <f>IF('Données projet'!$A$166&gt;35,DO15+DN16-DW15,IF(A16&lt;'Données projet'!$A$166,$DL$205^A16,IF(A16='Données projet'!$A$166,'Données projet'!$B$166,DO15+DN16-DW15)))</f>
        <v>6.7144458364886441</v>
      </c>
      <c r="DP16" s="17">
        <f>DO16*VLOOKUP('Données projet'!$B$14,Paramètres!$A$1:$I$89,3,0)*VLOOKUP('Données projet'!$B$14,Paramètres!$A$1:$I$89,5,0)</f>
        <v>5.86573988275648</v>
      </c>
      <c r="DQ16" s="13">
        <f t="shared" si="43"/>
        <v>2.2000983287624218</v>
      </c>
      <c r="DR16" s="20">
        <f t="shared" si="16"/>
        <v>14.048001551728753</v>
      </c>
      <c r="DS16" s="59">
        <f t="shared" si="17"/>
        <v>213.58900180334757</v>
      </c>
      <c r="DT16" s="59">
        <f ca="1">AVERAGE(OFFSET($DS$3,0,0,'Données projet'!$E$14+1,1))-AVERAGE(OFFSET($H$3,0,0,'Données projet'!$E$14+1,1))</f>
        <v>285.8437404763045</v>
      </c>
      <c r="DU16" s="59">
        <f t="shared" si="44"/>
        <v>276.01618888357268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2.9235042736666665</v>
      </c>
      <c r="EJ16" s="12">
        <f>IF('Données projet'!$A$192&gt;35,EJ15+EI16-ER15,IF(A16&lt;'Données projet'!$A$192,$EG$205^A16,IF(A16='Données projet'!$A$192,'Données projet'!$B$192,EJ15+EI16-ER15)))</f>
        <v>6.9498830209820754</v>
      </c>
      <c r="EK16" s="17">
        <f>EJ16*VLOOKUP('Données projet'!$B$15,Paramètres!$A$1:$I$89,3,0)*VLOOKUP('Données projet'!$B$15,Paramètres!$A$1:$I$89,5,0)</f>
        <v>6.6135086827665424</v>
      </c>
      <c r="EL16" s="13">
        <f t="shared" si="45"/>
        <v>2.4461648228977642</v>
      </c>
      <c r="EM16" s="20">
        <f t="shared" si="19"/>
        <v>15.778931355698667</v>
      </c>
      <c r="EN16" s="59">
        <f t="shared" si="20"/>
        <v>215.31993160731747</v>
      </c>
      <c r="EO16" s="59">
        <f ca="1">AVERAGE(OFFSET($EN$3,0,0,'Données projet'!$E$15+1,1))-AVERAGE(OFFSET($H$3,0,0,'Données projet'!$E$15+1,1))</f>
        <v>536.1664221413339</v>
      </c>
      <c r="EP16" s="59">
        <f t="shared" si="46"/>
        <v>241.15939898336669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2.7649572650000001</v>
      </c>
      <c r="N17" s="13">
        <f>IF('Données projet'!$A$36&gt;35,N16+M17-V16,IF(A17&lt;'Données projet'!$A$36,$K$205^A17,IF(A17='Données projet'!$A$36,'Données projet'!$B$36,N16+M17-V16)))</f>
        <v>7.8603976365214203</v>
      </c>
      <c r="O17" s="13">
        <f>N17*VLOOKUP('Données projet'!$B$9,Paramètres!$A$1:$I$89,3,0)*VLOOKUP('Données projet'!$B$9,Paramètres!$A$1:$I$89,5,0)</f>
        <v>6.6215989690056452</v>
      </c>
      <c r="P17" s="13">
        <f t="shared" si="33"/>
        <v>2.4488087073815996</v>
      </c>
      <c r="Q17" s="20">
        <f t="shared" si="2"/>
        <v>15.797626703041116</v>
      </c>
      <c r="R17" s="59">
        <f t="shared" si="0"/>
        <v>217.82748847531431</v>
      </c>
      <c r="S17" s="59">
        <f ca="1">AVERAGE(OFFSET($R$3,0,0,'Données projet'!$E$9+1,1))-AVERAGE(OFFSET($H$3,0,0,'Données projet'!$E$9+1,1))</f>
        <v>422.90448425131547</v>
      </c>
      <c r="T17" s="59">
        <f t="shared" si="34"/>
        <v>211.68575920428512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2.9235042736666665</v>
      </c>
      <c r="AI17" s="13">
        <f>IF('Données projet'!$A$62&gt;35,AI16+AH17-AQ16,IF(A17&lt;'Données projet'!$A$62,$AF$205^A17,IF(A17='Données projet'!$A$62,'Données projet'!$B$62,AI16+AH17-AQ16)))</f>
        <v>8.0676118328521742</v>
      </c>
      <c r="AJ17" s="13">
        <f>AI17*VLOOKUP('Données projet'!$B$10,Paramètres!$A$1:$I$89,3,0)*VLOOKUP('Données projet'!$B$10,Paramètres!$A$1:$I$89,5,0)</f>
        <v>7.2995751863646472</v>
      </c>
      <c r="AK17" s="13">
        <f t="shared" si="35"/>
        <v>2.6690813582387389</v>
      </c>
      <c r="AL17" s="20">
        <f t="shared" si="4"/>
        <v>17.362076815184228</v>
      </c>
      <c r="AM17" s="59">
        <f t="shared" si="5"/>
        <v>219.39193858745742</v>
      </c>
      <c r="AN17" s="59">
        <f ca="1">AVERAGE(OFFSET($AM$3,0,0,'Données projet'!$E$10+1,1))-AVERAGE(OFFSET($H$3,0,0,'Données projet'!$E$10+1,1))</f>
        <v>514.0255035951318</v>
      </c>
      <c r="AO17" s="59">
        <f t="shared" si="36"/>
        <v>232.26614608014839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2.9235042736666665</v>
      </c>
      <c r="BD17" s="12">
        <f>IF('Données projet'!$A$88&gt;35,BD16+BC17-BL16,IF(A17&lt;'Données projet'!$A$88,$BA$205^A17,IF(A17='Données projet'!$A$88,'Données projet'!$B$88,BD16+BC17-BL16)))</f>
        <v>8.0676118328521742</v>
      </c>
      <c r="BE17" s="13">
        <f>BD17*VLOOKUP('Données projet'!$B$11,Paramètres!$A$1:$I$89,3,0)*VLOOKUP('Données projet'!$B$11,Paramètres!$A$1:$I$89,5,0)</f>
        <v>8.1805583985121046</v>
      </c>
      <c r="BF17" s="13">
        <f t="shared" si="37"/>
        <v>2.9518010225639837</v>
      </c>
      <c r="BG17" s="20">
        <f t="shared" si="7"/>
        <v>19.388859325040851</v>
      </c>
      <c r="BH17" s="59">
        <f t="shared" si="8"/>
        <v>221.41872109731403</v>
      </c>
      <c r="BI17" s="59">
        <f ca="1">AVERAGE(OFFSET($BH$3,0,0,'Données projet'!$E$11+1,1))-AVERAGE(OFFSET($H$3,0,0,'Données projet'!$E$11+1,1))</f>
        <v>565.65323074569903</v>
      </c>
      <c r="BJ17" s="59">
        <f t="shared" si="38"/>
        <v>253.00166490531203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1.9333333333333333</v>
      </c>
      <c r="BY17" s="12">
        <f>IF('Données projet'!$A$114&gt;35,BY16+BX17-CG16,IF(A17&lt;'Données projet'!$A$114,$BV$205^A17,IF(A17='Données projet'!$A$114,'Données projet'!$B$114,BY16+BX17-CG16)))</f>
        <v>23.16886708134524</v>
      </c>
      <c r="BZ17" s="13">
        <f>BY17*VLOOKUP('Données projet'!$B$12,Paramètres!$A$1:$I$89,3,0)*VLOOKUP('Données projet'!$B$12,Paramètres!$A$1:$I$89,5,0)</f>
        <v>15.180241711697402</v>
      </c>
      <c r="CA17" s="13">
        <f t="shared" si="39"/>
        <v>5.0971793208937788</v>
      </c>
      <c r="CB17" s="20">
        <f t="shared" si="10"/>
        <v>35.316508298429639</v>
      </c>
      <c r="CC17" s="59">
        <f t="shared" si="11"/>
        <v>237.34637007070285</v>
      </c>
      <c r="CD17" s="59">
        <f ca="1">AVERAGE(OFFSET($CC$3,0,0,'Données projet'!$E$12+1,1))-AVERAGE(OFFSET($H$3,0,0,'Données projet'!$E$12+1,1))</f>
        <v>225.24418446643304</v>
      </c>
      <c r="CE17" s="59">
        <f t="shared" si="40"/>
        <v>220.72810812053521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2.4666666666666668</v>
      </c>
      <c r="CT17" s="12">
        <f>IF('Données projet'!$A$140&gt;35,CT16+CS17-DB16,IF(A17&lt;'Données projet'!$A$140,$CQ$205^A17,IF(A17='Données projet'!$A$140,'Données projet'!$B$140,CT16+CS17-DB16)))</f>
        <v>29.084054009429774</v>
      </c>
      <c r="CU17" s="17">
        <f>CT17*VLOOKUP('Données projet'!$B$13,Paramètres!$A$1:$I$89,3,0)*VLOOKUP('Données projet'!$B$13,Paramètres!$A$1:$I$89,5,0)</f>
        <v>21.324428399713909</v>
      </c>
      <c r="CV17" s="13">
        <f t="shared" si="41"/>
        <v>6.8825303376831179</v>
      </c>
      <c r="CW17" s="20">
        <f t="shared" si="13"/>
        <v>49.127119800966483</v>
      </c>
      <c r="CX17" s="59">
        <f t="shared" si="14"/>
        <v>251.15698157323968</v>
      </c>
      <c r="CY17" s="59">
        <f ca="1">AVERAGE(OFFSET($CX$3,0,0,'Données projet'!$E$13+1,1))-AVERAGE(OFFSET($H$3,0,0,'Données projet'!$E$13+1,1))</f>
        <v>302.36110224755532</v>
      </c>
      <c r="CZ17" s="59">
        <f t="shared" si="42"/>
        <v>292.08583531469412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0.6</v>
      </c>
      <c r="DO17" s="12">
        <f>IF('Données projet'!$A$166&gt;35,DO16+DN17-DW16,IF(A17&lt;'Données projet'!$A$166,$DL$205^A17,IF(A17='Données projet'!$A$166,'Données projet'!$B$166,DO16+DN17-DW16)))</f>
        <v>7.7736743261084582</v>
      </c>
      <c r="DP17" s="17">
        <f>DO17*VLOOKUP('Données projet'!$B$14,Paramètres!$A$1:$I$89,3,0)*VLOOKUP('Données projet'!$B$14,Paramètres!$A$1:$I$89,5,0)</f>
        <v>6.7910818912883508</v>
      </c>
      <c r="DQ17" s="13">
        <f t="shared" si="43"/>
        <v>2.5041096194780144</v>
      </c>
      <c r="DR17" s="20">
        <f t="shared" si="16"/>
        <v>16.189125214584752</v>
      </c>
      <c r="DS17" s="59">
        <f t="shared" si="17"/>
        <v>218.21898698685794</v>
      </c>
      <c r="DT17" s="59">
        <f ca="1">AVERAGE(OFFSET($DS$3,0,0,'Données projet'!$E$14+1,1))-AVERAGE(OFFSET($H$3,0,0,'Données projet'!$E$14+1,1))</f>
        <v>285.8437404763045</v>
      </c>
      <c r="DU17" s="59">
        <f t="shared" si="44"/>
        <v>276.01618888357268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2.9235042736666665</v>
      </c>
      <c r="EJ17" s="12">
        <f>IF('Données projet'!$A$192&gt;35,EJ16+EI17-ER16,IF(A17&lt;'Données projet'!$A$192,$EG$205^A17,IF(A17='Données projet'!$A$192,'Données projet'!$B$192,EJ16+EI17-ER16)))</f>
        <v>8.0676118328521742</v>
      </c>
      <c r="EK17" s="17">
        <f>EJ17*VLOOKUP('Données projet'!$B$15,Paramètres!$A$1:$I$89,3,0)*VLOOKUP('Données projet'!$B$15,Paramètres!$A$1:$I$89,5,0)</f>
        <v>7.6771394201421286</v>
      </c>
      <c r="EL17" s="13">
        <f t="shared" si="45"/>
        <v>2.7907072403919244</v>
      </c>
      <c r="EM17" s="20">
        <f t="shared" si="19"/>
        <v>18.231499600430144</v>
      </c>
      <c r="EN17" s="59">
        <f t="shared" si="20"/>
        <v>220.26136137270333</v>
      </c>
      <c r="EO17" s="59">
        <f ca="1">AVERAGE(OFFSET($EN$3,0,0,'Données projet'!$E$15+1,1))-AVERAGE(OFFSET($H$3,0,0,'Données projet'!$E$15+1,1))</f>
        <v>536.1664221413339</v>
      </c>
      <c r="EP17" s="59">
        <f t="shared" si="46"/>
        <v>241.15939898336669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2.7649572650000001</v>
      </c>
      <c r="N18" s="13">
        <f>IF('Données projet'!$A$36&gt;35,N17+M18-V17,IF(A18&lt;'Données projet'!$A$36,$K$205^A18,IF(A18='Données projet'!$A$36,'Données projet'!$B$36,N17+M18-V17)))</f>
        <v>9.1076186761414188</v>
      </c>
      <c r="O18" s="13">
        <f>N18*VLOOKUP('Données projet'!$B$9,Paramètres!$A$1:$I$89,3,0)*VLOOKUP('Données projet'!$B$9,Paramètres!$A$1:$I$89,5,0)</f>
        <v>7.6722579727815319</v>
      </c>
      <c r="P18" s="13">
        <f t="shared" si="33"/>
        <v>2.7891392794356742</v>
      </c>
      <c r="Q18" s="20">
        <f t="shared" si="2"/>
        <v>18.220266880944969</v>
      </c>
      <c r="R18" s="59">
        <f t="shared" si="0"/>
        <v>222.71701681382601</v>
      </c>
      <c r="S18" s="59">
        <f ca="1">AVERAGE(OFFSET($R$3,0,0,'Données projet'!$E$9+1,1))-AVERAGE(OFFSET($H$3,0,0,'Données projet'!$E$9+1,1))</f>
        <v>422.90448425131547</v>
      </c>
      <c r="T18" s="59">
        <f t="shared" si="34"/>
        <v>211.68575920428512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2.9235042736666665</v>
      </c>
      <c r="AI18" s="13">
        <f>IF('Données projet'!$A$62&gt;35,AI17+AH18-AQ17,IF(A18&lt;'Données projet'!$A$62,$AF$205^A18,IF(A18='Données projet'!$A$62,'Données projet'!$B$62,AI17+AH18-AQ17)))</f>
        <v>9.3651016123691768</v>
      </c>
      <c r="AJ18" s="13">
        <f>AI18*VLOOKUP('Données projet'!$B$10,Paramètres!$A$1:$I$89,3,0)*VLOOKUP('Données projet'!$B$10,Paramètres!$A$1:$I$89,5,0)</f>
        <v>8.4735439388716305</v>
      </c>
      <c r="AK18" s="13">
        <f t="shared" si="35"/>
        <v>3.0450215790480555</v>
      </c>
      <c r="AL18" s="20">
        <f t="shared" si="4"/>
        <v>20.061501610376787</v>
      </c>
      <c r="AM18" s="59">
        <f t="shared" si="5"/>
        <v>224.55825154325782</v>
      </c>
      <c r="AN18" s="59">
        <f ca="1">AVERAGE(OFFSET($AM$3,0,0,'Données projet'!$E$10+1,1))-AVERAGE(OFFSET($H$3,0,0,'Données projet'!$E$10+1,1))</f>
        <v>514.0255035951318</v>
      </c>
      <c r="AO18" s="59">
        <f t="shared" si="36"/>
        <v>232.26614608014839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2.9235042736666665</v>
      </c>
      <c r="BD18" s="12">
        <f>IF('Données projet'!$A$88&gt;35,BD17+BC18-BL17,IF(A18&lt;'Données projet'!$A$88,$BA$205^A18,IF(A18='Données projet'!$A$88,'Données projet'!$B$88,BD17+BC18-BL17)))</f>
        <v>9.3651016123691768</v>
      </c>
      <c r="BE18" s="13">
        <f>BD18*VLOOKUP('Données projet'!$B$11,Paramètres!$A$1:$I$89,3,0)*VLOOKUP('Données projet'!$B$11,Paramètres!$A$1:$I$89,5,0)</f>
        <v>9.4962130349423468</v>
      </c>
      <c r="BF18" s="13">
        <f t="shared" si="37"/>
        <v>3.3675623199041804</v>
      </c>
      <c r="BG18" s="20">
        <f t="shared" si="7"/>
        <v>22.404408743024366</v>
      </c>
      <c r="BH18" s="59">
        <f t="shared" si="8"/>
        <v>226.90115867590541</v>
      </c>
      <c r="BI18" s="59">
        <f ca="1">AVERAGE(OFFSET($BH$3,0,0,'Données projet'!$E$11+1,1))-AVERAGE(OFFSET($H$3,0,0,'Données projet'!$E$11+1,1))</f>
        <v>565.65323074569903</v>
      </c>
      <c r="BJ18" s="59">
        <f t="shared" si="38"/>
        <v>253.00166490531203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29</v>
      </c>
      <c r="BW18" s="12">
        <f>VLOOKUP(A18,'Données projet'!$A$113:$I$133,9,0)</f>
        <v>1.9333333333333333</v>
      </c>
      <c r="BX18" s="12">
        <f t="array" ref="BX18">INDEX(BW:BW,MIN(IF(ISNUMBER(BW18:BW214),ROW(BW18:BW214),"")))</f>
        <v>1.9333333333333333</v>
      </c>
      <c r="BY18" s="12">
        <f>IF('Données projet'!$A$114&gt;35,BY17+BX18-CG17,IF(A18&lt;'Données projet'!$A$114,$BV$205^A18,IF(A18='Données projet'!$A$114,'Données projet'!$B$114,BY17+BX18-CG17)))</f>
        <v>29</v>
      </c>
      <c r="BZ18" s="13">
        <f>BY18*VLOOKUP('Données projet'!$B$12,Paramètres!$A$1:$I$89,3,0)*VLOOKUP('Données projet'!$B$12,Paramètres!$A$1:$I$89,5,0)</f>
        <v>19.000800000000002</v>
      </c>
      <c r="CA18" s="13">
        <f t="shared" si="39"/>
        <v>6.2154833000252001</v>
      </c>
      <c r="CB18" s="20">
        <f t="shared" si="10"/>
        <v>43.918360080877228</v>
      </c>
      <c r="CC18" s="59">
        <f t="shared" si="11"/>
        <v>248.41511001375827</v>
      </c>
      <c r="CD18" s="59">
        <f ca="1">AVERAGE(OFFSET($CC$3,0,0,'Données projet'!$E$12+1,1))-AVERAGE(OFFSET($H$3,0,0,'Données projet'!$E$12+1,1))</f>
        <v>225.24418446643304</v>
      </c>
      <c r="CE18" s="59">
        <f t="shared" si="40"/>
        <v>220.72810812053521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37</v>
      </c>
      <c r="CR18" s="12">
        <f>VLOOKUP(A18,'Données projet'!$A$139:$I$159,9,0)</f>
        <v>2.4666666666666668</v>
      </c>
      <c r="CS18" s="12">
        <f t="array" ref="CS18">INDEX(CR:CR,MIN(IF(ISNUMBER(CR18:CR214),ROW(CR18:CR214),"")))</f>
        <v>2.4666666666666668</v>
      </c>
      <c r="CT18" s="12">
        <f>IF('Données projet'!$A$140&gt;35,CT17+CS18-DB17,IF(A18&lt;'Données projet'!$A$140,$CQ$205^A18,IF(A18='Données projet'!$A$140,'Données projet'!$B$140,CT17+CS18-DB17)))</f>
        <v>37</v>
      </c>
      <c r="CU18" s="17">
        <f>CT18*VLOOKUP('Données projet'!$B$13,Paramètres!$A$1:$I$89,3,0)*VLOOKUP('Données projet'!$B$13,Paramètres!$A$1:$I$89,5,0)</f>
        <v>27.128400000000003</v>
      </c>
      <c r="CV18" s="13">
        <f t="shared" si="41"/>
        <v>8.5138436537878839</v>
      </c>
      <c r="CW18" s="20">
        <f t="shared" si="13"/>
        <v>62.076907697013901</v>
      </c>
      <c r="CX18" s="59">
        <f t="shared" si="14"/>
        <v>266.57365762989497</v>
      </c>
      <c r="CY18" s="59">
        <f ca="1">AVERAGE(OFFSET($CX$3,0,0,'Données projet'!$E$13+1,1))-AVERAGE(OFFSET($H$3,0,0,'Données projet'!$E$13+1,1))</f>
        <v>302.36110224755532</v>
      </c>
      <c r="CZ18" s="59">
        <f t="shared" si="42"/>
        <v>292.08583531469412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15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9</v>
      </c>
      <c r="DM18" s="12">
        <f>VLOOKUP(A18,'Données projet'!$A$165:$I$185,9,0)</f>
        <v>0.6</v>
      </c>
      <c r="DN18" s="12">
        <f t="array" ref="DN18">INDEX(DM:DM,MIN(IF(ISNUMBER(DM18:DM214),ROW(DM18:DM214),"")))</f>
        <v>0.6</v>
      </c>
      <c r="DO18" s="12">
        <f>IF('Données projet'!$A$166&gt;35,DO17+DN18-DW17,IF(A18&lt;'Données projet'!$A$166,$DL$205^A18,IF(A18='Données projet'!$A$166,'Données projet'!$B$166,DO17+DN18-DW17)))</f>
        <v>9</v>
      </c>
      <c r="DP18" s="17">
        <f>DO18*VLOOKUP('Données projet'!$B$14,Paramètres!$A$1:$I$89,3,0)*VLOOKUP('Données projet'!$B$14,Paramètres!$A$1:$I$89,5,0)</f>
        <v>7.8624000000000018</v>
      </c>
      <c r="DQ18" s="13">
        <f t="shared" si="43"/>
        <v>2.8501294257559766</v>
      </c>
      <c r="DR18" s="20">
        <f t="shared" si="16"/>
        <v>18.657655416524996</v>
      </c>
      <c r="DS18" s="59">
        <f t="shared" si="17"/>
        <v>223.15440534940603</v>
      </c>
      <c r="DT18" s="59">
        <f ca="1">AVERAGE(OFFSET($DS$3,0,0,'Données projet'!$E$14+1,1))-AVERAGE(OFFSET($H$3,0,0,'Données projet'!$E$14+1,1))</f>
        <v>285.8437404763045</v>
      </c>
      <c r="DU18" s="59">
        <f t="shared" si="44"/>
        <v>276.01618888357268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2.9235042736666665</v>
      </c>
      <c r="EJ18" s="12">
        <f>IF('Données projet'!$A$192&gt;35,EJ17+EI18-ER17,IF(A18&lt;'Données projet'!$A$192,$EG$205^A18,IF(A18='Données projet'!$A$192,'Données projet'!$B$192,EJ17+EI18-ER17)))</f>
        <v>9.3651016123691768</v>
      </c>
      <c r="EK18" s="17">
        <f>EJ18*VLOOKUP('Données projet'!$B$15,Paramètres!$A$1:$I$89,3,0)*VLOOKUP('Données projet'!$B$15,Paramètres!$A$1:$I$89,5,0)</f>
        <v>8.9118306943305097</v>
      </c>
      <c r="EL18" s="13">
        <f t="shared" si="45"/>
        <v>3.1837784717834627</v>
      </c>
      <c r="EM18" s="20">
        <f t="shared" si="19"/>
        <v>21.066519297648501</v>
      </c>
      <c r="EN18" s="59">
        <f t="shared" si="20"/>
        <v>225.56326923052956</v>
      </c>
      <c r="EO18" s="59">
        <f ca="1">AVERAGE(OFFSET($EN$3,0,0,'Données projet'!$E$15+1,1))-AVERAGE(OFFSET($H$3,0,0,'Données projet'!$E$15+1,1))</f>
        <v>536.1664221413339</v>
      </c>
      <c r="EP18" s="59">
        <f t="shared" si="46"/>
        <v>241.15939898336669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2.7649572650000001</v>
      </c>
      <c r="N19" s="13">
        <f>IF('Données projet'!$A$36&gt;35,N18+M19-V18,IF(A19&lt;'Données projet'!$A$36,$K$205^A19,IF(A19='Données projet'!$A$36,'Données projet'!$B$36,N18+M19-V18)))</f>
        <v>10.552738141973757</v>
      </c>
      <c r="O19" s="13">
        <f>N19*VLOOKUP('Données projet'!$B$9,Paramètres!$A$1:$I$89,3,0)*VLOOKUP('Données projet'!$B$9,Paramètres!$A$1:$I$89,5,0)</f>
        <v>8.8896266107986932</v>
      </c>
      <c r="P19" s="13">
        <f t="shared" si="33"/>
        <v>3.176768318669124</v>
      </c>
      <c r="Q19" s="20">
        <f t="shared" si="2"/>
        <v>21.01563783548978</v>
      </c>
      <c r="R19" s="59">
        <f t="shared" si="0"/>
        <v>227.95768375760383</v>
      </c>
      <c r="S19" s="59">
        <f ca="1">AVERAGE(OFFSET($R$3,0,0,'Données projet'!$E$9+1,1))-AVERAGE(OFFSET($H$3,0,0,'Données projet'!$E$9+1,1))</f>
        <v>422.90448425131547</v>
      </c>
      <c r="T19" s="59">
        <f t="shared" si="34"/>
        <v>211.68575920428512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2.9235042736666665</v>
      </c>
      <c r="AI19" s="13">
        <f>IF('Données projet'!$A$62&gt;35,AI18+AH19-AQ18,IF(A19&lt;'Données projet'!$A$62,$AF$205^A19,IF(A19='Données projet'!$A$62,'Données projet'!$B$62,AI18+AH19-AQ18)))</f>
        <v>10.871262776036788</v>
      </c>
      <c r="AJ19" s="13">
        <f>AI19*VLOOKUP('Données projet'!$B$10,Paramètres!$A$1:$I$89,3,0)*VLOOKUP('Données projet'!$B$10,Paramètres!$A$1:$I$89,5,0)</f>
        <v>9.8363185597580856</v>
      </c>
      <c r="AK19" s="13">
        <f t="shared" si="35"/>
        <v>3.4739129956633414</v>
      </c>
      <c r="AL19" s="20">
        <f t="shared" si="4"/>
        <v>23.181986625692318</v>
      </c>
      <c r="AM19" s="59">
        <f t="shared" si="5"/>
        <v>230.12403254780639</v>
      </c>
      <c r="AN19" s="59">
        <f ca="1">AVERAGE(OFFSET($AM$3,0,0,'Données projet'!$E$10+1,1))-AVERAGE(OFFSET($H$3,0,0,'Données projet'!$E$10+1,1))</f>
        <v>514.0255035951318</v>
      </c>
      <c r="AO19" s="59">
        <f t="shared" si="36"/>
        <v>232.26614608014839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2.9235042736666665</v>
      </c>
      <c r="BD19" s="12">
        <f>IF('Données projet'!$A$88&gt;35,BD18+BC19-BL18,IF(A19&lt;'Données projet'!$A$88,$BA$205^A19,IF(A19='Données projet'!$A$88,'Données projet'!$B$88,BD18+BC19-BL18)))</f>
        <v>10.871262776036788</v>
      </c>
      <c r="BE19" s="13">
        <f>BD19*VLOOKUP('Données projet'!$B$11,Paramètres!$A$1:$I$89,3,0)*VLOOKUP('Données projet'!$B$11,Paramètres!$A$1:$I$89,5,0)</f>
        <v>11.023460454901304</v>
      </c>
      <c r="BF19" s="13">
        <f t="shared" si="37"/>
        <v>3.8418836133432537</v>
      </c>
      <c r="BG19" s="20">
        <f t="shared" si="7"/>
        <v>25.890474252192604</v>
      </c>
      <c r="BH19" s="59">
        <f t="shared" si="8"/>
        <v>232.83252017430667</v>
      </c>
      <c r="BI19" s="59">
        <f ca="1">AVERAGE(OFFSET($BH$3,0,0,'Données projet'!$E$11+1,1))-AVERAGE(OFFSET($H$3,0,0,'Données projet'!$E$11+1,1))</f>
        <v>565.65323074569903</v>
      </c>
      <c r="BJ19" s="59">
        <f t="shared" si="38"/>
        <v>253.00166490531203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8.4</v>
      </c>
      <c r="BY19" s="12">
        <f>IF('Données projet'!$A$114&gt;35,BY18+BX19-CG18,IF(A19&lt;'Données projet'!$A$114,$BV$205^A19,IF(A19='Données projet'!$A$114,'Données projet'!$B$114,BY18+BX19-CG18)))</f>
        <v>34.4</v>
      </c>
      <c r="BZ19" s="13">
        <f>BY19*VLOOKUP('Données projet'!$B$12,Paramètres!$A$1:$I$89,3,0)*VLOOKUP('Données projet'!$B$12,Paramètres!$A$1:$I$89,5,0)</f>
        <v>22.538879999999999</v>
      </c>
      <c r="CA19" s="13">
        <f t="shared" si="39"/>
        <v>7.2277491753928906</v>
      </c>
      <c r="CB19" s="20">
        <f t="shared" si="10"/>
        <v>51.843545813809278</v>
      </c>
      <c r="CC19" s="59">
        <f t="shared" si="11"/>
        <v>258.78559173592333</v>
      </c>
      <c r="CD19" s="59">
        <f ca="1">AVERAGE(OFFSET($CC$3,0,0,'Données projet'!$E$12+1,1))-AVERAGE(OFFSET($H$3,0,0,'Données projet'!$E$12+1,1))</f>
        <v>225.24418446643304</v>
      </c>
      <c r="CE19" s="59">
        <f t="shared" si="40"/>
        <v>220.72810812053521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11.6</v>
      </c>
      <c r="CT19" s="12">
        <f>IF('Données projet'!$A$140&gt;35,CT18+CS19-DB18,IF(A19&lt;'Données projet'!$A$140,$CQ$205^A19,IF(A19='Données projet'!$A$140,'Données projet'!$B$140,CT18+CS19-DB18)))</f>
        <v>33.6</v>
      </c>
      <c r="CU19" s="17">
        <f>CT19*VLOOKUP('Données projet'!$B$13,Paramètres!$A$1:$I$89,3,0)*VLOOKUP('Données projet'!$B$13,Paramètres!$A$1:$I$89,5,0)</f>
        <v>24.63552</v>
      </c>
      <c r="CV19" s="13">
        <f t="shared" si="41"/>
        <v>7.8187263384607988</v>
      </c>
      <c r="CW19" s="20">
        <f t="shared" si="13"/>
        <v>56.52447903948589</v>
      </c>
      <c r="CX19" s="59">
        <f t="shared" si="14"/>
        <v>263.46652496159993</v>
      </c>
      <c r="CY19" s="59">
        <f ca="1">AVERAGE(OFFSET($CX$3,0,0,'Données projet'!$E$13+1,1))-AVERAGE(OFFSET($H$3,0,0,'Données projet'!$E$13+1,1))</f>
        <v>302.36110224755532</v>
      </c>
      <c r="CZ19" s="59">
        <f t="shared" si="42"/>
        <v>292.08583531469412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9.6</v>
      </c>
      <c r="DO19" s="12">
        <f>IF('Données projet'!$A$166&gt;35,DO18+DN19-DW18,IF(A19&lt;'Données projet'!$A$166,$DL$205^A19,IF(A19='Données projet'!$A$166,'Données projet'!$B$166,DO18+DN19-DW18)))</f>
        <v>18.600000000000001</v>
      </c>
      <c r="DP19" s="17">
        <f>DO19*VLOOKUP('Données projet'!$B$14,Paramètres!$A$1:$I$89,3,0)*VLOOKUP('Données projet'!$B$14,Paramètres!$A$1:$I$89,5,0)</f>
        <v>16.248960000000004</v>
      </c>
      <c r="DQ19" s="13">
        <f t="shared" si="43"/>
        <v>5.4129939058841199</v>
      </c>
      <c r="DR19" s="20">
        <f t="shared" si="16"/>
        <v>37.727903052748182</v>
      </c>
      <c r="DS19" s="59">
        <f t="shared" si="17"/>
        <v>244.66994897486225</v>
      </c>
      <c r="DT19" s="59">
        <f ca="1">AVERAGE(OFFSET($DS$3,0,0,'Données projet'!$E$14+1,1))-AVERAGE(OFFSET($H$3,0,0,'Données projet'!$E$14+1,1))</f>
        <v>285.8437404763045</v>
      </c>
      <c r="DU19" s="59">
        <f t="shared" si="44"/>
        <v>276.01618888357268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2.9235042736666665</v>
      </c>
      <c r="EJ19" s="12">
        <f>IF('Données projet'!$A$192&gt;35,EJ18+EI19-ER18,IF(A19&lt;'Données projet'!$A$192,$EG$205^A19,IF(A19='Données projet'!$A$192,'Données projet'!$B$192,EJ18+EI19-ER18)))</f>
        <v>10.871262776036788</v>
      </c>
      <c r="EK19" s="17">
        <f>EJ19*VLOOKUP('Données projet'!$B$15,Paramètres!$A$1:$I$89,3,0)*VLOOKUP('Données projet'!$B$15,Paramètres!$A$1:$I$89,5,0)</f>
        <v>10.345093657676607</v>
      </c>
      <c r="EL19" s="13">
        <f t="shared" si="45"/>
        <v>3.6322138025371262</v>
      </c>
      <c r="EM19" s="20">
        <f t="shared" si="19"/>
        <v>24.343810493205584</v>
      </c>
      <c r="EN19" s="59">
        <f t="shared" si="20"/>
        <v>231.28585641531964</v>
      </c>
      <c r="EO19" s="59">
        <f ca="1">AVERAGE(OFFSET($EN$3,0,0,'Données projet'!$E$15+1,1))-AVERAGE(OFFSET($H$3,0,0,'Données projet'!$E$15+1,1))</f>
        <v>536.1664221413339</v>
      </c>
      <c r="EP19" s="59">
        <f t="shared" si="46"/>
        <v>241.15939898336669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2.7649572650000001</v>
      </c>
      <c r="N20" s="13">
        <f>IF('Données projet'!$A$36&gt;35,N19+M20-V19,IF(A20&lt;'Données projet'!$A$36,$K$205^A20,IF(A20='Données projet'!$A$36,'Données projet'!$B$36,N19+M20-V19)))</f>
        <v>12.227156873046338</v>
      </c>
      <c r="O20" s="13">
        <f>N20*VLOOKUP('Données projet'!$B$9,Paramètres!$A$1:$I$89,3,0)*VLOOKUP('Données projet'!$B$9,Paramètres!$A$1:$I$89,5,0)</f>
        <v>10.300156949854236</v>
      </c>
      <c r="P20" s="13">
        <f t="shared" si="33"/>
        <v>3.6182692721396599</v>
      </c>
      <c r="Q20" s="20">
        <f t="shared" si="2"/>
        <v>24.24125900330603</v>
      </c>
      <c r="R20" s="59">
        <f t="shared" si="0"/>
        <v>233.60738331917875</v>
      </c>
      <c r="S20" s="59">
        <f ca="1">AVERAGE(OFFSET($R$3,0,0,'Données projet'!$E$9+1,1))-AVERAGE(OFFSET($H$3,0,0,'Données projet'!$E$9+1,1))</f>
        <v>422.90448425131547</v>
      </c>
      <c r="T20" s="59">
        <f t="shared" si="34"/>
        <v>211.68575920428512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2.9235042736666665</v>
      </c>
      <c r="AI20" s="13">
        <f>IF('Données projet'!$A$62&gt;35,AI19+AH20-AQ19,IF(A20&lt;'Données projet'!$A$62,$AF$205^A20,IF(A20='Données projet'!$A$62,'Données projet'!$B$62,AI19+AH20-AQ19)))</f>
        <v>12.619655315810814</v>
      </c>
      <c r="AJ20" s="13">
        <f>AI20*VLOOKUP('Données projet'!$B$10,Paramètres!$A$1:$I$89,3,0)*VLOOKUP('Données projet'!$B$10,Paramètres!$A$1:$I$89,5,0)</f>
        <v>11.418264129745625</v>
      </c>
      <c r="AK20" s="13">
        <f t="shared" si="35"/>
        <v>3.9632137862259107</v>
      </c>
      <c r="AL20" s="20">
        <f t="shared" si="4"/>
        <v>26.78940737031709</v>
      </c>
      <c r="AM20" s="59">
        <f t="shared" si="5"/>
        <v>236.15553168618982</v>
      </c>
      <c r="AN20" s="59">
        <f ca="1">AVERAGE(OFFSET($AM$3,0,0,'Données projet'!$E$10+1,1))-AVERAGE(OFFSET($H$3,0,0,'Données projet'!$E$10+1,1))</f>
        <v>514.0255035951318</v>
      </c>
      <c r="AO20" s="59">
        <f t="shared" si="36"/>
        <v>232.26614608014839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2.9235042736666665</v>
      </c>
      <c r="BD20" s="12">
        <f>IF('Données projet'!$A$88&gt;35,BD19+BC20-BL19,IF(A20&lt;'Données projet'!$A$88,$BA$205^A20,IF(A20='Données projet'!$A$88,'Données projet'!$B$88,BD19+BC20-BL19)))</f>
        <v>12.619655315810814</v>
      </c>
      <c r="BE20" s="13">
        <f>BD20*VLOOKUP('Données projet'!$B$11,Paramètres!$A$1:$I$89,3,0)*VLOOKUP('Données projet'!$B$11,Paramètres!$A$1:$I$89,5,0)</f>
        <v>12.796330490232167</v>
      </c>
      <c r="BF20" s="13">
        <f t="shared" si="37"/>
        <v>4.3830130807780838</v>
      </c>
      <c r="BG20" s="20">
        <f t="shared" si="7"/>
        <v>29.920690052842847</v>
      </c>
      <c r="BH20" s="59">
        <f t="shared" si="8"/>
        <v>239.28681436871557</v>
      </c>
      <c r="BI20" s="59">
        <f ca="1">AVERAGE(OFFSET($BH$3,0,0,'Données projet'!$E$11+1,1))-AVERAGE(OFFSET($H$3,0,0,'Données projet'!$E$11+1,1))</f>
        <v>565.65323074569903</v>
      </c>
      <c r="BJ20" s="59">
        <f t="shared" si="38"/>
        <v>253.00166490531203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8.4</v>
      </c>
      <c r="BY20" s="12">
        <f>IF('Données projet'!$A$114&gt;35,BY19+BX20-CG19,IF(A20&lt;'Données projet'!$A$114,$BV$205^A20,IF(A20='Données projet'!$A$114,'Données projet'!$B$114,BY19+BX20-CG19)))</f>
        <v>42.8</v>
      </c>
      <c r="BZ20" s="13">
        <f>BY20*VLOOKUP('Données projet'!$B$12,Paramètres!$A$1:$I$89,3,0)*VLOOKUP('Données projet'!$B$12,Paramètres!$A$1:$I$89,5,0)</f>
        <v>28.042559999999998</v>
      </c>
      <c r="CA20" s="13">
        <f t="shared" si="39"/>
        <v>8.7668534597923031</v>
      </c>
      <c r="CB20" s="20">
        <f t="shared" si="10"/>
        <v>64.109728442471592</v>
      </c>
      <c r="CC20" s="59">
        <f t="shared" si="11"/>
        <v>273.47585275834433</v>
      </c>
      <c r="CD20" s="59">
        <f ca="1">AVERAGE(OFFSET($CC$3,0,0,'Données projet'!$E$12+1,1))-AVERAGE(OFFSET($H$3,0,0,'Données projet'!$E$12+1,1))</f>
        <v>225.24418446643304</v>
      </c>
      <c r="CE20" s="59">
        <f t="shared" si="40"/>
        <v>220.72810812053521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11.6</v>
      </c>
      <c r="CT20" s="12">
        <f>IF('Données projet'!$A$140&gt;35,CT19+CS20-DB19,IF(A20&lt;'Données projet'!$A$140,$CQ$205^A20,IF(A20='Données projet'!$A$140,'Données projet'!$B$140,CT19+CS20-DB19)))</f>
        <v>45.2</v>
      </c>
      <c r="CU20" s="17">
        <f>CT20*VLOOKUP('Données projet'!$B$13,Paramètres!$A$1:$I$89,3,0)*VLOOKUP('Données projet'!$B$13,Paramètres!$A$1:$I$89,5,0)</f>
        <v>33.140639999999998</v>
      </c>
      <c r="CV20" s="13">
        <f t="shared" si="41"/>
        <v>10.161152005886803</v>
      </c>
      <c r="CW20" s="20">
        <f t="shared" si="13"/>
        <v>75.417287743586172</v>
      </c>
      <c r="CX20" s="59">
        <f t="shared" si="14"/>
        <v>284.7834120594589</v>
      </c>
      <c r="CY20" s="59">
        <f ca="1">AVERAGE(OFFSET($CX$3,0,0,'Données projet'!$E$13+1,1))-AVERAGE(OFFSET($H$3,0,0,'Données projet'!$E$13+1,1))</f>
        <v>302.36110224755532</v>
      </c>
      <c r="CZ20" s="59">
        <f t="shared" si="42"/>
        <v>292.08583531469412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9.6</v>
      </c>
      <c r="DO20" s="12">
        <f>IF('Données projet'!$A$166&gt;35,DO19+DN20-DW19,IF(A20&lt;'Données projet'!$A$166,$DL$205^A20,IF(A20='Données projet'!$A$166,'Données projet'!$B$166,DO19+DN20-DW19)))</f>
        <v>28.200000000000003</v>
      </c>
      <c r="DP20" s="17">
        <f>DO20*VLOOKUP('Données projet'!$B$14,Paramètres!$A$1:$I$89,3,0)*VLOOKUP('Données projet'!$B$14,Paramètres!$A$1:$I$89,5,0)</f>
        <v>24.635520000000007</v>
      </c>
      <c r="DQ20" s="13">
        <f t="shared" si="43"/>
        <v>7.8187263384607988</v>
      </c>
      <c r="DR20" s="20">
        <f t="shared" si="16"/>
        <v>56.524479039485897</v>
      </c>
      <c r="DS20" s="59">
        <f t="shared" si="17"/>
        <v>265.89060335535862</v>
      </c>
      <c r="DT20" s="59">
        <f ca="1">AVERAGE(OFFSET($DS$3,0,0,'Données projet'!$E$14+1,1))-AVERAGE(OFFSET($H$3,0,0,'Données projet'!$E$14+1,1))</f>
        <v>285.8437404763045</v>
      </c>
      <c r="DU20" s="59">
        <f t="shared" si="44"/>
        <v>276.01618888357268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2.9235042736666665</v>
      </c>
      <c r="EJ20" s="12">
        <f>IF('Données projet'!$A$192&gt;35,EJ19+EI20-ER19,IF(A20&lt;'Données projet'!$A$192,$EG$205^A20,IF(A20='Données projet'!$A$192,'Données projet'!$B$192,EJ19+EI20-ER19)))</f>
        <v>12.619655315810814</v>
      </c>
      <c r="EK20" s="17">
        <f>EJ20*VLOOKUP('Données projet'!$B$15,Paramètres!$A$1:$I$89,3,0)*VLOOKUP('Données projet'!$B$15,Paramètres!$A$1:$I$89,5,0)</f>
        <v>12.008863998525571</v>
      </c>
      <c r="EL20" s="13">
        <f t="shared" si="45"/>
        <v>4.143811268360917</v>
      </c>
      <c r="EM20" s="20">
        <f t="shared" si="19"/>
        <v>28.1325760898273</v>
      </c>
      <c r="EN20" s="59">
        <f t="shared" si="20"/>
        <v>237.49870040570002</v>
      </c>
      <c r="EO20" s="59">
        <f ca="1">AVERAGE(OFFSET($EN$3,0,0,'Données projet'!$E$15+1,1))-AVERAGE(OFFSET($H$3,0,0,'Données projet'!$E$15+1,1))</f>
        <v>536.1664221413339</v>
      </c>
      <c r="EP20" s="59">
        <f t="shared" si="46"/>
        <v>241.15939898336669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2.7649572650000001</v>
      </c>
      <c r="N21" s="13">
        <f>IF('Données projet'!$A$36&gt;35,N20+M21-V20,IF(A21&lt;'Données projet'!$A$36,$K$205^A21,IF(A21='Données projet'!$A$36,'Données projet'!$B$36,N20+M21-V20)))</f>
        <v>14.167258126441258</v>
      </c>
      <c r="O21" s="13">
        <f>N21*VLOOKUP('Données projet'!$B$9,Paramètres!$A$1:$I$89,3,0)*VLOOKUP('Données projet'!$B$9,Paramètres!$A$1:$I$89,5,0)</f>
        <v>11.934498245714117</v>
      </c>
      <c r="P21" s="13">
        <f t="shared" si="33"/>
        <v>4.1211291515255279</v>
      </c>
      <c r="Q21" s="20">
        <f t="shared" si="2"/>
        <v>27.963551050192383</v>
      </c>
      <c r="R21" s="59">
        <f t="shared" si="0"/>
        <v>239.7329042421955</v>
      </c>
      <c r="S21" s="59">
        <f ca="1">AVERAGE(OFFSET($R$3,0,0,'Données projet'!$E$9+1,1))-AVERAGE(OFFSET($H$3,0,0,'Données projet'!$E$9+1,1))</f>
        <v>422.90448425131547</v>
      </c>
      <c r="T21" s="59">
        <f t="shared" si="34"/>
        <v>211.68575920428512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2.9235042736666665</v>
      </c>
      <c r="AI21" s="13">
        <f>IF('Données projet'!$A$62&gt;35,AI20+AH21-AQ20,IF(A21&lt;'Données projet'!$A$62,$AF$205^A21,IF(A21='Données projet'!$A$62,'Données projet'!$B$62,AI20+AH21-AQ20)))</f>
        <v>14.649236576353841</v>
      </c>
      <c r="AJ21" s="13">
        <f>AI21*VLOOKUP('Données projet'!$B$10,Paramètres!$A$1:$I$89,3,0)*VLOOKUP('Données projet'!$B$10,Paramètres!$A$1:$I$89,5,0)</f>
        <v>13.254629254284955</v>
      </c>
      <c r="AK21" s="13">
        <f t="shared" si="35"/>
        <v>4.5214326135798553</v>
      </c>
      <c r="AL21" s="20">
        <f t="shared" si="4"/>
        <v>30.95997441986454</v>
      </c>
      <c r="AM21" s="59">
        <f t="shared" si="5"/>
        <v>242.72932761186766</v>
      </c>
      <c r="AN21" s="59">
        <f ca="1">AVERAGE(OFFSET($AM$3,0,0,'Données projet'!$E$10+1,1))-AVERAGE(OFFSET($H$3,0,0,'Données projet'!$E$10+1,1))</f>
        <v>514.0255035951318</v>
      </c>
      <c r="AO21" s="59">
        <f t="shared" si="36"/>
        <v>232.26614608014839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2.9235042736666665</v>
      </c>
      <c r="BD21" s="12">
        <f>IF('Données projet'!$A$88&gt;35,BD20+BC21-BL20,IF(A21&lt;'Données projet'!$A$88,$BA$205^A21,IF(A21='Données projet'!$A$88,'Données projet'!$B$88,BD20+BC21-BL20)))</f>
        <v>14.649236576353841</v>
      </c>
      <c r="BE21" s="13">
        <f>BD21*VLOOKUP('Données projet'!$B$11,Paramètres!$A$1:$I$89,3,0)*VLOOKUP('Données projet'!$B$11,Paramètres!$A$1:$I$89,5,0)</f>
        <v>14.854325888422796</v>
      </c>
      <c r="BF21" s="13">
        <f t="shared" si="37"/>
        <v>5.0003606563068947</v>
      </c>
      <c r="BG21" s="20">
        <f t="shared" si="7"/>
        <v>34.580245732070885</v>
      </c>
      <c r="BH21" s="59">
        <f t="shared" si="8"/>
        <v>246.349598924074</v>
      </c>
      <c r="BI21" s="59">
        <f ca="1">AVERAGE(OFFSET($BH$3,0,0,'Données projet'!$E$11+1,1))-AVERAGE(OFFSET($H$3,0,0,'Données projet'!$E$11+1,1))</f>
        <v>565.65323074569903</v>
      </c>
      <c r="BJ21" s="59">
        <f t="shared" si="38"/>
        <v>253.00166490531203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8.4</v>
      </c>
      <c r="BY21" s="12">
        <f>IF('Données projet'!$A$114&gt;35,BY20+BX21-CG20,IF(A21&lt;'Données projet'!$A$114,$BV$205^A21,IF(A21='Données projet'!$A$114,'Données projet'!$B$114,BY20+BX21-CG20)))</f>
        <v>51.199999999999996</v>
      </c>
      <c r="BZ21" s="13">
        <f>BY21*VLOOKUP('Données projet'!$B$12,Paramètres!$A$1:$I$89,3,0)*VLOOKUP('Données projet'!$B$12,Paramètres!$A$1:$I$89,5,0)</f>
        <v>33.546239999999997</v>
      </c>
      <c r="CA21" s="13">
        <f t="shared" si="39"/>
        <v>10.270958406379917</v>
      </c>
      <c r="CB21" s="20">
        <f t="shared" si="10"/>
        <v>76.314953891111671</v>
      </c>
      <c r="CC21" s="59">
        <f t="shared" si="11"/>
        <v>288.08430708311477</v>
      </c>
      <c r="CD21" s="59">
        <f ca="1">AVERAGE(OFFSET($CC$3,0,0,'Données projet'!$E$12+1,1))-AVERAGE(OFFSET($H$3,0,0,'Données projet'!$E$12+1,1))</f>
        <v>225.24418446643304</v>
      </c>
      <c r="CE21" s="59">
        <f t="shared" si="40"/>
        <v>220.72810812053521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11.6</v>
      </c>
      <c r="CT21" s="12">
        <f>IF('Données projet'!$A$140&gt;35,CT20+CS21-DB20,IF(A21&lt;'Données projet'!$A$140,$CQ$205^A21,IF(A21='Données projet'!$A$140,'Données projet'!$B$140,CT20+CS21-DB20)))</f>
        <v>56.800000000000004</v>
      </c>
      <c r="CU21" s="17">
        <f>CT21*VLOOKUP('Données projet'!$B$13,Paramètres!$A$1:$I$89,3,0)*VLOOKUP('Données projet'!$B$13,Paramètres!$A$1:$I$89,5,0)</f>
        <v>41.645760000000003</v>
      </c>
      <c r="CV21" s="13">
        <f t="shared" si="41"/>
        <v>12.433826892120967</v>
      </c>
      <c r="CW21" s="20">
        <f t="shared" si="13"/>
        <v>94.18861383711068</v>
      </c>
      <c r="CX21" s="59">
        <f t="shared" si="14"/>
        <v>305.95796702911377</v>
      </c>
      <c r="CY21" s="59">
        <f ca="1">AVERAGE(OFFSET($CX$3,0,0,'Données projet'!$E$13+1,1))-AVERAGE(OFFSET($H$3,0,0,'Données projet'!$E$13+1,1))</f>
        <v>302.36110224755532</v>
      </c>
      <c r="CZ21" s="59">
        <f t="shared" si="42"/>
        <v>292.08583531469412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9.6</v>
      </c>
      <c r="DO21" s="12">
        <f>IF('Données projet'!$A$166&gt;35,DO20+DN21-DW20,IF(A21&lt;'Données projet'!$A$166,$DL$205^A21,IF(A21='Données projet'!$A$166,'Données projet'!$B$166,DO20+DN21-DW20)))</f>
        <v>37.800000000000004</v>
      </c>
      <c r="DP21" s="17">
        <f>DO21*VLOOKUP('Données projet'!$B$14,Paramètres!$A$1:$I$89,3,0)*VLOOKUP('Données projet'!$B$14,Paramètres!$A$1:$I$89,5,0)</f>
        <v>33.022080000000003</v>
      </c>
      <c r="DQ21" s="13">
        <f t="shared" si="43"/>
        <v>10.129025278332465</v>
      </c>
      <c r="DR21" s="20">
        <f t="shared" si="16"/>
        <v>75.154841693095705</v>
      </c>
      <c r="DS21" s="59">
        <f t="shared" si="17"/>
        <v>286.92419488509881</v>
      </c>
      <c r="DT21" s="59">
        <f ca="1">AVERAGE(OFFSET($DS$3,0,0,'Données projet'!$E$14+1,1))-AVERAGE(OFFSET($H$3,0,0,'Données projet'!$E$14+1,1))</f>
        <v>285.8437404763045</v>
      </c>
      <c r="DU21" s="59">
        <f t="shared" si="44"/>
        <v>276.01618888357268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2.9235042736666665</v>
      </c>
      <c r="EJ21" s="12">
        <f>IF('Données projet'!$A$192&gt;35,EJ20+EI21-ER20,IF(A21&lt;'Données projet'!$A$192,$EG$205^A21,IF(A21='Données projet'!$A$192,'Données projet'!$B$192,EJ20+EI21-ER20)))</f>
        <v>14.649236576353841</v>
      </c>
      <c r="EK21" s="17">
        <f>EJ21*VLOOKUP('Données projet'!$B$15,Paramètres!$A$1:$I$89,3,0)*VLOOKUP('Données projet'!$B$15,Paramètres!$A$1:$I$89,5,0)</f>
        <v>13.940213526058317</v>
      </c>
      <c r="EL21" s="13">
        <f t="shared" si="45"/>
        <v>4.7274672586180717</v>
      </c>
      <c r="EM21" s="20">
        <f t="shared" si="19"/>
        <v>32.512877366644709</v>
      </c>
      <c r="EN21" s="59">
        <f t="shared" si="20"/>
        <v>244.28223055864783</v>
      </c>
      <c r="EO21" s="59">
        <f ca="1">AVERAGE(OFFSET($EN$3,0,0,'Données projet'!$E$15+1,1))-AVERAGE(OFFSET($H$3,0,0,'Données projet'!$E$15+1,1))</f>
        <v>536.1664221413339</v>
      </c>
      <c r="EP21" s="59">
        <f t="shared" si="46"/>
        <v>241.15939898336669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2.7649572650000001</v>
      </c>
      <c r="N22" s="13">
        <f>IF('Données projet'!$A$36&gt;35,N21+M22-V21,IF(A22&lt;'Données projet'!$A$36,$K$205^A22,IF(A22='Données projet'!$A$36,'Données projet'!$B$36,N21+M22-V21)))</f>
        <v>16.415198145013214</v>
      </c>
      <c r="O22" s="13">
        <f>N22*VLOOKUP('Données projet'!$B$9,Paramètres!$A$1:$I$89,3,0)*VLOOKUP('Données projet'!$B$9,Paramètres!$A$1:$I$89,5,0)</f>
        <v>13.828162917359132</v>
      </c>
      <c r="P22" s="13">
        <f t="shared" si="33"/>
        <v>4.693875498522587</v>
      </c>
      <c r="Q22" s="20">
        <f t="shared" si="2"/>
        <v>32.259216907660658</v>
      </c>
      <c r="R22" s="59">
        <f t="shared" si="0"/>
        <v>246.41131115068418</v>
      </c>
      <c r="S22" s="59">
        <f ca="1">AVERAGE(OFFSET($R$3,0,0,'Données projet'!$E$9+1,1))-AVERAGE(OFFSET($H$3,0,0,'Données projet'!$E$9+1,1))</f>
        <v>422.90448425131547</v>
      </c>
      <c r="T22" s="59">
        <f t="shared" si="34"/>
        <v>211.68575920428512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2.9235042736666665</v>
      </c>
      <c r="AI22" s="13">
        <f>IF('Données projet'!$A$62&gt;35,AI21+AH22-AQ21,IF(A22&lt;'Données projet'!$A$62,$AF$205^A22,IF(A22='Données projet'!$A$62,'Données projet'!$B$62,AI21+AH22-AQ21)))</f>
        <v>17.005229295059802</v>
      </c>
      <c r="AJ22" s="13">
        <f>AI22*VLOOKUP('Données projet'!$B$10,Paramètres!$A$1:$I$89,3,0)*VLOOKUP('Données projet'!$B$10,Paramètres!$A$1:$I$89,5,0)</f>
        <v>15.386331466170107</v>
      </c>
      <c r="AK22" s="13">
        <f t="shared" si="35"/>
        <v>5.158276586086302</v>
      </c>
      <c r="AL22" s="20">
        <f t="shared" si="4"/>
        <v>35.781859024346574</v>
      </c>
      <c r="AM22" s="59">
        <f t="shared" si="5"/>
        <v>249.9339532673701</v>
      </c>
      <c r="AN22" s="59">
        <f ca="1">AVERAGE(OFFSET($AM$3,0,0,'Données projet'!$E$10+1,1))-AVERAGE(OFFSET($H$3,0,0,'Données projet'!$E$10+1,1))</f>
        <v>514.0255035951318</v>
      </c>
      <c r="AO22" s="59">
        <f t="shared" si="36"/>
        <v>232.26614608014839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2.9235042736666665</v>
      </c>
      <c r="BD22" s="12">
        <f>IF('Données projet'!$A$88&gt;35,BD21+BC22-BL21,IF(A22&lt;'Données projet'!$A$88,$BA$205^A22,IF(A22='Données projet'!$A$88,'Données projet'!$B$88,BD21+BC22-BL21)))</f>
        <v>17.005229295059802</v>
      </c>
      <c r="BE22" s="13">
        <f>BD22*VLOOKUP('Données projet'!$B$11,Paramètres!$A$1:$I$89,3,0)*VLOOKUP('Données projet'!$B$11,Paramètres!$A$1:$I$89,5,0)</f>
        <v>17.243302505190641</v>
      </c>
      <c r="BF22" s="13">
        <f t="shared" si="37"/>
        <v>5.704661663638757</v>
      </c>
      <c r="BG22" s="20">
        <f t="shared" si="7"/>
        <v>39.967704260711201</v>
      </c>
      <c r="BH22" s="59">
        <f t="shared" si="8"/>
        <v>254.11979850373473</v>
      </c>
      <c r="BI22" s="59">
        <f ca="1">AVERAGE(OFFSET($BH$3,0,0,'Données projet'!$E$11+1,1))-AVERAGE(OFFSET($H$3,0,0,'Données projet'!$E$11+1,1))</f>
        <v>565.65323074569903</v>
      </c>
      <c r="BJ22" s="59">
        <f t="shared" si="38"/>
        <v>253.00166490531203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8.4</v>
      </c>
      <c r="BY22" s="12">
        <f>IF('Données projet'!$A$114&gt;35,BY21+BX22-CG21,IF(A22&lt;'Données projet'!$A$114,$BV$205^A22,IF(A22='Données projet'!$A$114,'Données projet'!$B$114,BY21+BX22-CG21)))</f>
        <v>59.599999999999994</v>
      </c>
      <c r="BZ22" s="13">
        <f>BY22*VLOOKUP('Données projet'!$B$12,Paramètres!$A$1:$I$89,3,0)*VLOOKUP('Données projet'!$B$12,Paramètres!$A$1:$I$89,5,0)</f>
        <v>39.049919999999993</v>
      </c>
      <c r="CA22" s="13">
        <f t="shared" si="39"/>
        <v>11.746476876040928</v>
      </c>
      <c r="CB22" s="20">
        <f t="shared" si="10"/>
        <v>88.470391225771266</v>
      </c>
      <c r="CC22" s="59">
        <f t="shared" si="11"/>
        <v>302.62248546879482</v>
      </c>
      <c r="CD22" s="59">
        <f ca="1">AVERAGE(OFFSET($CC$3,0,0,'Données projet'!$E$12+1,1))-AVERAGE(OFFSET($H$3,0,0,'Données projet'!$E$12+1,1))</f>
        <v>225.24418446643304</v>
      </c>
      <c r="CE22" s="59">
        <f t="shared" si="40"/>
        <v>220.72810812053521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11.6</v>
      </c>
      <c r="CT22" s="12">
        <f>IF('Données projet'!$A$140&gt;35,CT21+CS22-DB21,IF(A22&lt;'Données projet'!$A$140,$CQ$205^A22,IF(A22='Données projet'!$A$140,'Données projet'!$B$140,CT21+CS22-DB21)))</f>
        <v>68.400000000000006</v>
      </c>
      <c r="CU22" s="17">
        <f>CT22*VLOOKUP('Données projet'!$B$13,Paramètres!$A$1:$I$89,3,0)*VLOOKUP('Données projet'!$B$13,Paramètres!$A$1:$I$89,5,0)</f>
        <v>50.150880000000008</v>
      </c>
      <c r="CV22" s="13">
        <f t="shared" si="41"/>
        <v>14.652718245804536</v>
      </c>
      <c r="CW22" s="20">
        <f t="shared" si="13"/>
        <v>112.86626694477626</v>
      </c>
      <c r="CX22" s="59">
        <f t="shared" si="14"/>
        <v>327.01836118779977</v>
      </c>
      <c r="CY22" s="59">
        <f ca="1">AVERAGE(OFFSET($CX$3,0,0,'Données projet'!$E$13+1,1))-AVERAGE(OFFSET($H$3,0,0,'Données projet'!$E$13+1,1))</f>
        <v>302.36110224755532</v>
      </c>
      <c r="CZ22" s="59">
        <f t="shared" si="42"/>
        <v>292.08583531469412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9.6</v>
      </c>
      <c r="DO22" s="12">
        <f>IF('Données projet'!$A$166&gt;35,DO21+DN22-DW21,IF(A22&lt;'Données projet'!$A$166,$DL$205^A22,IF(A22='Données projet'!$A$166,'Données projet'!$B$166,DO21+DN22-DW21)))</f>
        <v>47.400000000000006</v>
      </c>
      <c r="DP22" s="17">
        <f>DO22*VLOOKUP('Données projet'!$B$14,Paramètres!$A$1:$I$89,3,0)*VLOOKUP('Données projet'!$B$14,Paramètres!$A$1:$I$89,5,0)</f>
        <v>41.408640000000005</v>
      </c>
      <c r="DQ22" s="13">
        <f t="shared" si="43"/>
        <v>12.371251711099637</v>
      </c>
      <c r="DR22" s="20">
        <f t="shared" si="16"/>
        <v>93.666644730165203</v>
      </c>
      <c r="DS22" s="59">
        <f t="shared" si="17"/>
        <v>307.81873897318872</v>
      </c>
      <c r="DT22" s="59">
        <f ca="1">AVERAGE(OFFSET($DS$3,0,0,'Données projet'!$E$14+1,1))-AVERAGE(OFFSET($H$3,0,0,'Données projet'!$E$14+1,1))</f>
        <v>285.8437404763045</v>
      </c>
      <c r="DU22" s="59">
        <f t="shared" si="44"/>
        <v>276.01618888357268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2.9235042736666665</v>
      </c>
      <c r="EJ22" s="12">
        <f>IF('Données projet'!$A$192&gt;35,EJ21+EI22-ER21,IF(A22&lt;'Données projet'!$A$192,$EG$205^A22,IF(A22='Données projet'!$A$192,'Données projet'!$B$192,EJ21+EI22-ER21)))</f>
        <v>17.005229295059802</v>
      </c>
      <c r="EK22" s="17">
        <f>EJ22*VLOOKUP('Données projet'!$B$15,Paramètres!$A$1:$I$89,3,0)*VLOOKUP('Données projet'!$B$15,Paramètres!$A$1:$I$89,5,0)</f>
        <v>16.182176197178908</v>
      </c>
      <c r="EL22" s="13">
        <f t="shared" si="45"/>
        <v>5.3933312194852867</v>
      </c>
      <c r="EM22" s="20">
        <f t="shared" si="19"/>
        <v>37.577342084023471</v>
      </c>
      <c r="EN22" s="59">
        <f t="shared" si="20"/>
        <v>251.72943632704698</v>
      </c>
      <c r="EO22" s="59">
        <f ca="1">AVERAGE(OFFSET($EN$3,0,0,'Données projet'!$E$15+1,1))-AVERAGE(OFFSET($H$3,0,0,'Données projet'!$E$15+1,1))</f>
        <v>536.1664221413339</v>
      </c>
      <c r="EP22" s="59">
        <f t="shared" si="46"/>
        <v>241.15939898336669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2.7649572650000001</v>
      </c>
      <c r="N23" s="13">
        <f>IF('Données projet'!$A$36&gt;35,N22+M23-V22,IF(A23&lt;'Données projet'!$A$36,$K$205^A23,IF(A23='Données projet'!$A$36,'Données projet'!$B$36,N22+M23-V22)))</f>
        <v>19.019822165669254</v>
      </c>
      <c r="O23" s="13">
        <f>N23*VLOOKUP('Données projet'!$B$9,Paramètres!$A$1:$I$89,3,0)*VLOOKUP('Données projet'!$B$9,Paramètres!$A$1:$I$89,5,0)</f>
        <v>16.022298192359781</v>
      </c>
      <c r="P23" s="13">
        <f t="shared" si="33"/>
        <v>5.3462209956402056</v>
      </c>
      <c r="Q23" s="20">
        <f t="shared" si="2"/>
        <v>37.216837585766648</v>
      </c>
      <c r="R23" s="59">
        <f t="shared" si="0"/>
        <v>253.73154047266237</v>
      </c>
      <c r="S23" s="59">
        <f ca="1">AVERAGE(OFFSET($R$3,0,0,'Données projet'!$E$9+1,1))-AVERAGE(OFFSET($H$3,0,0,'Données projet'!$E$9+1,1))</f>
        <v>422.90448425131547</v>
      </c>
      <c r="T23" s="59">
        <f t="shared" si="34"/>
        <v>211.68575920428512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2.9235042736666665</v>
      </c>
      <c r="AI23" s="13">
        <f>IF('Données projet'!$A$62&gt;35,AI22+AH23-AQ22,IF(A23&lt;'Données projet'!$A$62,$AF$205^A23,IF(A23='Données projet'!$A$62,'Données projet'!$B$62,AI22+AH23-AQ22)))</f>
        <v>19.740129246348467</v>
      </c>
      <c r="AJ23" s="13">
        <f>AI23*VLOOKUP('Données projet'!$B$10,Paramètres!$A$1:$I$89,3,0)*VLOOKUP('Données projet'!$B$10,Paramètres!$A$1:$I$89,5,0)</f>
        <v>17.86086894209609</v>
      </c>
      <c r="AK23" s="13">
        <f t="shared" si="35"/>
        <v>5.8848200587245634</v>
      </c>
      <c r="AL23" s="20">
        <f t="shared" si="4"/>
        <v>41.357075009762639</v>
      </c>
      <c r="AM23" s="59">
        <f t="shared" si="5"/>
        <v>257.87177789665839</v>
      </c>
      <c r="AN23" s="59">
        <f ca="1">AVERAGE(OFFSET($AM$3,0,0,'Données projet'!$E$10+1,1))-AVERAGE(OFFSET($H$3,0,0,'Données projet'!$E$10+1,1))</f>
        <v>514.0255035951318</v>
      </c>
      <c r="AO23" s="59">
        <f t="shared" si="36"/>
        <v>232.26614608014839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2.9235042736666665</v>
      </c>
      <c r="BD23" s="12">
        <f>IF('Données projet'!$A$88&gt;35,BD22+BC23-BL22,IF(A23&lt;'Données projet'!$A$88,$BA$205^A23,IF(A23='Données projet'!$A$88,'Données projet'!$B$88,BD22+BC23-BL22)))</f>
        <v>19.740129246348467</v>
      </c>
      <c r="BE23" s="13">
        <f>BD23*VLOOKUP('Données projet'!$B$11,Paramètres!$A$1:$I$89,3,0)*VLOOKUP('Données projet'!$B$11,Paramètres!$A$1:$I$89,5,0)</f>
        <v>20.016491055797346</v>
      </c>
      <c r="BF23" s="13">
        <f t="shared" si="37"/>
        <v>6.5081634972756239</v>
      </c>
      <c r="BG23" s="20">
        <f t="shared" si="7"/>
        <v>46.197106679935416</v>
      </c>
      <c r="BH23" s="59">
        <f t="shared" si="8"/>
        <v>262.71180956683111</v>
      </c>
      <c r="BI23" s="59">
        <f ca="1">AVERAGE(OFFSET($BH$3,0,0,'Données projet'!$E$11+1,1))-AVERAGE(OFFSET($H$3,0,0,'Données projet'!$E$11+1,1))</f>
        <v>565.65323074569903</v>
      </c>
      <c r="BJ23" s="59">
        <f t="shared" si="38"/>
        <v>253.00166490531203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68</v>
      </c>
      <c r="BW23" s="12">
        <f>VLOOKUP(A23,'Données projet'!$A$113:$I$133,9,0)</f>
        <v>8.4</v>
      </c>
      <c r="BX23" s="12">
        <f t="array" ref="BX23">INDEX(BW:BW,MIN(IF(ISNUMBER(BW23:BW219),ROW(BW23:BW219),"")))</f>
        <v>8.4</v>
      </c>
      <c r="BY23" s="12">
        <f>IF('Données projet'!$A$114&gt;35,BY22+BX23-CG22,IF(A23&lt;'Données projet'!$A$114,$BV$205^A23,IF(A23='Données projet'!$A$114,'Données projet'!$B$114,BY22+BX23-CG22)))</f>
        <v>68</v>
      </c>
      <c r="BZ23" s="13">
        <f>BY23*VLOOKUP('Données projet'!$B$12,Paramètres!$A$1:$I$89,3,0)*VLOOKUP('Données projet'!$B$12,Paramètres!$A$1:$I$89,5,0)</f>
        <v>44.553600000000003</v>
      </c>
      <c r="CA23" s="13">
        <f t="shared" si="39"/>
        <v>13.197902274122358</v>
      </c>
      <c r="CB23" s="20">
        <f t="shared" si="10"/>
        <v>100.5838664607631</v>
      </c>
      <c r="CC23" s="59">
        <f t="shared" si="11"/>
        <v>317.09856934765884</v>
      </c>
      <c r="CD23" s="59">
        <f ca="1">AVERAGE(OFFSET($CC$3,0,0,'Données projet'!$E$12+1,1))-AVERAGE(OFFSET($H$3,0,0,'Données projet'!$E$12+1,1))</f>
        <v>225.24418446643304</v>
      </c>
      <c r="CE23" s="59">
        <f t="shared" si="40"/>
        <v>220.72810812053521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7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80</v>
      </c>
      <c r="CR23" s="12">
        <f>VLOOKUP(A23,'Données projet'!$A$139:$I$159,9,0)</f>
        <v>11.6</v>
      </c>
      <c r="CS23" s="12">
        <f t="array" ref="CS23">INDEX(CR:CR,MIN(IF(ISNUMBER(CR23:CR219),ROW(CR23:CR219),"")))</f>
        <v>11.6</v>
      </c>
      <c r="CT23" s="12">
        <f>IF('Données projet'!$A$140&gt;35,CT22+CS23-DB22,IF(A23&lt;'Données projet'!$A$140,$CQ$205^A23,IF(A23='Données projet'!$A$140,'Données projet'!$B$140,CT22+CS23-DB22)))</f>
        <v>80</v>
      </c>
      <c r="CU23" s="17">
        <f>CT23*VLOOKUP('Données projet'!$B$13,Paramètres!$A$1:$I$89,3,0)*VLOOKUP('Données projet'!$B$13,Paramètres!$A$1:$I$89,5,0)</f>
        <v>58.655999999999992</v>
      </c>
      <c r="CV23" s="13">
        <f t="shared" si="41"/>
        <v>16.828016909929062</v>
      </c>
      <c r="CW23" s="20">
        <f t="shared" si="13"/>
        <v>131.46799611812642</v>
      </c>
      <c r="CX23" s="59">
        <f t="shared" si="14"/>
        <v>347.98269900502214</v>
      </c>
      <c r="CY23" s="59">
        <f ca="1">AVERAGE(OFFSET($CX$3,0,0,'Données projet'!$E$13+1,1))-AVERAGE(OFFSET($H$3,0,0,'Données projet'!$E$13+1,1))</f>
        <v>302.36110224755532</v>
      </c>
      <c r="CZ23" s="59">
        <f t="shared" si="42"/>
        <v>292.08583531469412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28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57</v>
      </c>
      <c r="DM23" s="12">
        <f>VLOOKUP(A23,'Données projet'!$A$165:$I$185,9,0)</f>
        <v>9.6</v>
      </c>
      <c r="DN23" s="12">
        <f t="array" ref="DN23">INDEX(DM:DM,MIN(IF(ISNUMBER(DM23:DM219),ROW(DM23:DM219),"")))</f>
        <v>9.6</v>
      </c>
      <c r="DO23" s="12">
        <f>IF('Données projet'!$A$166&gt;35,DO22+DN23-DW22,IF(A23&lt;'Données projet'!$A$166,$DL$205^A23,IF(A23='Données projet'!$A$166,'Données projet'!$B$166,DO22+DN23-DW22)))</f>
        <v>57.000000000000007</v>
      </c>
      <c r="DP23" s="17">
        <f>DO23*VLOOKUP('Données projet'!$B$14,Paramètres!$A$1:$I$89,3,0)*VLOOKUP('Données projet'!$B$14,Paramètres!$A$1:$I$89,5,0)</f>
        <v>49.795200000000008</v>
      </c>
      <c r="DQ23" s="13">
        <f t="shared" si="43"/>
        <v>14.560856542690781</v>
      </c>
      <c r="DR23" s="20">
        <f t="shared" si="16"/>
        <v>112.08679847851981</v>
      </c>
      <c r="DS23" s="59">
        <f t="shared" si="17"/>
        <v>328.60150136541552</v>
      </c>
      <c r="DT23" s="59">
        <f ca="1">AVERAGE(OFFSET($DS$3,0,0,'Données projet'!$E$14+1,1))-AVERAGE(OFFSET($H$3,0,0,'Données projet'!$E$14+1,1))</f>
        <v>285.8437404763045</v>
      </c>
      <c r="DU23" s="59">
        <f t="shared" si="44"/>
        <v>276.01618888357268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21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2.9235042736666665</v>
      </c>
      <c r="EJ23" s="12">
        <f>IF('Données projet'!$A$192&gt;35,EJ22+EI23-ER22,IF(A23&lt;'Données projet'!$A$192,$EG$205^A23,IF(A23='Données projet'!$A$192,'Données projet'!$B$192,EJ22+EI23-ER22)))</f>
        <v>19.740129246348467</v>
      </c>
      <c r="EK23" s="17">
        <f>EJ23*VLOOKUP('Données projet'!$B$15,Paramètres!$A$1:$I$89,3,0)*VLOOKUP('Données projet'!$B$15,Paramètres!$A$1:$I$89,5,0)</f>
        <v>18.7847069908252</v>
      </c>
      <c r="EL23" s="13">
        <f t="shared" si="45"/>
        <v>6.1529821470572443</v>
      </c>
      <c r="EM23" s="20">
        <f t="shared" si="19"/>
        <v>43.433141915145256</v>
      </c>
      <c r="EN23" s="59">
        <f t="shared" si="20"/>
        <v>259.947844802041</v>
      </c>
      <c r="EO23" s="59">
        <f ca="1">AVERAGE(OFFSET($EN$3,0,0,'Données projet'!$E$15+1,1))-AVERAGE(OFFSET($H$3,0,0,'Données projet'!$E$15+1,1))</f>
        <v>536.1664221413339</v>
      </c>
      <c r="EP23" s="59">
        <f t="shared" si="46"/>
        <v>241.15939898336669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2.7649572650000001</v>
      </c>
      <c r="N24" s="13">
        <f>IF('Données projet'!$A$36&gt;35,N23+M24-V23,IF(A24&lt;'Données projet'!$A$36,$K$205^A24,IF(A24='Données projet'!$A$36,'Données projet'!$B$36,N23+M24-V23)))</f>
        <v>22.037725772051122</v>
      </c>
      <c r="O24" s="13">
        <f>N24*VLOOKUP('Données projet'!$B$9,Paramètres!$A$1:$I$89,3,0)*VLOOKUP('Données projet'!$B$9,Paramètres!$A$1:$I$89,5,0)</f>
        <v>18.564580190375864</v>
      </c>
      <c r="P24" s="13">
        <f t="shared" si="33"/>
        <v>6.0892281747184054</v>
      </c>
      <c r="Q24" s="20">
        <f t="shared" si="2"/>
        <v>42.938716235872512</v>
      </c>
      <c r="R24" s="59">
        <f t="shared" si="0"/>
        <v>261.79624461174689</v>
      </c>
      <c r="S24" s="59">
        <f ca="1">AVERAGE(OFFSET($R$3,0,0,'Données projet'!$E$9+1,1))-AVERAGE(OFFSET($H$3,0,0,'Données projet'!$E$9+1,1))</f>
        <v>422.90448425131547</v>
      </c>
      <c r="T24" s="59">
        <f t="shared" si="34"/>
        <v>211.68575920428512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2.9235042736666665</v>
      </c>
      <c r="AI24" s="13">
        <f>IF('Données projet'!$A$62&gt;35,AI23+AH24-AQ23,IF(A24&lt;'Données projet'!$A$62,$AF$205^A24,IF(A24='Données projet'!$A$62,'Données projet'!$B$62,AI23+AH24-AQ23)))</f>
        <v>22.914874942365291</v>
      </c>
      <c r="AJ24" s="13">
        <f>AI24*VLOOKUP('Données projet'!$B$10,Paramètres!$A$1:$I$89,3,0)*VLOOKUP('Données projet'!$B$10,Paramètres!$A$1:$I$89,5,0)</f>
        <v>20.733378847852116</v>
      </c>
      <c r="AK24" s="13">
        <f t="shared" si="35"/>
        <v>6.7136972098354146</v>
      </c>
      <c r="AL24" s="20">
        <f t="shared" si="4"/>
        <v>47.803657467139118</v>
      </c>
      <c r="AM24" s="59">
        <f t="shared" si="5"/>
        <v>266.66118584301353</v>
      </c>
      <c r="AN24" s="59">
        <f ca="1">AVERAGE(OFFSET($AM$3,0,0,'Données projet'!$E$10+1,1))-AVERAGE(OFFSET($H$3,0,0,'Données projet'!$E$10+1,1))</f>
        <v>514.0255035951318</v>
      </c>
      <c r="AO24" s="59">
        <f t="shared" si="36"/>
        <v>232.26614608014839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2.9235042736666665</v>
      </c>
      <c r="BD24" s="12">
        <f>IF('Données projet'!$A$88&gt;35,BD23+BC24-BL23,IF(A24&lt;'Données projet'!$A$88,$BA$205^A24,IF(A24='Données projet'!$A$88,'Données projet'!$B$88,BD23+BC24-BL23)))</f>
        <v>22.914874942365291</v>
      </c>
      <c r="BE24" s="13">
        <f>BD24*VLOOKUP('Données projet'!$B$11,Paramètres!$A$1:$I$89,3,0)*VLOOKUP('Données projet'!$B$11,Paramètres!$A$1:$I$89,5,0)</f>
        <v>23.235683191558408</v>
      </c>
      <c r="BF24" s="13">
        <f t="shared" si="37"/>
        <v>7.4248385977466871</v>
      </c>
      <c r="BG24" s="20">
        <f t="shared" si="7"/>
        <v>53.400408783039701</v>
      </c>
      <c r="BH24" s="59">
        <f t="shared" si="8"/>
        <v>272.2579371589141</v>
      </c>
      <c r="BI24" s="59">
        <f ca="1">AVERAGE(OFFSET($BH$3,0,0,'Données projet'!$E$11+1,1))-AVERAGE(OFFSET($H$3,0,0,'Données projet'!$E$11+1,1))</f>
        <v>565.65323074569903</v>
      </c>
      <c r="BJ24" s="59">
        <f t="shared" si="38"/>
        <v>253.00166490531203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6.6</v>
      </c>
      <c r="BY24" s="12">
        <f>IF('Données projet'!$A$114&gt;35,BY23+BX24-CG23,IF(A24&lt;'Données projet'!$A$114,$BV$205^A24,IF(A24='Données projet'!$A$114,'Données projet'!$B$114,BY23+BX24-CG23)))</f>
        <v>67.599999999999994</v>
      </c>
      <c r="BZ24" s="13">
        <f>BY24*VLOOKUP('Données projet'!$B$12,Paramètres!$A$1:$I$89,3,0)*VLOOKUP('Données projet'!$B$12,Paramètres!$A$1:$I$89,5,0)</f>
        <v>44.291519999999998</v>
      </c>
      <c r="CA24" s="13">
        <f t="shared" si="39"/>
        <v>13.129280699875432</v>
      </c>
      <c r="CB24" s="20">
        <f t="shared" si="10"/>
        <v>100.00789455228302</v>
      </c>
      <c r="CC24" s="59">
        <f t="shared" si="11"/>
        <v>318.86542292815739</v>
      </c>
      <c r="CD24" s="59">
        <f ca="1">AVERAGE(OFFSET($CC$3,0,0,'Données projet'!$E$12+1,1))-AVERAGE(OFFSET($H$3,0,0,'Données projet'!$E$12+1,1))</f>
        <v>225.24418446643304</v>
      </c>
      <c r="CE24" s="59">
        <f t="shared" si="40"/>
        <v>220.72810812053521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12.6</v>
      </c>
      <c r="CT24" s="12">
        <f>IF('Données projet'!$A$140&gt;35,CT23+CS24-DB23,IF(A24&lt;'Données projet'!$A$140,$CQ$205^A24,IF(A24='Données projet'!$A$140,'Données projet'!$B$140,CT23+CS24-DB23)))</f>
        <v>64.599999999999994</v>
      </c>
      <c r="CU24" s="17">
        <f>CT24*VLOOKUP('Données projet'!$B$13,Paramètres!$A$1:$I$89,3,0)*VLOOKUP('Données projet'!$B$13,Paramètres!$A$1:$I$89,5,0)</f>
        <v>47.364719999999991</v>
      </c>
      <c r="CV24" s="13">
        <f t="shared" si="41"/>
        <v>13.931057351916726</v>
      </c>
      <c r="CW24" s="20">
        <f t="shared" si="13"/>
        <v>106.75681222125495</v>
      </c>
      <c r="CX24" s="59">
        <f t="shared" si="14"/>
        <v>325.61434059712934</v>
      </c>
      <c r="CY24" s="59">
        <f ca="1">AVERAGE(OFFSET($CX$3,0,0,'Données projet'!$E$13+1,1))-AVERAGE(OFFSET($H$3,0,0,'Données projet'!$E$13+1,1))</f>
        <v>302.36110224755532</v>
      </c>
      <c r="CZ24" s="59">
        <f t="shared" si="42"/>
        <v>292.08583531469412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</v>
      </c>
      <c r="DO24" s="12">
        <f>IF('Données projet'!$A$166&gt;35,DO23+DN24-DW23,IF(A24&lt;'Données projet'!$A$166,$DL$205^A24,IF(A24='Données projet'!$A$166,'Données projet'!$B$166,DO23+DN24-DW23)))</f>
        <v>46</v>
      </c>
      <c r="DP24" s="17">
        <f>DO24*VLOOKUP('Données projet'!$B$14,Paramètres!$A$1:$I$89,3,0)*VLOOKUP('Données projet'!$B$14,Paramètres!$A$1:$I$89,5,0)</f>
        <v>40.185600000000001</v>
      </c>
      <c r="DQ24" s="13">
        <f t="shared" si="43"/>
        <v>12.047826945473735</v>
      </c>
      <c r="DR24" s="20">
        <f t="shared" si="16"/>
        <v>90.973218596700079</v>
      </c>
      <c r="DS24" s="59">
        <f t="shared" si="17"/>
        <v>309.83074697257445</v>
      </c>
      <c r="DT24" s="59">
        <f ca="1">AVERAGE(OFFSET($DS$3,0,0,'Données projet'!$E$14+1,1))-AVERAGE(OFFSET($H$3,0,0,'Données projet'!$E$14+1,1))</f>
        <v>285.8437404763045</v>
      </c>
      <c r="DU24" s="59">
        <f t="shared" si="44"/>
        <v>276.01618888357268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2.9235042736666665</v>
      </c>
      <c r="EJ24" s="12">
        <f>IF('Données projet'!$A$192&gt;35,EJ23+EI24-ER23,IF(A24&lt;'Données projet'!$A$192,$EG$205^A24,IF(A24='Données projet'!$A$192,'Données projet'!$B$192,EJ23+EI24-ER23)))</f>
        <v>22.914874942365291</v>
      </c>
      <c r="EK24" s="17">
        <f>EJ24*VLOOKUP('Données projet'!$B$15,Paramètres!$A$1:$I$89,3,0)*VLOOKUP('Données projet'!$B$15,Paramètres!$A$1:$I$89,5,0)</f>
        <v>21.805794995154812</v>
      </c>
      <c r="EL24" s="13">
        <f t="shared" si="45"/>
        <v>7.0196299395122805</v>
      </c>
      <c r="EM24" s="20">
        <f t="shared" si="19"/>
        <v>50.204281761211853</v>
      </c>
      <c r="EN24" s="59">
        <f t="shared" si="20"/>
        <v>269.06181013708624</v>
      </c>
      <c r="EO24" s="59">
        <f ca="1">AVERAGE(OFFSET($EN$3,0,0,'Données projet'!$E$15+1,1))-AVERAGE(OFFSET($H$3,0,0,'Données projet'!$E$15+1,1))</f>
        <v>536.1664221413339</v>
      </c>
      <c r="EP24" s="59">
        <f t="shared" si="46"/>
        <v>241.15939898336669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2.7649572650000001</v>
      </c>
      <c r="N25" s="13">
        <f>IF('Données projet'!$A$36&gt;35,N24+M25-V24,IF(A25&lt;'Données projet'!$A$36,$K$205^A25,IF(A25='Données projet'!$A$36,'Données projet'!$B$36,N24+M25-V24)))</f>
        <v>25.534484653633832</v>
      </c>
      <c r="O25" s="13">
        <f>N25*VLOOKUP('Données projet'!$B$9,Paramètres!$A$1:$I$89,3,0)*VLOOKUP('Données projet'!$B$9,Paramètres!$A$1:$I$89,5,0)</f>
        <v>21.510249872221141</v>
      </c>
      <c r="P25" s="13">
        <f t="shared" si="33"/>
        <v>6.9354970163077443</v>
      </c>
      <c r="Q25" s="20">
        <f t="shared" si="2"/>
        <v>49.543009164187801</v>
      </c>
      <c r="R25" s="59">
        <f t="shared" si="0"/>
        <v>270.72392306765619</v>
      </c>
      <c r="S25" s="59">
        <f ca="1">AVERAGE(OFFSET($R$3,0,0,'Données projet'!$E$9+1,1))-AVERAGE(OFFSET($H$3,0,0,'Données projet'!$E$9+1,1))</f>
        <v>422.90448425131547</v>
      </c>
      <c r="T25" s="59">
        <f t="shared" si="34"/>
        <v>211.68575920428512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2.9235042736666665</v>
      </c>
      <c r="AI25" s="13">
        <f>IF('Données projet'!$A$62&gt;35,AI24+AH25-AQ24,IF(A25&lt;'Données projet'!$A$62,$AF$205^A25,IF(A25='Données projet'!$A$62,'Données projet'!$B$62,AI24+AH25-AQ24)))</f>
        <v>26.600205453131583</v>
      </c>
      <c r="AJ25" s="13">
        <f>AI25*VLOOKUP('Données projet'!$B$10,Paramètres!$A$1:$I$89,3,0)*VLOOKUP('Données projet'!$B$10,Paramètres!$A$1:$I$89,5,0)</f>
        <v>24.067865893993456</v>
      </c>
      <c r="AK25" s="13">
        <f t="shared" si="35"/>
        <v>7.6593217423067346</v>
      </c>
      <c r="AL25" s="20">
        <f t="shared" si="4"/>
        <v>55.258185133222831</v>
      </c>
      <c r="AM25" s="59">
        <f t="shared" si="5"/>
        <v>276.43909903669123</v>
      </c>
      <c r="AN25" s="59">
        <f ca="1">AVERAGE(OFFSET($AM$3,0,0,'Données projet'!$E$10+1,1))-AVERAGE(OFFSET($H$3,0,0,'Données projet'!$E$10+1,1))</f>
        <v>514.0255035951318</v>
      </c>
      <c r="AO25" s="59">
        <f t="shared" si="36"/>
        <v>232.26614608014839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2.9235042736666665</v>
      </c>
      <c r="BD25" s="12">
        <f>IF('Données projet'!$A$88&gt;35,BD24+BC25-BL24,IF(A25&lt;'Données projet'!$A$88,$BA$205^A25,IF(A25='Données projet'!$A$88,'Données projet'!$B$88,BD24+BC25-BL24)))</f>
        <v>26.600205453131583</v>
      </c>
      <c r="BE25" s="13">
        <f>BD25*VLOOKUP('Données projet'!$B$11,Paramètres!$A$1:$I$89,3,0)*VLOOKUP('Données projet'!$B$11,Paramètres!$A$1:$I$89,5,0)</f>
        <v>26.972608329475424</v>
      </c>
      <c r="BF25" s="13">
        <f t="shared" si="37"/>
        <v>8.4706274244133777</v>
      </c>
      <c r="BG25" s="20">
        <f t="shared" si="7"/>
        <v>61.730302271356322</v>
      </c>
      <c r="BH25" s="59">
        <f t="shared" si="8"/>
        <v>282.91121617482474</v>
      </c>
      <c r="BI25" s="59">
        <f ca="1">AVERAGE(OFFSET($BH$3,0,0,'Données projet'!$E$11+1,1))-AVERAGE(OFFSET($H$3,0,0,'Données projet'!$E$11+1,1))</f>
        <v>565.65323074569903</v>
      </c>
      <c r="BJ25" s="59">
        <f t="shared" si="38"/>
        <v>253.00166490531203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6.6</v>
      </c>
      <c r="BY25" s="12">
        <f>IF('Données projet'!$A$114&gt;35,BY24+BX25-CG24,IF(A25&lt;'Données projet'!$A$114,$BV$205^A25,IF(A25='Données projet'!$A$114,'Données projet'!$B$114,BY24+BX25-CG24)))</f>
        <v>74.199999999999989</v>
      </c>
      <c r="BZ25" s="13">
        <f>BY25*VLOOKUP('Données projet'!$B$12,Paramètres!$A$1:$I$89,3,0)*VLOOKUP('Données projet'!$B$12,Paramètres!$A$1:$I$89,5,0)</f>
        <v>48.615839999999992</v>
      </c>
      <c r="CA25" s="13">
        <f t="shared" si="39"/>
        <v>14.255712351142295</v>
      </c>
      <c r="CB25" s="20">
        <f t="shared" si="10"/>
        <v>109.50128701157281</v>
      </c>
      <c r="CC25" s="59">
        <f t="shared" si="11"/>
        <v>330.68220091504122</v>
      </c>
      <c r="CD25" s="59">
        <f ca="1">AVERAGE(OFFSET($CC$3,0,0,'Données projet'!$E$12+1,1))-AVERAGE(OFFSET($H$3,0,0,'Données projet'!$E$12+1,1))</f>
        <v>225.24418446643304</v>
      </c>
      <c r="CE25" s="59">
        <f t="shared" si="40"/>
        <v>220.72810812053521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12.6</v>
      </c>
      <c r="CT25" s="12">
        <f>IF('Données projet'!$A$140&gt;35,CT24+CS25-DB24,IF(A25&lt;'Données projet'!$A$140,$CQ$205^A25,IF(A25='Données projet'!$A$140,'Données projet'!$B$140,CT24+CS25-DB24)))</f>
        <v>77.199999999999989</v>
      </c>
      <c r="CU25" s="17">
        <f>CT25*VLOOKUP('Données projet'!$B$13,Paramètres!$A$1:$I$89,3,0)*VLOOKUP('Données projet'!$B$13,Paramètres!$A$1:$I$89,5,0)</f>
        <v>56.603039999999986</v>
      </c>
      <c r="CV25" s="13">
        <f t="shared" si="41"/>
        <v>16.306519487923971</v>
      </c>
      <c r="CW25" s="20">
        <f t="shared" si="13"/>
        <v>126.98414944146755</v>
      </c>
      <c r="CX25" s="59">
        <f t="shared" si="14"/>
        <v>348.16506334493596</v>
      </c>
      <c r="CY25" s="59">
        <f ca="1">AVERAGE(OFFSET($CX$3,0,0,'Données projet'!$E$13+1,1))-AVERAGE(OFFSET($H$3,0,0,'Données projet'!$E$13+1,1))</f>
        <v>302.36110224755532</v>
      </c>
      <c r="CZ25" s="59">
        <f t="shared" si="42"/>
        <v>292.08583531469412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</v>
      </c>
      <c r="DO25" s="12">
        <f>IF('Données projet'!$A$166&gt;35,DO24+DN25-DW24,IF(A25&lt;'Données projet'!$A$166,$DL$205^A25,IF(A25='Données projet'!$A$166,'Données projet'!$B$166,DO24+DN25-DW24)))</f>
        <v>56</v>
      </c>
      <c r="DP25" s="17">
        <f>DO25*VLOOKUP('Données projet'!$B$14,Paramètres!$A$1:$I$89,3,0)*VLOOKUP('Données projet'!$B$14,Paramètres!$A$1:$I$89,5,0)</f>
        <v>48.921600000000005</v>
      </c>
      <c r="DQ25" s="13">
        <f t="shared" si="43"/>
        <v>14.334905731333867</v>
      </c>
      <c r="DR25" s="20">
        <f t="shared" si="16"/>
        <v>110.17174748207316</v>
      </c>
      <c r="DS25" s="59">
        <f t="shared" si="17"/>
        <v>331.35266138554152</v>
      </c>
      <c r="DT25" s="59">
        <f ca="1">AVERAGE(OFFSET($DS$3,0,0,'Données projet'!$E$14+1,1))-AVERAGE(OFFSET($H$3,0,0,'Données projet'!$E$14+1,1))</f>
        <v>285.8437404763045</v>
      </c>
      <c r="DU25" s="59">
        <f t="shared" si="44"/>
        <v>276.01618888357268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2.9235042736666665</v>
      </c>
      <c r="EJ25" s="12">
        <f>IF('Données projet'!$A$192&gt;35,EJ24+EI25-ER24,IF(A25&lt;'Données projet'!$A$192,$EG$205^A25,IF(A25='Données projet'!$A$192,'Données projet'!$B$192,EJ24+EI25-ER24)))</f>
        <v>26.600205453131583</v>
      </c>
      <c r="EK25" s="17">
        <f>EJ25*VLOOKUP('Données projet'!$B$15,Paramètres!$A$1:$I$89,3,0)*VLOOKUP('Données projet'!$B$15,Paramètres!$A$1:$I$89,5,0)</f>
        <v>25.312755509200016</v>
      </c>
      <c r="EL25" s="13">
        <f t="shared" si="45"/>
        <v>8.0083451097389862</v>
      </c>
      <c r="EM25" s="20">
        <f t="shared" si="19"/>
        <v>58.034250244652092</v>
      </c>
      <c r="EN25" s="59">
        <f t="shared" si="20"/>
        <v>279.21516414812049</v>
      </c>
      <c r="EO25" s="59">
        <f ca="1">AVERAGE(OFFSET($EN$3,0,0,'Données projet'!$E$15+1,1))-AVERAGE(OFFSET($H$3,0,0,'Données projet'!$E$15+1,1))</f>
        <v>536.1664221413339</v>
      </c>
      <c r="EP25" s="59">
        <f t="shared" si="46"/>
        <v>241.15939898336669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2.7649572650000001</v>
      </c>
      <c r="N26" s="13">
        <f>IF('Données projet'!$A$36&gt;35,N25+M26-V25,IF(A26&lt;'Données projet'!$A$36,$K$205^A26,IF(A26='Données projet'!$A$36,'Données projet'!$B$36,N25+M26-V25)))</f>
        <v>29.586079492538172</v>
      </c>
      <c r="O26" s="13">
        <f>N26*VLOOKUP('Données projet'!$B$9,Paramètres!$A$1:$I$89,3,0)*VLOOKUP('Données projet'!$B$9,Paramètres!$A$1:$I$89,5,0)</f>
        <v>24.923313364514161</v>
      </c>
      <c r="P26" s="13">
        <f t="shared" si="33"/>
        <v>7.8993786212384842</v>
      </c>
      <c r="Q26" s="20">
        <f t="shared" si="2"/>
        <v>57.166188541852527</v>
      </c>
      <c r="R26" s="59">
        <f t="shared" si="0"/>
        <v>280.65138525139901</v>
      </c>
      <c r="S26" s="59">
        <f ca="1">AVERAGE(OFFSET($R$3,0,0,'Données projet'!$E$9+1,1))-AVERAGE(OFFSET($H$3,0,0,'Données projet'!$E$9+1,1))</f>
        <v>422.90448425131547</v>
      </c>
      <c r="T26" s="59">
        <f t="shared" si="34"/>
        <v>211.68575920428512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2.9235042736666665</v>
      </c>
      <c r="AI26" s="13">
        <f>IF('Données projet'!$A$62&gt;35,AI25+AH26-AQ25,IF(A26&lt;'Données projet'!$A$62,$AF$205^A26,IF(A26='Données projet'!$A$62,'Données projet'!$B$62,AI25+AH26-AQ25)))</f>
        <v>30.878236600831084</v>
      </c>
      <c r="AJ26" s="13">
        <f>AI26*VLOOKUP('Données projet'!$B$10,Paramètres!$A$1:$I$89,3,0)*VLOOKUP('Données projet'!$B$10,Paramètres!$A$1:$I$89,5,0)</f>
        <v>27.938628476431965</v>
      </c>
      <c r="AK26" s="13">
        <f t="shared" si="35"/>
        <v>8.7381375296802872</v>
      </c>
      <c r="AL26" s="20">
        <f t="shared" si="4"/>
        <v>63.87870079397883</v>
      </c>
      <c r="AM26" s="59">
        <f t="shared" si="5"/>
        <v>287.36389750352532</v>
      </c>
      <c r="AN26" s="59">
        <f ca="1">AVERAGE(OFFSET($AM$3,0,0,'Données projet'!$E$10+1,1))-AVERAGE(OFFSET($H$3,0,0,'Données projet'!$E$10+1,1))</f>
        <v>514.0255035951318</v>
      </c>
      <c r="AO26" s="59">
        <f t="shared" si="36"/>
        <v>232.26614608014839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2.9235042736666665</v>
      </c>
      <c r="BD26" s="12">
        <f>IF('Données projet'!$A$88&gt;35,BD25+BC26-BL25,IF(A26&lt;'Données projet'!$A$88,$BA$205^A26,IF(A26='Données projet'!$A$88,'Données projet'!$B$88,BD25+BC26-BL25)))</f>
        <v>30.878236600831084</v>
      </c>
      <c r="BE26" s="13">
        <f>BD26*VLOOKUP('Données projet'!$B$11,Paramètres!$A$1:$I$89,3,0)*VLOOKUP('Données projet'!$B$11,Paramètres!$A$1:$I$89,5,0)</f>
        <v>31.31053191324272</v>
      </c>
      <c r="BF26" s="13">
        <f t="shared" si="37"/>
        <v>9.663715651004102</v>
      </c>
      <c r="BG26" s="20">
        <f t="shared" si="7"/>
        <v>71.36348117439654</v>
      </c>
      <c r="BH26" s="59">
        <f t="shared" si="8"/>
        <v>294.84867788394303</v>
      </c>
      <c r="BI26" s="59">
        <f ca="1">AVERAGE(OFFSET($BH$3,0,0,'Données projet'!$E$11+1,1))-AVERAGE(OFFSET($H$3,0,0,'Données projet'!$E$11+1,1))</f>
        <v>565.65323074569903</v>
      </c>
      <c r="BJ26" s="59">
        <f t="shared" si="38"/>
        <v>253.00166490531203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6.6</v>
      </c>
      <c r="BY26" s="12">
        <f>IF('Données projet'!$A$114&gt;35,BY25+BX26-CG25,IF(A26&lt;'Données projet'!$A$114,$BV$205^A26,IF(A26='Données projet'!$A$114,'Données projet'!$B$114,BY25+BX26-CG25)))</f>
        <v>80.799999999999983</v>
      </c>
      <c r="BZ26" s="13">
        <f>BY26*VLOOKUP('Données projet'!$B$12,Paramètres!$A$1:$I$89,3,0)*VLOOKUP('Données projet'!$B$12,Paramètres!$A$1:$I$89,5,0)</f>
        <v>52.940159999999992</v>
      </c>
      <c r="CA26" s="13">
        <f t="shared" si="39"/>
        <v>15.37052534377243</v>
      </c>
      <c r="CB26" s="20">
        <f t="shared" si="10"/>
        <v>118.97444364040363</v>
      </c>
      <c r="CC26" s="59">
        <f t="shared" si="11"/>
        <v>342.45964034995012</v>
      </c>
      <c r="CD26" s="59">
        <f ca="1">AVERAGE(OFFSET($CC$3,0,0,'Données projet'!$E$12+1,1))-AVERAGE(OFFSET($H$3,0,0,'Données projet'!$E$12+1,1))</f>
        <v>225.24418446643304</v>
      </c>
      <c r="CE26" s="59">
        <f t="shared" si="40"/>
        <v>220.72810812053521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</v>
      </c>
      <c r="CT26" s="12">
        <f>IF('Données projet'!$A$140&gt;35,CT25+CS26-DB25,IF(A26&lt;'Données projet'!$A$140,$CQ$205^A26,IF(A26='Données projet'!$A$140,'Données projet'!$B$140,CT25+CS26-DB25)))</f>
        <v>89.799999999999983</v>
      </c>
      <c r="CU26" s="17">
        <f>CT26*VLOOKUP('Données projet'!$B$13,Paramètres!$A$1:$I$89,3,0)*VLOOKUP('Données projet'!$B$13,Paramètres!$A$1:$I$89,5,0)</f>
        <v>65.84135999999998</v>
      </c>
      <c r="CV26" s="13">
        <f t="shared" si="41"/>
        <v>18.637068365902625</v>
      </c>
      <c r="CW26" s="20">
        <f t="shared" si="13"/>
        <v>147.13326273728035</v>
      </c>
      <c r="CX26" s="59">
        <f t="shared" si="14"/>
        <v>370.61845944682682</v>
      </c>
      <c r="CY26" s="59">
        <f ca="1">AVERAGE(OFFSET($CX$3,0,0,'Données projet'!$E$13+1,1))-AVERAGE(OFFSET($H$3,0,0,'Données projet'!$E$13+1,1))</f>
        <v>302.36110224755532</v>
      </c>
      <c r="CZ26" s="59">
        <f t="shared" si="42"/>
        <v>292.08583531469412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</v>
      </c>
      <c r="DO26" s="12">
        <f>IF('Données projet'!$A$166&gt;35,DO25+DN26-DW25,IF(A26&lt;'Données projet'!$A$166,$DL$205^A26,IF(A26='Données projet'!$A$166,'Données projet'!$B$166,DO25+DN26-DW25)))</f>
        <v>66</v>
      </c>
      <c r="DP26" s="17">
        <f>DO26*VLOOKUP('Données projet'!$B$14,Paramètres!$A$1:$I$89,3,0)*VLOOKUP('Données projet'!$B$14,Paramètres!$A$1:$I$89,5,0)</f>
        <v>57.657600000000002</v>
      </c>
      <c r="DQ26" s="13">
        <f t="shared" si="43"/>
        <v>16.574671209026025</v>
      </c>
      <c r="DR26" s="20">
        <f t="shared" si="16"/>
        <v>129.28787235572034</v>
      </c>
      <c r="DS26" s="59">
        <f t="shared" si="17"/>
        <v>352.77306906526684</v>
      </c>
      <c r="DT26" s="59">
        <f ca="1">AVERAGE(OFFSET($DS$3,0,0,'Données projet'!$E$14+1,1))-AVERAGE(OFFSET($H$3,0,0,'Données projet'!$E$14+1,1))</f>
        <v>285.8437404763045</v>
      </c>
      <c r="DU26" s="59">
        <f t="shared" si="44"/>
        <v>276.01618888357268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2.9235042736666665</v>
      </c>
      <c r="EJ26" s="12">
        <f>IF('Données projet'!$A$192&gt;35,EJ25+EI26-ER25,IF(A26&lt;'Données projet'!$A$192,$EG$205^A26,IF(A26='Données projet'!$A$192,'Données projet'!$B$192,EJ25+EI26-ER25)))</f>
        <v>30.878236600831084</v>
      </c>
      <c r="EK26" s="17">
        <f>EJ26*VLOOKUP('Données projet'!$B$15,Paramètres!$A$1:$I$89,3,0)*VLOOKUP('Données projet'!$B$15,Paramètres!$A$1:$I$89,5,0)</f>
        <v>29.383729949350858</v>
      </c>
      <c r="EL26" s="13">
        <f t="shared" si="45"/>
        <v>9.1363208529958886</v>
      </c>
      <c r="EM26" s="20">
        <f t="shared" si="19"/>
        <v>67.089088480753915</v>
      </c>
      <c r="EN26" s="59">
        <f t="shared" si="20"/>
        <v>290.57428519030043</v>
      </c>
      <c r="EO26" s="59">
        <f ca="1">AVERAGE(OFFSET($EN$3,0,0,'Données projet'!$E$15+1,1))-AVERAGE(OFFSET($H$3,0,0,'Données projet'!$E$15+1,1))</f>
        <v>536.1664221413339</v>
      </c>
      <c r="EP26" s="59">
        <f t="shared" si="46"/>
        <v>241.15939898336669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2.7649572650000001</v>
      </c>
      <c r="N27" s="13">
        <f>IF('Données projet'!$A$36&gt;35,N26+M27-V26,IF(A27&lt;'Données projet'!$A$36,$K$205^A27,IF(A27='Données projet'!$A$36,'Données projet'!$B$36,N26+M27-V26)))</f>
        <v>34.280546939263104</v>
      </c>
      <c r="O27" s="13">
        <f>N27*VLOOKUP('Données projet'!$B$9,Paramètres!$A$1:$I$89,3,0)*VLOOKUP('Données projet'!$B$9,Paramètres!$A$1:$I$89,5,0)</f>
        <v>28.877932741635245</v>
      </c>
      <c r="P27" s="13">
        <f t="shared" si="33"/>
        <v>8.9972185778402451</v>
      </c>
      <c r="Q27" s="20">
        <f t="shared" si="2"/>
        <v>65.965888548086483</v>
      </c>
      <c r="R27" s="59">
        <f t="shared" si="0"/>
        <v>291.7365967317063</v>
      </c>
      <c r="S27" s="59">
        <f ca="1">AVERAGE(OFFSET($R$3,0,0,'Données projet'!$E$9+1,1))-AVERAGE(OFFSET($H$3,0,0,'Données projet'!$E$9+1,1))</f>
        <v>422.90448425131547</v>
      </c>
      <c r="T27" s="59">
        <f t="shared" si="34"/>
        <v>211.68575920428512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2.9235042736666665</v>
      </c>
      <c r="AI27" s="13">
        <f>IF('Données projet'!$A$62&gt;35,AI26+AH27-AQ26,IF(A27&lt;'Données projet'!$A$62,$AF$205^A27,IF(A27='Données projet'!$A$62,'Données projet'!$B$62,AI26+AH27-AQ26)))</f>
        <v>35.84429064868953</v>
      </c>
      <c r="AJ27" s="13">
        <f>AI27*VLOOKUP('Données projet'!$B$10,Paramètres!$A$1:$I$89,3,0)*VLOOKUP('Données projet'!$B$10,Paramètres!$A$1:$I$89,5,0)</f>
        <v>32.431914178934285</v>
      </c>
      <c r="AK27" s="13">
        <f t="shared" si="35"/>
        <v>9.9689045657731459</v>
      </c>
      <c r="AL27" s="20">
        <f t="shared" si="4"/>
        <v>73.848092647032104</v>
      </c>
      <c r="AM27" s="59">
        <f t="shared" si="5"/>
        <v>299.61880083065194</v>
      </c>
      <c r="AN27" s="59">
        <f ca="1">AVERAGE(OFFSET($AM$3,0,0,'Données projet'!$E$10+1,1))-AVERAGE(OFFSET($H$3,0,0,'Données projet'!$E$10+1,1))</f>
        <v>514.0255035951318</v>
      </c>
      <c r="AO27" s="59">
        <f t="shared" si="36"/>
        <v>232.26614608014839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2.9235042736666665</v>
      </c>
      <c r="BD27" s="12">
        <f>IF('Données projet'!$A$88&gt;35,BD26+BC27-BL26,IF(A27&lt;'Données projet'!$A$88,$BA$205^A27,IF(A27='Données projet'!$A$88,'Données projet'!$B$88,BD26+BC27-BL26)))</f>
        <v>35.84429064868953</v>
      </c>
      <c r="BE27" s="13">
        <f>BD27*VLOOKUP('Données projet'!$B$11,Paramètres!$A$1:$I$89,3,0)*VLOOKUP('Données projet'!$B$11,Paramètres!$A$1:$I$89,5,0)</f>
        <v>36.34611071777119</v>
      </c>
      <c r="BF27" s="13">
        <f t="shared" si="37"/>
        <v>11.02485040415163</v>
      </c>
      <c r="BG27" s="20">
        <f t="shared" si="7"/>
        <v>82.504423954015564</v>
      </c>
      <c r="BH27" s="59">
        <f t="shared" si="8"/>
        <v>308.27513213763535</v>
      </c>
      <c r="BI27" s="59">
        <f ca="1">AVERAGE(OFFSET($BH$3,0,0,'Données projet'!$E$11+1,1))-AVERAGE(OFFSET($H$3,0,0,'Données projet'!$E$11+1,1))</f>
        <v>565.65323074569903</v>
      </c>
      <c r="BJ27" s="59">
        <f t="shared" si="38"/>
        <v>253.00166490531203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6.6</v>
      </c>
      <c r="BY27" s="12">
        <f>IF('Données projet'!$A$114&gt;35,BY26+BX27-CG26,IF(A27&lt;'Données projet'!$A$114,$BV$205^A27,IF(A27='Données projet'!$A$114,'Données projet'!$B$114,BY26+BX27-CG26)))</f>
        <v>87.399999999999977</v>
      </c>
      <c r="BZ27" s="13">
        <f>BY27*VLOOKUP('Données projet'!$B$12,Paramètres!$A$1:$I$89,3,0)*VLOOKUP('Données projet'!$B$12,Paramètres!$A$1:$I$89,5,0)</f>
        <v>57.264479999999992</v>
      </c>
      <c r="CA27" s="13">
        <f t="shared" si="39"/>
        <v>16.474776623807379</v>
      </c>
      <c r="CB27" s="20">
        <f t="shared" si="10"/>
        <v>128.42920528646448</v>
      </c>
      <c r="CC27" s="59">
        <f t="shared" si="11"/>
        <v>354.19991347008431</v>
      </c>
      <c r="CD27" s="59">
        <f ca="1">AVERAGE(OFFSET($CC$3,0,0,'Données projet'!$E$12+1,1))-AVERAGE(OFFSET($H$3,0,0,'Données projet'!$E$12+1,1))</f>
        <v>225.24418446643304</v>
      </c>
      <c r="CE27" s="59">
        <f t="shared" si="40"/>
        <v>220.72810812053521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</v>
      </c>
      <c r="CT27" s="12">
        <f>IF('Données projet'!$A$140&gt;35,CT26+CS27-DB26,IF(A27&lt;'Données projet'!$A$140,$CQ$205^A27,IF(A27='Données projet'!$A$140,'Données projet'!$B$140,CT26+CS27-DB26)))</f>
        <v>102.39999999999998</v>
      </c>
      <c r="CU27" s="17">
        <f>CT27*VLOOKUP('Données projet'!$B$13,Paramètres!$A$1:$I$89,3,0)*VLOOKUP('Données projet'!$B$13,Paramètres!$A$1:$I$89,5,0)</f>
        <v>75.079679999999982</v>
      </c>
      <c r="CV27" s="13">
        <f t="shared" si="41"/>
        <v>20.929732076759169</v>
      </c>
      <c r="CW27" s="20">
        <f t="shared" si="13"/>
        <v>167.2163927003555</v>
      </c>
      <c r="CX27" s="59">
        <f t="shared" si="14"/>
        <v>392.9871008839753</v>
      </c>
      <c r="CY27" s="59">
        <f ca="1">AVERAGE(OFFSET($CX$3,0,0,'Données projet'!$E$13+1,1))-AVERAGE(OFFSET($H$3,0,0,'Données projet'!$E$13+1,1))</f>
        <v>302.36110224755532</v>
      </c>
      <c r="CZ27" s="59">
        <f t="shared" si="42"/>
        <v>292.08583531469412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</v>
      </c>
      <c r="DO27" s="12">
        <f>IF('Données projet'!$A$166&gt;35,DO26+DN27-DW26,IF(A27&lt;'Données projet'!$A$166,$DL$205^A27,IF(A27='Données projet'!$A$166,'Données projet'!$B$166,DO26+DN27-DW26)))</f>
        <v>76</v>
      </c>
      <c r="DP27" s="17">
        <f>DO27*VLOOKUP('Données projet'!$B$14,Paramètres!$A$1:$I$89,3,0)*VLOOKUP('Données projet'!$B$14,Paramètres!$A$1:$I$89,5,0)</f>
        <v>66.393600000000006</v>
      </c>
      <c r="DQ27" s="13">
        <f t="shared" si="43"/>
        <v>18.775122997078544</v>
      </c>
      <c r="DR27" s="20">
        <f t="shared" si="16"/>
        <v>148.33552588657844</v>
      </c>
      <c r="DS27" s="59">
        <f t="shared" si="17"/>
        <v>374.10623407019824</v>
      </c>
      <c r="DT27" s="59">
        <f ca="1">AVERAGE(OFFSET($DS$3,0,0,'Données projet'!$E$14+1,1))-AVERAGE(OFFSET($H$3,0,0,'Données projet'!$E$14+1,1))</f>
        <v>285.8437404763045</v>
      </c>
      <c r="DU27" s="59">
        <f t="shared" si="44"/>
        <v>276.01618888357268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2.9235042736666665</v>
      </c>
      <c r="EJ27" s="12">
        <f>IF('Données projet'!$A$192&gt;35,EJ26+EI27-ER26,IF(A27&lt;'Données projet'!$A$192,$EG$205^A27,IF(A27='Données projet'!$A$192,'Données projet'!$B$192,EJ26+EI27-ER26)))</f>
        <v>35.84429064868953</v>
      </c>
      <c r="EK27" s="17">
        <f>EJ27*VLOOKUP('Données projet'!$B$15,Paramètres!$A$1:$I$89,3,0)*VLOOKUP('Données projet'!$B$15,Paramètres!$A$1:$I$89,5,0)</f>
        <v>34.109426981292962</v>
      </c>
      <c r="EL27" s="13">
        <f t="shared" si="45"/>
        <v>10.423172026811937</v>
      </c>
      <c r="EM27" s="20">
        <f t="shared" si="19"/>
        <v>77.560943272449364</v>
      </c>
      <c r="EN27" s="59">
        <f t="shared" si="20"/>
        <v>303.33165145606915</v>
      </c>
      <c r="EO27" s="59">
        <f ca="1">AVERAGE(OFFSET($EN$3,0,0,'Données projet'!$E$15+1,1))-AVERAGE(OFFSET($H$3,0,0,'Données projet'!$E$15+1,1))</f>
        <v>536.1664221413339</v>
      </c>
      <c r="EP27" s="59">
        <f t="shared" si="46"/>
        <v>241.15939898336669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2.7649572650000001</v>
      </c>
      <c r="N28" s="13">
        <f>IF('Données projet'!$A$36&gt;35,N27+M28-V27,IF(A28&lt;'Données projet'!$A$36,$K$205^A28,IF(A28='Données projet'!$A$36,'Données projet'!$B$36,N27+M28-V27)))</f>
        <v>39.719892551204822</v>
      </c>
      <c r="O28" s="13">
        <f>N28*VLOOKUP('Données projet'!$B$9,Paramètres!$A$1:$I$89,3,0)*VLOOKUP('Données projet'!$B$9,Paramètres!$A$1:$I$89,5,0)</f>
        <v>33.460037485134947</v>
      </c>
      <c r="P28" s="13">
        <f t="shared" si="33"/>
        <v>10.247634151854603</v>
      </c>
      <c r="Q28" s="20">
        <f t="shared" si="2"/>
        <v>76.124194767756805</v>
      </c>
      <c r="R28" s="59">
        <f t="shared" si="0"/>
        <v>304.16196873408893</v>
      </c>
      <c r="S28" s="59">
        <f ca="1">AVERAGE(OFFSET($R$3,0,0,'Données projet'!$E$9+1,1))-AVERAGE(OFFSET($H$3,0,0,'Données projet'!$E$9+1,1))</f>
        <v>422.90448425131547</v>
      </c>
      <c r="T28" s="59">
        <f t="shared" si="34"/>
        <v>211.68575920428512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2.9235042736666665</v>
      </c>
      <c r="AI28" s="13">
        <f>IF('Données projet'!$A$62&gt;35,AI27+AH28-AQ27,IF(A28&lt;'Données projet'!$A$62,$AF$205^A28,IF(A28='Données projet'!$A$62,'Données projet'!$B$62,AI27+AH28-AQ27)))</f>
        <v>41.609020253221033</v>
      </c>
      <c r="AJ28" s="13">
        <f>AI28*VLOOKUP('Données projet'!$B$10,Paramètres!$A$1:$I$89,3,0)*VLOOKUP('Données projet'!$B$10,Paramètres!$A$1:$I$89,5,0)</f>
        <v>37.647841525114387</v>
      </c>
      <c r="AK28" s="13">
        <f t="shared" si="35"/>
        <v>11.373025190315211</v>
      </c>
      <c r="AL28" s="20">
        <f t="shared" si="4"/>
        <v>85.378009529373216</v>
      </c>
      <c r="AM28" s="59">
        <f t="shared" si="5"/>
        <v>313.41578349570534</v>
      </c>
      <c r="AN28" s="59">
        <f ca="1">AVERAGE(OFFSET($AM$3,0,0,'Données projet'!$E$10+1,1))-AVERAGE(OFFSET($H$3,0,0,'Données projet'!$E$10+1,1))</f>
        <v>514.0255035951318</v>
      </c>
      <c r="AO28" s="59">
        <f t="shared" si="36"/>
        <v>232.26614608014839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2.9235042736666665</v>
      </c>
      <c r="BD28" s="12">
        <f>IF('Données projet'!$A$88&gt;35,BD27+BC28-BL27,IF(A28&lt;'Données projet'!$A$88,$BA$205^A28,IF(A28='Données projet'!$A$88,'Données projet'!$B$88,BD27+BC28-BL27)))</f>
        <v>41.609020253221033</v>
      </c>
      <c r="BE28" s="13">
        <f>BD28*VLOOKUP('Données projet'!$B$11,Paramètres!$A$1:$I$89,3,0)*VLOOKUP('Données projet'!$B$11,Paramètres!$A$1:$I$89,5,0)</f>
        <v>42.191546536766133</v>
      </c>
      <c r="BF28" s="13">
        <f t="shared" si="37"/>
        <v>12.577701044141646</v>
      </c>
      <c r="BG28" s="20">
        <f t="shared" si="7"/>
        <v>95.389772870081046</v>
      </c>
      <c r="BH28" s="59">
        <f t="shared" si="8"/>
        <v>323.42754683641317</v>
      </c>
      <c r="BI28" s="59">
        <f ca="1">AVERAGE(OFFSET($BH$3,0,0,'Données projet'!$E$11+1,1))-AVERAGE(OFFSET($H$3,0,0,'Données projet'!$E$11+1,1))</f>
        <v>565.65323074569903</v>
      </c>
      <c r="BJ28" s="59">
        <f t="shared" si="38"/>
        <v>253.00166490531203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94</v>
      </c>
      <c r="BW28" s="12">
        <f>VLOOKUP(A28,'Données projet'!$A$113:$I$133,9,0)</f>
        <v>6.6</v>
      </c>
      <c r="BX28" s="12">
        <f t="array" ref="BX28">INDEX(BW:BW,MIN(IF(ISNUMBER(BW28:BW224),ROW(BW28:BW224),"")))</f>
        <v>6.6</v>
      </c>
      <c r="BY28" s="12">
        <f>IF('Données projet'!$A$114&gt;35,BY27+BX28-CG27,IF(A28&lt;'Données projet'!$A$114,$BV$205^A28,IF(A28='Données projet'!$A$114,'Données projet'!$B$114,BY27+BX28-CG27)))</f>
        <v>93.999999999999972</v>
      </c>
      <c r="BZ28" s="13">
        <f>BY28*VLOOKUP('Données projet'!$B$12,Paramètres!$A$1:$I$89,3,0)*VLOOKUP('Données projet'!$B$12,Paramètres!$A$1:$I$89,5,0)</f>
        <v>61.588799999999985</v>
      </c>
      <c r="CA28" s="13">
        <f t="shared" si="39"/>
        <v>17.56935444538782</v>
      </c>
      <c r="CB28" s="20">
        <f t="shared" si="10"/>
        <v>137.86711899238375</v>
      </c>
      <c r="CC28" s="59">
        <f t="shared" si="11"/>
        <v>365.90489295871589</v>
      </c>
      <c r="CD28" s="59">
        <f ca="1">AVERAGE(OFFSET($CC$3,0,0,'Données projet'!$E$12+1,1))-AVERAGE(OFFSET($H$3,0,0,'Données projet'!$E$12+1,1))</f>
        <v>225.24418446643304</v>
      </c>
      <c r="CE28" s="59">
        <f t="shared" si="40"/>
        <v>220.72810812053521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14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115</v>
      </c>
      <c r="CR28" s="12">
        <f>VLOOKUP(A28,'Données projet'!$A$139:$I$159,9,0)</f>
        <v>12.6</v>
      </c>
      <c r="CS28" s="12">
        <f t="array" ref="CS28">INDEX(CR:CR,MIN(IF(ISNUMBER(CR28:CR224),ROW(CR28:CR224),"")))</f>
        <v>12.6</v>
      </c>
      <c r="CT28" s="12">
        <f>IF('Données projet'!$A$140&gt;35,CT27+CS28-DB27,IF(A28&lt;'Données projet'!$A$140,$CQ$205^A28,IF(A28='Données projet'!$A$140,'Données projet'!$B$140,CT27+CS28-DB27)))</f>
        <v>114.99999999999997</v>
      </c>
      <c r="CU28" s="17">
        <f>CT28*VLOOKUP('Données projet'!$B$13,Paramètres!$A$1:$I$89,3,0)*VLOOKUP('Données projet'!$B$13,Paramètres!$A$1:$I$89,5,0)</f>
        <v>84.317999999999969</v>
      </c>
      <c r="CV28" s="13">
        <f t="shared" si="41"/>
        <v>23.189705803157239</v>
      </c>
      <c r="CW28" s="20">
        <f t="shared" si="13"/>
        <v>187.24258760716546</v>
      </c>
      <c r="CX28" s="59">
        <f t="shared" si="14"/>
        <v>415.28036157349754</v>
      </c>
      <c r="CY28" s="59">
        <f ca="1">AVERAGE(OFFSET($CX$3,0,0,'Données projet'!$E$13+1,1))-AVERAGE(OFFSET($H$3,0,0,'Données projet'!$E$13+1,1))</f>
        <v>302.36110224755532</v>
      </c>
      <c r="CZ28" s="59">
        <f t="shared" si="42"/>
        <v>292.08583531469412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86</v>
      </c>
      <c r="DM28" s="12">
        <f>VLOOKUP(A28,'Données projet'!$A$165:$I$185,9,0)</f>
        <v>10</v>
      </c>
      <c r="DN28" s="12">
        <f t="array" ref="DN28">INDEX(DM:DM,MIN(IF(ISNUMBER(DM28:DM224),ROW(DM28:DM224),"")))</f>
        <v>10</v>
      </c>
      <c r="DO28" s="12">
        <f>IF('Données projet'!$A$166&gt;35,DO27+DN28-DW27,IF(A28&lt;'Données projet'!$A$166,$DL$205^A28,IF(A28='Données projet'!$A$166,'Données projet'!$B$166,DO27+DN28-DW27)))</f>
        <v>86</v>
      </c>
      <c r="DP28" s="17">
        <f>DO28*VLOOKUP('Données projet'!$B$14,Paramètres!$A$1:$I$89,3,0)*VLOOKUP('Données projet'!$B$14,Paramètres!$A$1:$I$89,5,0)</f>
        <v>75.129600000000011</v>
      </c>
      <c r="DQ28" s="13">
        <f t="shared" si="43"/>
        <v>20.942027818647581</v>
      </c>
      <c r="DR28" s="20">
        <f t="shared" si="16"/>
        <v>167.32475178414452</v>
      </c>
      <c r="DS28" s="59">
        <f t="shared" si="17"/>
        <v>395.36252575047661</v>
      </c>
      <c r="DT28" s="59">
        <f ca="1">AVERAGE(OFFSET($DS$3,0,0,'Données projet'!$E$14+1,1))-AVERAGE(OFFSET($H$3,0,0,'Données projet'!$E$14+1,1))</f>
        <v>285.8437404763045</v>
      </c>
      <c r="DU28" s="59">
        <f t="shared" si="44"/>
        <v>276.01618888357268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21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2.9235042736666665</v>
      </c>
      <c r="EJ28" s="12">
        <f>IF('Données projet'!$A$192&gt;35,EJ27+EI28-ER27,IF(A28&lt;'Données projet'!$A$192,$EG$205^A28,IF(A28='Données projet'!$A$192,'Données projet'!$B$192,EJ27+EI28-ER27)))</f>
        <v>41.609020253221033</v>
      </c>
      <c r="EK28" s="17">
        <f>EJ28*VLOOKUP('Données projet'!$B$15,Paramètres!$A$1:$I$89,3,0)*VLOOKUP('Données projet'!$B$15,Paramètres!$A$1:$I$89,5,0)</f>
        <v>39.595143672965136</v>
      </c>
      <c r="EL28" s="13">
        <f t="shared" si="45"/>
        <v>11.891276242218426</v>
      </c>
      <c r="EM28" s="20">
        <f t="shared" si="19"/>
        <v>89.672181352278031</v>
      </c>
      <c r="EN28" s="59">
        <f t="shared" si="20"/>
        <v>317.70995531861013</v>
      </c>
      <c r="EO28" s="59">
        <f ca="1">AVERAGE(OFFSET($EN$3,0,0,'Données projet'!$E$15+1,1))-AVERAGE(OFFSET($H$3,0,0,'Données projet'!$E$15+1,1))</f>
        <v>536.1664221413339</v>
      </c>
      <c r="EP28" s="59">
        <f t="shared" si="46"/>
        <v>241.15939898336669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2.7649572650000001</v>
      </c>
      <c r="N29" s="13">
        <f>IF('Données projet'!$A$36&gt;35,N28+M29-V28,IF(A29&lt;'Données projet'!$A$36,$K$205^A29,IF(A29='Données projet'!$A$36,'Données projet'!$B$36,N28+M29-V28)))</f>
        <v>46.022307259989418</v>
      </c>
      <c r="O29" s="13">
        <f>N29*VLOOKUP('Données projet'!$B$9,Paramètres!$A$1:$I$89,3,0)*VLOOKUP('Données projet'!$B$9,Paramètres!$A$1:$I$89,5,0)</f>
        <v>38.769191635815091</v>
      </c>
      <c r="P29" s="13">
        <f t="shared" si="33"/>
        <v>11.671829999651413</v>
      </c>
      <c r="Q29" s="20">
        <f t="shared" si="2"/>
        <v>87.851446015104159</v>
      </c>
      <c r="R29" s="59">
        <f t="shared" si="0"/>
        <v>318.13816006429431</v>
      </c>
      <c r="S29" s="59">
        <f ca="1">AVERAGE(OFFSET($R$3,0,0,'Données projet'!$E$9+1,1))-AVERAGE(OFFSET($H$3,0,0,'Données projet'!$E$9+1,1))</f>
        <v>422.90448425131547</v>
      </c>
      <c r="T29" s="59">
        <f t="shared" si="34"/>
        <v>211.68575920428512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2.9235042736666665</v>
      </c>
      <c r="AI29" s="13">
        <f>IF('Données projet'!$A$62&gt;35,AI28+AH29-AQ28,IF(A29&lt;'Données projet'!$A$62,$AF$205^A29,IF(A29='Données projet'!$A$62,'Données projet'!$B$62,AI28+AH29-AQ28)))</f>
        <v>48.300874005334926</v>
      </c>
      <c r="AJ29" s="13">
        <f>AI29*VLOOKUP('Données projet'!$B$10,Paramètres!$A$1:$I$89,3,0)*VLOOKUP('Données projet'!$B$10,Paramètres!$A$1:$I$89,5,0)</f>
        <v>43.702630800027038</v>
      </c>
      <c r="AK29" s="13">
        <f t="shared" si="35"/>
        <v>12.974916263481436</v>
      </c>
      <c r="AL29" s="20">
        <f t="shared" si="4"/>
        <v>98.713394468943918</v>
      </c>
      <c r="AM29" s="59">
        <f t="shared" si="5"/>
        <v>329.00010851813408</v>
      </c>
      <c r="AN29" s="59">
        <f ca="1">AVERAGE(OFFSET($AM$3,0,0,'Données projet'!$E$10+1,1))-AVERAGE(OFFSET($H$3,0,0,'Données projet'!$E$10+1,1))</f>
        <v>514.0255035951318</v>
      </c>
      <c r="AO29" s="59">
        <f t="shared" si="36"/>
        <v>232.26614608014839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2.9235042736666665</v>
      </c>
      <c r="BD29" s="12">
        <f>IF('Données projet'!$A$88&gt;35,BD28+BC29-BL28,IF(A29&lt;'Données projet'!$A$88,$BA$205^A29,IF(A29='Données projet'!$A$88,'Données projet'!$B$88,BD28+BC29-BL28)))</f>
        <v>48.300874005334926</v>
      </c>
      <c r="BE29" s="13">
        <f>BD29*VLOOKUP('Données projet'!$B$11,Paramètres!$A$1:$I$89,3,0)*VLOOKUP('Données projet'!$B$11,Paramètres!$A$1:$I$89,5,0)</f>
        <v>48.977086241409616</v>
      </c>
      <c r="BF29" s="13">
        <f t="shared" si="37"/>
        <v>14.349270761644892</v>
      </c>
      <c r="BG29" s="20">
        <f t="shared" si="7"/>
        <v>110.29340511365326</v>
      </c>
      <c r="BH29" s="59">
        <f t="shared" si="8"/>
        <v>340.58011916284346</v>
      </c>
      <c r="BI29" s="59">
        <f ca="1">AVERAGE(OFFSET($BH$3,0,0,'Données projet'!$E$11+1,1))-AVERAGE(OFFSET($H$3,0,0,'Données projet'!$E$11+1,1))</f>
        <v>565.65323074569903</v>
      </c>
      <c r="BJ29" s="59">
        <f t="shared" si="38"/>
        <v>253.00166490531203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6.6</v>
      </c>
      <c r="BY29" s="12">
        <f>IF('Données projet'!$A$114&gt;35,BY28+BX29-CG28,IF(A29&lt;'Données projet'!$A$114,$BV$205^A29,IF(A29='Données projet'!$A$114,'Données projet'!$B$114,BY28+BX29-CG28)))</f>
        <v>86.599999999999966</v>
      </c>
      <c r="BZ29" s="13">
        <f>BY29*VLOOKUP('Données projet'!$B$12,Paramètres!$A$1:$I$89,3,0)*VLOOKUP('Données projet'!$B$12,Paramètres!$A$1:$I$89,5,0)</f>
        <v>56.740319999999983</v>
      </c>
      <c r="CA29" s="13">
        <f t="shared" si="39"/>
        <v>16.341459515532755</v>
      </c>
      <c r="CB29" s="20">
        <f t="shared" si="10"/>
        <v>127.28409932288616</v>
      </c>
      <c r="CC29" s="59">
        <f t="shared" si="11"/>
        <v>357.57081337207637</v>
      </c>
      <c r="CD29" s="59">
        <f ca="1">AVERAGE(OFFSET($CC$3,0,0,'Données projet'!$E$12+1,1))-AVERAGE(OFFSET($H$3,0,0,'Données projet'!$E$12+1,1))</f>
        <v>225.24418446643304</v>
      </c>
      <c r="CE29" s="59">
        <f t="shared" si="40"/>
        <v>220.72810812053521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11.8</v>
      </c>
      <c r="CT29" s="12">
        <f>IF('Données projet'!$A$140&gt;35,CT28+CS29-DB28,IF(A29&lt;'Données projet'!$A$140,$CQ$205^A29,IF(A29='Données projet'!$A$140,'Données projet'!$B$140,CT28+CS29-DB28)))</f>
        <v>98.799999999999969</v>
      </c>
      <c r="CU29" s="17">
        <f>CT29*VLOOKUP('Données projet'!$B$13,Paramètres!$A$1:$I$89,3,0)*VLOOKUP('Données projet'!$B$13,Paramètres!$A$1:$I$89,5,0)</f>
        <v>72.440159999999977</v>
      </c>
      <c r="CV29" s="13">
        <f t="shared" si="41"/>
        <v>20.27822154299642</v>
      </c>
      <c r="CW29" s="20">
        <f t="shared" si="13"/>
        <v>161.4845145207187</v>
      </c>
      <c r="CX29" s="59">
        <f t="shared" si="14"/>
        <v>391.77122856990889</v>
      </c>
      <c r="CY29" s="59">
        <f ca="1">AVERAGE(OFFSET($CX$3,0,0,'Données projet'!$E$13+1,1))-AVERAGE(OFFSET($H$3,0,0,'Données projet'!$E$13+1,1))</f>
        <v>302.36110224755532</v>
      </c>
      <c r="CZ29" s="59">
        <f t="shared" si="42"/>
        <v>292.08583531469412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9.8000000000000007</v>
      </c>
      <c r="DO29" s="12">
        <f>IF('Données projet'!$A$166&gt;35,DO28+DN29-DW28,IF(A29&lt;'Données projet'!$A$166,$DL$205^A29,IF(A29='Données projet'!$A$166,'Données projet'!$B$166,DO28+DN29-DW28)))</f>
        <v>74.8</v>
      </c>
      <c r="DP29" s="17">
        <f>DO29*VLOOKUP('Données projet'!$B$14,Paramètres!$A$1:$I$89,3,0)*VLOOKUP('Données projet'!$B$14,Paramètres!$A$1:$I$89,5,0)</f>
        <v>65.345280000000017</v>
      </c>
      <c r="DQ29" s="13">
        <f t="shared" si="43"/>
        <v>18.512938248561991</v>
      </c>
      <c r="DR29" s="20">
        <f t="shared" si="16"/>
        <v>146.05306344957884</v>
      </c>
      <c r="DS29" s="59">
        <f t="shared" si="17"/>
        <v>376.33977749876902</v>
      </c>
      <c r="DT29" s="59">
        <f ca="1">AVERAGE(OFFSET($DS$3,0,0,'Données projet'!$E$14+1,1))-AVERAGE(OFFSET($H$3,0,0,'Données projet'!$E$14+1,1))</f>
        <v>285.8437404763045</v>
      </c>
      <c r="DU29" s="59">
        <f t="shared" si="44"/>
        <v>276.01618888357268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2.9235042736666665</v>
      </c>
      <c r="EJ29" s="12">
        <f>IF('Données projet'!$A$192&gt;35,EJ28+EI29-ER28,IF(A29&lt;'Données projet'!$A$192,$EG$205^A29,IF(A29='Données projet'!$A$192,'Données projet'!$B$192,EJ28+EI29-ER28)))</f>
        <v>48.300874005334926</v>
      </c>
      <c r="EK29" s="17">
        <f>EJ29*VLOOKUP('Données projet'!$B$15,Paramètres!$A$1:$I$89,3,0)*VLOOKUP('Données projet'!$B$15,Paramètres!$A$1:$I$89,5,0)</f>
        <v>45.963111703476713</v>
      </c>
      <c r="EL29" s="13">
        <f t="shared" si="45"/>
        <v>13.566162997695264</v>
      </c>
      <c r="EM29" s="20">
        <f t="shared" si="19"/>
        <v>103.68015343787452</v>
      </c>
      <c r="EN29" s="59">
        <f t="shared" si="20"/>
        <v>333.96686748706469</v>
      </c>
      <c r="EO29" s="59">
        <f ca="1">AVERAGE(OFFSET($EN$3,0,0,'Données projet'!$E$15+1,1))-AVERAGE(OFFSET($H$3,0,0,'Données projet'!$E$15+1,1))</f>
        <v>536.1664221413339</v>
      </c>
      <c r="EP29" s="59">
        <f t="shared" si="46"/>
        <v>241.15939898336669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2.7649572650000001</v>
      </c>
      <c r="N30" s="13">
        <f>IF('Données projet'!$A$36&gt;35,N29+M30-V29,IF(A30&lt;'Données projet'!$A$36,$K$205^A30,IF(A30='Données projet'!$A$36,'Données projet'!$B$36,N29+M30-V29)))</f>
        <v>53.32473552898945</v>
      </c>
      <c r="O30" s="13">
        <f>N30*VLOOKUP('Données projet'!$B$9,Paramètres!$A$1:$I$89,3,0)*VLOOKUP('Données projet'!$B$9,Paramètres!$A$1:$I$89,5,0)</f>
        <v>44.920757209620717</v>
      </c>
      <c r="P30" s="13">
        <f t="shared" si="33"/>
        <v>13.293957758641072</v>
      </c>
      <c r="Q30" s="20">
        <f t="shared" si="2"/>
        <v>101.39062856972261</v>
      </c>
      <c r="R30" s="59">
        <f t="shared" si="0"/>
        <v>333.9084714422861</v>
      </c>
      <c r="S30" s="59">
        <f ca="1">AVERAGE(OFFSET($R$3,0,0,'Données projet'!$E$9+1,1))-AVERAGE(OFFSET($H$3,0,0,'Données projet'!$E$9+1,1))</f>
        <v>422.90448425131547</v>
      </c>
      <c r="T30" s="59">
        <f t="shared" si="34"/>
        <v>211.68575920428512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2.9235042736666665</v>
      </c>
      <c r="AI30" s="13">
        <f>IF('Données projet'!$A$62&gt;35,AI29+AH30-AQ29,IF(A30&lt;'Données projet'!$A$62,$AF$205^A30,IF(A30='Données projet'!$A$62,'Données projet'!$B$62,AI29+AH30-AQ29)))</f>
        <v>56.068958497013391</v>
      </c>
      <c r="AJ30" s="13">
        <f>AI30*VLOOKUP('Données projet'!$B$10,Paramètres!$A$1:$I$89,3,0)*VLOOKUP('Données projet'!$B$10,Paramètres!$A$1:$I$89,5,0)</f>
        <v>50.731193648097708</v>
      </c>
      <c r="AK30" s="13">
        <f t="shared" si="35"/>
        <v>14.80243376122244</v>
      </c>
      <c r="AL30" s="20">
        <f t="shared" si="4"/>
        <v>114.13773440456593</v>
      </c>
      <c r="AM30" s="59">
        <f t="shared" si="5"/>
        <v>346.65557727712945</v>
      </c>
      <c r="AN30" s="59">
        <f ca="1">AVERAGE(OFFSET($AM$3,0,0,'Données projet'!$E$10+1,1))-AVERAGE(OFFSET($H$3,0,0,'Données projet'!$E$10+1,1))</f>
        <v>514.0255035951318</v>
      </c>
      <c r="AO30" s="59">
        <f t="shared" si="36"/>
        <v>232.26614608014839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2.9235042736666665</v>
      </c>
      <c r="BD30" s="12">
        <f>IF('Données projet'!$A$88&gt;35,BD29+BC30-BL29,IF(A30&lt;'Données projet'!$A$88,$BA$205^A30,IF(A30='Données projet'!$A$88,'Données projet'!$B$88,BD29+BC30-BL29)))</f>
        <v>56.068958497013391</v>
      </c>
      <c r="BE30" s="13">
        <f>BD30*VLOOKUP('Données projet'!$B$11,Paramètres!$A$1:$I$89,3,0)*VLOOKUP('Données projet'!$B$11,Paramètres!$A$1:$I$89,5,0)</f>
        <v>56.853923915971578</v>
      </c>
      <c r="BF30" s="13">
        <f t="shared" si="37"/>
        <v>16.37036614786614</v>
      </c>
      <c r="BG30" s="20">
        <f t="shared" si="7"/>
        <v>127.53230519451735</v>
      </c>
      <c r="BH30" s="59">
        <f t="shared" si="8"/>
        <v>360.05014806708084</v>
      </c>
      <c r="BI30" s="59">
        <f ca="1">AVERAGE(OFFSET($BH$3,0,0,'Données projet'!$E$11+1,1))-AVERAGE(OFFSET($H$3,0,0,'Données projet'!$E$11+1,1))</f>
        <v>565.65323074569903</v>
      </c>
      <c r="BJ30" s="59">
        <f t="shared" si="38"/>
        <v>253.00166490531203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6.6</v>
      </c>
      <c r="BY30" s="12">
        <f>IF('Données projet'!$A$114&gt;35,BY29+BX30-CG29,IF(A30&lt;'Données projet'!$A$114,$BV$205^A30,IF(A30='Données projet'!$A$114,'Données projet'!$B$114,BY29+BX30-CG29)))</f>
        <v>93.19999999999996</v>
      </c>
      <c r="BZ30" s="13">
        <f>BY30*VLOOKUP('Données projet'!$B$12,Paramètres!$A$1:$I$89,3,0)*VLOOKUP('Données projet'!$B$12,Paramètres!$A$1:$I$89,5,0)</f>
        <v>61.064639999999976</v>
      </c>
      <c r="CA30" s="13">
        <f t="shared" si="39"/>
        <v>17.437167249426885</v>
      </c>
      <c r="CB30" s="20">
        <f t="shared" si="10"/>
        <v>136.72398095941844</v>
      </c>
      <c r="CC30" s="59">
        <f t="shared" si="11"/>
        <v>369.24182383198195</v>
      </c>
      <c r="CD30" s="59">
        <f ca="1">AVERAGE(OFFSET($CC$3,0,0,'Données projet'!$E$12+1,1))-AVERAGE(OFFSET($H$3,0,0,'Données projet'!$E$12+1,1))</f>
        <v>225.24418446643304</v>
      </c>
      <c r="CE30" s="59">
        <f t="shared" si="40"/>
        <v>220.72810812053521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11.8</v>
      </c>
      <c r="CT30" s="12">
        <f>IF('Données projet'!$A$140&gt;35,CT29+CS30-DB29,IF(A30&lt;'Données projet'!$A$140,$CQ$205^A30,IF(A30='Données projet'!$A$140,'Données projet'!$B$140,CT29+CS30-DB29)))</f>
        <v>110.59999999999997</v>
      </c>
      <c r="CU30" s="17">
        <f>CT30*VLOOKUP('Données projet'!$B$13,Paramètres!$A$1:$I$89,3,0)*VLOOKUP('Données projet'!$B$13,Paramètres!$A$1:$I$89,5,0)</f>
        <v>81.091919999999973</v>
      </c>
      <c r="CV30" s="13">
        <f t="shared" si="41"/>
        <v>22.40395323325189</v>
      </c>
      <c r="CW30" s="20">
        <f t="shared" si="13"/>
        <v>180.25531254791363</v>
      </c>
      <c r="CX30" s="59">
        <f t="shared" si="14"/>
        <v>412.77315542047711</v>
      </c>
      <c r="CY30" s="59">
        <f ca="1">AVERAGE(OFFSET($CX$3,0,0,'Données projet'!$E$13+1,1))-AVERAGE(OFFSET($H$3,0,0,'Données projet'!$E$13+1,1))</f>
        <v>302.36110224755532</v>
      </c>
      <c r="CZ30" s="59">
        <f t="shared" si="42"/>
        <v>292.08583531469412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9.8000000000000007</v>
      </c>
      <c r="DO30" s="12">
        <f>IF('Données projet'!$A$166&gt;35,DO29+DN30-DW29,IF(A30&lt;'Données projet'!$A$166,$DL$205^A30,IF(A30='Données projet'!$A$166,'Données projet'!$B$166,DO29+DN30-DW29)))</f>
        <v>84.6</v>
      </c>
      <c r="DP30" s="17">
        <f>DO30*VLOOKUP('Données projet'!$B$14,Paramètres!$A$1:$I$89,3,0)*VLOOKUP('Données projet'!$B$14,Paramètres!$A$1:$I$89,5,0)</f>
        <v>73.906560000000013</v>
      </c>
      <c r="DQ30" s="13">
        <f t="shared" si="43"/>
        <v>20.640506648584481</v>
      </c>
      <c r="DR30" s="20">
        <f t="shared" si="16"/>
        <v>164.6694744129513</v>
      </c>
      <c r="DS30" s="59">
        <f t="shared" si="17"/>
        <v>397.18731728551484</v>
      </c>
      <c r="DT30" s="59">
        <f ca="1">AVERAGE(OFFSET($DS$3,0,0,'Données projet'!$E$14+1,1))-AVERAGE(OFFSET($H$3,0,0,'Données projet'!$E$14+1,1))</f>
        <v>285.8437404763045</v>
      </c>
      <c r="DU30" s="59">
        <f t="shared" si="44"/>
        <v>276.01618888357268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2.9235042736666665</v>
      </c>
      <c r="EJ30" s="12">
        <f>IF('Données projet'!$A$192&gt;35,EJ29+EI30-ER29,IF(A30&lt;'Données projet'!$A$192,$EG$205^A30,IF(A30='Données projet'!$A$192,'Données projet'!$B$192,EJ29+EI30-ER29)))</f>
        <v>56.068958497013391</v>
      </c>
      <c r="EK30" s="17">
        <f>EJ30*VLOOKUP('Données projet'!$B$15,Paramètres!$A$1:$I$89,3,0)*VLOOKUP('Données projet'!$B$15,Paramètres!$A$1:$I$89,5,0)</f>
        <v>53.355220905757939</v>
      </c>
      <c r="EL30" s="13">
        <f t="shared" si="45"/>
        <v>15.476957622649733</v>
      </c>
      <c r="EM30" s="20">
        <f t="shared" si="19"/>
        <v>119.88271093697669</v>
      </c>
      <c r="EN30" s="59">
        <f t="shared" si="20"/>
        <v>352.40055380954021</v>
      </c>
      <c r="EO30" s="59">
        <f ca="1">AVERAGE(OFFSET($EN$3,0,0,'Données projet'!$E$15+1,1))-AVERAGE(OFFSET($H$3,0,0,'Données projet'!$E$15+1,1))</f>
        <v>536.1664221413339</v>
      </c>
      <c r="EP30" s="59">
        <f t="shared" si="46"/>
        <v>241.15939898336669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2.7649572650000001</v>
      </c>
      <c r="N31" s="13">
        <f>IF('Données projet'!$A$36&gt;35,N30+M31-V30,IF(A31&lt;'Données projet'!$A$36,$K$205^A31,IF(A31='Données projet'!$A$36,'Données projet'!$B$36,N30+M31-V30)))</f>
        <v>61.785851004231525</v>
      </c>
      <c r="O31" s="13">
        <f>N31*VLOOKUP('Données projet'!$B$9,Paramètres!$A$1:$I$89,3,0)*VLOOKUP('Données projet'!$B$9,Paramètres!$A$1:$I$89,5,0)</f>
        <v>52.048400885964639</v>
      </c>
      <c r="P31" s="13">
        <f t="shared" si="33"/>
        <v>15.141525612848309</v>
      </c>
      <c r="Q31" s="20">
        <f t="shared" si="2"/>
        <v>117.02245531876588</v>
      </c>
      <c r="R31" s="59">
        <f t="shared" si="0"/>
        <v>351.75392474074999</v>
      </c>
      <c r="S31" s="59">
        <f ca="1">AVERAGE(OFFSET($R$3,0,0,'Données projet'!$E$9+1,1))-AVERAGE(OFFSET($H$3,0,0,'Données projet'!$E$9+1,1))</f>
        <v>422.90448425131547</v>
      </c>
      <c r="T31" s="59">
        <f t="shared" si="34"/>
        <v>211.68575920428512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2.9235042736666665</v>
      </c>
      <c r="AI31" s="13">
        <f>IF('Données projet'!$A$62&gt;35,AI30+AH31-AQ30,IF(A31&lt;'Données projet'!$A$62,$AF$205^A31,IF(A31='Données projet'!$A$62,'Données projet'!$B$62,AI30+AH31-AQ30)))</f>
        <v>65.086360685576395</v>
      </c>
      <c r="AJ31" s="13">
        <f>AI31*VLOOKUP('Données projet'!$B$10,Paramètres!$A$1:$I$89,3,0)*VLOOKUP('Données projet'!$B$10,Paramètres!$A$1:$I$89,5,0)</f>
        <v>58.890139148309522</v>
      </c>
      <c r="AK31" s="13">
        <f t="shared" si="35"/>
        <v>16.887357174865162</v>
      </c>
      <c r="AL31" s="20">
        <f t="shared" si="4"/>
        <v>131.97913942952923</v>
      </c>
      <c r="AM31" s="59">
        <f t="shared" si="5"/>
        <v>366.71060885151331</v>
      </c>
      <c r="AN31" s="59">
        <f ca="1">AVERAGE(OFFSET($AM$3,0,0,'Données projet'!$E$10+1,1))-AVERAGE(OFFSET($H$3,0,0,'Données projet'!$E$10+1,1))</f>
        <v>514.0255035951318</v>
      </c>
      <c r="AO31" s="59">
        <f t="shared" si="36"/>
        <v>232.26614608014839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2.9235042736666665</v>
      </c>
      <c r="BD31" s="12">
        <f>IF('Données projet'!$A$88&gt;35,BD30+BC31-BL30,IF(A31&lt;'Données projet'!$A$88,$BA$205^A31,IF(A31='Données projet'!$A$88,'Données projet'!$B$88,BD30+BC31-BL30)))</f>
        <v>65.086360685576395</v>
      </c>
      <c r="BE31" s="13">
        <f>BD31*VLOOKUP('Données projet'!$B$11,Paramètres!$A$1:$I$89,3,0)*VLOOKUP('Données projet'!$B$11,Paramètres!$A$1:$I$89,5,0)</f>
        <v>65.997569735174466</v>
      </c>
      <c r="BF31" s="13">
        <f t="shared" si="37"/>
        <v>18.676132903668314</v>
      </c>
      <c r="BG31" s="20">
        <f t="shared" si="7"/>
        <v>147.47336542931785</v>
      </c>
      <c r="BH31" s="59">
        <f t="shared" si="8"/>
        <v>382.20483485130194</v>
      </c>
      <c r="BI31" s="59">
        <f ca="1">AVERAGE(OFFSET($BH$3,0,0,'Données projet'!$E$11+1,1))-AVERAGE(OFFSET($H$3,0,0,'Données projet'!$E$11+1,1))</f>
        <v>565.65323074569903</v>
      </c>
      <c r="BJ31" s="59">
        <f t="shared" si="38"/>
        <v>253.00166490531203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6.6</v>
      </c>
      <c r="BY31" s="12">
        <f>IF('Données projet'!$A$114&gt;35,BY30+BX31-CG30,IF(A31&lt;'Données projet'!$A$114,$BV$205^A31,IF(A31='Données projet'!$A$114,'Données projet'!$B$114,BY30+BX31-CG30)))</f>
        <v>99.799999999999955</v>
      </c>
      <c r="BZ31" s="13">
        <f>BY31*VLOOKUP('Données projet'!$B$12,Paramètres!$A$1:$I$89,3,0)*VLOOKUP('Données projet'!$B$12,Paramètres!$A$1:$I$89,5,0)</f>
        <v>65.388959999999969</v>
      </c>
      <c r="CA31" s="13">
        <f t="shared" si="39"/>
        <v>18.523872336801272</v>
      </c>
      <c r="CB31" s="20">
        <f t="shared" si="10"/>
        <v>146.14818298659551</v>
      </c>
      <c r="CC31" s="59">
        <f t="shared" si="11"/>
        <v>380.8796524085796</v>
      </c>
      <c r="CD31" s="59">
        <f ca="1">AVERAGE(OFFSET($CC$3,0,0,'Données projet'!$E$12+1,1))-AVERAGE(OFFSET($H$3,0,0,'Données projet'!$E$12+1,1))</f>
        <v>225.24418446643304</v>
      </c>
      <c r="CE31" s="59">
        <f t="shared" si="40"/>
        <v>220.72810812053521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11.8</v>
      </c>
      <c r="CT31" s="12">
        <f>IF('Données projet'!$A$140&gt;35,CT30+CS31-DB30,IF(A31&lt;'Données projet'!$A$140,$CQ$205^A31,IF(A31='Données projet'!$A$140,'Données projet'!$B$140,CT30+CS31-DB30)))</f>
        <v>122.39999999999996</v>
      </c>
      <c r="CU31" s="17">
        <f>CT31*VLOOKUP('Données projet'!$B$13,Paramètres!$A$1:$I$89,3,0)*VLOOKUP('Données projet'!$B$13,Paramètres!$A$1:$I$89,5,0)</f>
        <v>89.743679999999969</v>
      </c>
      <c r="CV31" s="13">
        <f t="shared" si="41"/>
        <v>24.503396524614622</v>
      </c>
      <c r="CW31" s="20">
        <f t="shared" si="13"/>
        <v>198.98032494703705</v>
      </c>
      <c r="CX31" s="59">
        <f t="shared" si="14"/>
        <v>433.71179436902116</v>
      </c>
      <c r="CY31" s="59">
        <f ca="1">AVERAGE(OFFSET($CX$3,0,0,'Données projet'!$E$13+1,1))-AVERAGE(OFFSET($H$3,0,0,'Données projet'!$E$13+1,1))</f>
        <v>302.36110224755532</v>
      </c>
      <c r="CZ31" s="59">
        <f t="shared" si="42"/>
        <v>292.08583531469412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9.8000000000000007</v>
      </c>
      <c r="DO31" s="12">
        <f>IF('Données projet'!$A$166&gt;35,DO30+DN31-DW30,IF(A31&lt;'Données projet'!$A$166,$DL$205^A31,IF(A31='Données projet'!$A$166,'Données projet'!$B$166,DO30+DN31-DW30)))</f>
        <v>94.399999999999991</v>
      </c>
      <c r="DP31" s="17">
        <f>DO31*VLOOKUP('Données projet'!$B$14,Paramètres!$A$1:$I$89,3,0)*VLOOKUP('Données projet'!$B$14,Paramètres!$A$1:$I$89,5,0)</f>
        <v>82.467839999999995</v>
      </c>
      <c r="DQ31" s="13">
        <f t="shared" si="43"/>
        <v>22.739512759227473</v>
      </c>
      <c r="DR31" s="20">
        <f t="shared" si="16"/>
        <v>183.23613938898782</v>
      </c>
      <c r="DS31" s="59">
        <f t="shared" si="17"/>
        <v>417.96760881097191</v>
      </c>
      <c r="DT31" s="59">
        <f ca="1">AVERAGE(OFFSET($DS$3,0,0,'Données projet'!$E$14+1,1))-AVERAGE(OFFSET($H$3,0,0,'Données projet'!$E$14+1,1))</f>
        <v>285.8437404763045</v>
      </c>
      <c r="DU31" s="59">
        <f t="shared" si="44"/>
        <v>276.01618888357268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2.9235042736666665</v>
      </c>
      <c r="EJ31" s="12">
        <f>IF('Données projet'!$A$192&gt;35,EJ30+EI31-ER30,IF(A31&lt;'Données projet'!$A$192,$EG$205^A31,IF(A31='Données projet'!$A$192,'Données projet'!$B$192,EJ30+EI31-ER30)))</f>
        <v>65.086360685576395</v>
      </c>
      <c r="EK31" s="17">
        <f>EJ31*VLOOKUP('Données projet'!$B$15,Paramètres!$A$1:$I$89,3,0)*VLOOKUP('Données projet'!$B$15,Paramètres!$A$1:$I$89,5,0)</f>
        <v>61.936180828394491</v>
      </c>
      <c r="EL31" s="13">
        <f t="shared" si="45"/>
        <v>17.656887750352848</v>
      </c>
      <c r="EM31" s="20">
        <f t="shared" si="19"/>
        <v>138.62459444131827</v>
      </c>
      <c r="EN31" s="59">
        <f t="shared" si="20"/>
        <v>373.35606386330232</v>
      </c>
      <c r="EO31" s="59">
        <f ca="1">AVERAGE(OFFSET($EN$3,0,0,'Données projet'!$E$15+1,1))-AVERAGE(OFFSET($H$3,0,0,'Données projet'!$E$15+1,1))</f>
        <v>536.1664221413339</v>
      </c>
      <c r="EP31" s="59">
        <f t="shared" si="46"/>
        <v>241.15939898336669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2.7649572650000001</v>
      </c>
      <c r="N32" s="13">
        <f>IF('Données projet'!$A$36&gt;35,N31+M32-V31,IF(A32&lt;'Données projet'!$A$36,$K$205^A32,IF(A32='Données projet'!$A$36,'Données projet'!$B$36,N31+M32-V31)))</f>
        <v>71.589504316280355</v>
      </c>
      <c r="O32" s="13">
        <f>N32*VLOOKUP('Données projet'!$B$9,Paramètres!$A$1:$I$89,3,0)*VLOOKUP('Données projet'!$B$9,Paramètres!$A$1:$I$89,5,0)</f>
        <v>60.306998436034583</v>
      </c>
      <c r="P32" s="13">
        <f t="shared" si="33"/>
        <v>17.245864779096255</v>
      </c>
      <c r="Q32" s="20">
        <f t="shared" si="2"/>
        <v>135.07123676635288</v>
      </c>
      <c r="R32" s="59">
        <f t="shared" si="0"/>
        <v>371.99913408912869</v>
      </c>
      <c r="S32" s="59">
        <f ca="1">AVERAGE(OFFSET($R$3,0,0,'Données projet'!$E$9+1,1))-AVERAGE(OFFSET($H$3,0,0,'Données projet'!$E$9+1,1))</f>
        <v>422.90448425131547</v>
      </c>
      <c r="T32" s="59">
        <f t="shared" si="34"/>
        <v>211.68575920428512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2.9235042736666665</v>
      </c>
      <c r="AI32" s="13">
        <f>IF('Données projet'!$A$62&gt;35,AI31+AH32-AQ31,IF(A32&lt;'Données projet'!$A$62,$AF$205^A32,IF(A32='Données projet'!$A$62,'Données projet'!$B$62,AI31+AH32-AQ31)))</f>
        <v>75.554004583812542</v>
      </c>
      <c r="AJ32" s="13">
        <f>AI32*VLOOKUP('Données projet'!$B$10,Paramètres!$A$1:$I$89,3,0)*VLOOKUP('Données projet'!$B$10,Paramètres!$A$1:$I$89,5,0)</f>
        <v>68.361263347433592</v>
      </c>
      <c r="AK32" s="13">
        <f t="shared" si="35"/>
        <v>19.265942138417536</v>
      </c>
      <c r="AL32" s="20">
        <f t="shared" si="4"/>
        <v>152.61738288785739</v>
      </c>
      <c r="AM32" s="59">
        <f t="shared" si="5"/>
        <v>389.54528021063322</v>
      </c>
      <c r="AN32" s="59">
        <f ca="1">AVERAGE(OFFSET($AM$3,0,0,'Données projet'!$E$10+1,1))-AVERAGE(OFFSET($H$3,0,0,'Données projet'!$E$10+1,1))</f>
        <v>514.0255035951318</v>
      </c>
      <c r="AO32" s="59">
        <f t="shared" si="36"/>
        <v>232.26614608014839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2.9235042736666665</v>
      </c>
      <c r="BD32" s="12">
        <f>IF('Données projet'!$A$88&gt;35,BD31+BC32-BL31,IF(A32&lt;'Données projet'!$A$88,$BA$205^A32,IF(A32='Données projet'!$A$88,'Données projet'!$B$88,BD31+BC32-BL31)))</f>
        <v>75.554004583812542</v>
      </c>
      <c r="BE32" s="13">
        <f>BD32*VLOOKUP('Données projet'!$B$11,Paramètres!$A$1:$I$89,3,0)*VLOOKUP('Données projet'!$B$11,Paramètres!$A$1:$I$89,5,0)</f>
        <v>76.611760647985932</v>
      </c>
      <c r="BF32" s="13">
        <f t="shared" si="37"/>
        <v>21.306667003349062</v>
      </c>
      <c r="BG32" s="20">
        <f t="shared" si="7"/>
        <v>170.54126149274177</v>
      </c>
      <c r="BH32" s="59">
        <f t="shared" si="8"/>
        <v>407.46915881551763</v>
      </c>
      <c r="BI32" s="59">
        <f ca="1">AVERAGE(OFFSET($BH$3,0,0,'Données projet'!$E$11+1,1))-AVERAGE(OFFSET($H$3,0,0,'Données projet'!$E$11+1,1))</f>
        <v>565.65323074569903</v>
      </c>
      <c r="BJ32" s="59">
        <f t="shared" si="38"/>
        <v>253.00166490531203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6.6</v>
      </c>
      <c r="BY32" s="12">
        <f>IF('Données projet'!$A$114&gt;35,BY31+BX32-CG31,IF(A32&lt;'Données projet'!$A$114,$BV$205^A32,IF(A32='Données projet'!$A$114,'Données projet'!$B$114,BY31+BX32-CG31)))</f>
        <v>106.39999999999995</v>
      </c>
      <c r="BZ32" s="13">
        <f>BY32*VLOOKUP('Données projet'!$B$12,Paramètres!$A$1:$I$89,3,0)*VLOOKUP('Données projet'!$B$12,Paramètres!$A$1:$I$89,5,0)</f>
        <v>69.713279999999955</v>
      </c>
      <c r="CA32" s="13">
        <f t="shared" si="39"/>
        <v>19.602237890359675</v>
      </c>
      <c r="CB32" s="20">
        <f t="shared" si="10"/>
        <v>155.55786032570967</v>
      </c>
      <c r="CC32" s="59">
        <f t="shared" si="11"/>
        <v>392.4857576484855</v>
      </c>
      <c r="CD32" s="59">
        <f ca="1">AVERAGE(OFFSET($CC$3,0,0,'Données projet'!$E$12+1,1))-AVERAGE(OFFSET($H$3,0,0,'Données projet'!$E$12+1,1))</f>
        <v>225.24418446643304</v>
      </c>
      <c r="CE32" s="59">
        <f t="shared" si="40"/>
        <v>220.72810812053521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11.8</v>
      </c>
      <c r="CT32" s="12">
        <f>IF('Données projet'!$A$140&gt;35,CT31+CS32-DB31,IF(A32&lt;'Données projet'!$A$140,$CQ$205^A32,IF(A32='Données projet'!$A$140,'Données projet'!$B$140,CT31+CS32-DB31)))</f>
        <v>134.19999999999996</v>
      </c>
      <c r="CU32" s="17">
        <f>CT32*VLOOKUP('Données projet'!$B$13,Paramètres!$A$1:$I$89,3,0)*VLOOKUP('Données projet'!$B$13,Paramètres!$A$1:$I$89,5,0)</f>
        <v>98.395439999999965</v>
      </c>
      <c r="CV32" s="13">
        <f t="shared" si="41"/>
        <v>26.57937412584554</v>
      </c>
      <c r="CW32" s="20">
        <f t="shared" si="13"/>
        <v>217.6644679358476</v>
      </c>
      <c r="CX32" s="59">
        <f t="shared" si="14"/>
        <v>454.59236525862343</v>
      </c>
      <c r="CY32" s="59">
        <f ca="1">AVERAGE(OFFSET($CX$3,0,0,'Données projet'!$E$13+1,1))-AVERAGE(OFFSET($H$3,0,0,'Données projet'!$E$13+1,1))</f>
        <v>302.36110224755532</v>
      </c>
      <c r="CZ32" s="59">
        <f t="shared" si="42"/>
        <v>292.08583531469412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9.8000000000000007</v>
      </c>
      <c r="DO32" s="12">
        <f>IF('Données projet'!$A$166&gt;35,DO31+DN32-DW31,IF(A32&lt;'Données projet'!$A$166,$DL$205^A32,IF(A32='Données projet'!$A$166,'Données projet'!$B$166,DO31+DN32-DW31)))</f>
        <v>104.19999999999999</v>
      </c>
      <c r="DP32" s="17">
        <f>DO32*VLOOKUP('Données projet'!$B$14,Paramètres!$A$1:$I$89,3,0)*VLOOKUP('Données projet'!$B$14,Paramètres!$A$1:$I$89,5,0)</f>
        <v>91.029119999999992</v>
      </c>
      <c r="DQ32" s="13">
        <f t="shared" si="43"/>
        <v>24.813259479575809</v>
      </c>
      <c r="DR32" s="20">
        <f t="shared" si="16"/>
        <v>201.75881092692782</v>
      </c>
      <c r="DS32" s="59">
        <f t="shared" si="17"/>
        <v>438.68670824970366</v>
      </c>
      <c r="DT32" s="59">
        <f ca="1">AVERAGE(OFFSET($DS$3,0,0,'Données projet'!$E$14+1,1))-AVERAGE(OFFSET($H$3,0,0,'Données projet'!$E$14+1,1))</f>
        <v>285.8437404763045</v>
      </c>
      <c r="DU32" s="59">
        <f t="shared" si="44"/>
        <v>276.01618888357268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2.9235042736666665</v>
      </c>
      <c r="EJ32" s="12">
        <f>IF('Données projet'!$A$192&gt;35,EJ31+EI32-ER31,IF(A32&lt;'Données projet'!$A$192,$EG$205^A32,IF(A32='Données projet'!$A$192,'Données projet'!$B$192,EJ31+EI32-ER31)))</f>
        <v>75.554004583812542</v>
      </c>
      <c r="EK32" s="17">
        <f>EJ32*VLOOKUP('Données projet'!$B$15,Paramètres!$A$1:$I$89,3,0)*VLOOKUP('Données projet'!$B$15,Paramètres!$A$1:$I$89,5,0)</f>
        <v>71.897190761956026</v>
      </c>
      <c r="EL32" s="13">
        <f t="shared" si="45"/>
        <v>20.143861127609956</v>
      </c>
      <c r="EM32" s="20">
        <f t="shared" si="19"/>
        <v>160.30483204099406</v>
      </c>
      <c r="EN32" s="59">
        <f t="shared" si="20"/>
        <v>397.23272936376986</v>
      </c>
      <c r="EO32" s="59">
        <f ca="1">AVERAGE(OFFSET($EN$3,0,0,'Données projet'!$E$15+1,1))-AVERAGE(OFFSET($H$3,0,0,'Données projet'!$E$15+1,1))</f>
        <v>536.1664221413339</v>
      </c>
      <c r="EP32" s="59">
        <f t="shared" si="46"/>
        <v>241.15939898336669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82.948717950000002</v>
      </c>
      <c r="L33" s="12">
        <f>VLOOKUP(A33,'Données projet'!$A$35:$I$55,9,0)</f>
        <v>2.7649572650000001</v>
      </c>
      <c r="M33" s="12">
        <f t="array" ref="M33">INDEX(L:L,MIN(IF(ISNUMBER(L33:L229),ROW(L33:L229),"")))</f>
        <v>2.7649572650000001</v>
      </c>
      <c r="N33" s="13">
        <f>IF('Données projet'!$A$36&gt;35,N32+M33-V32,IF(A33&lt;'Données projet'!$A$36,$K$205^A33,IF(A33='Données projet'!$A$36,'Données projet'!$B$36,N32+M33-V32)))</f>
        <v>82.948717950000002</v>
      </c>
      <c r="O33" s="13">
        <f>N33*VLOOKUP('Données projet'!$B$9,Paramètres!$A$1:$I$89,3,0)*VLOOKUP('Données projet'!$B$9,Paramètres!$A$1:$I$89,5,0)</f>
        <v>69.876000001080016</v>
      </c>
      <c r="P33" s="13">
        <f t="shared" si="33"/>
        <v>19.642660824514127</v>
      </c>
      <c r="Q33" s="20">
        <f t="shared" si="2"/>
        <v>155.91166760457645</v>
      </c>
      <c r="R33" s="59">
        <f t="shared" si="0"/>
        <v>395.01909253761846</v>
      </c>
      <c r="S33" s="59">
        <f ca="1">AVERAGE(OFFSET($R$3,0,0,'Données projet'!$E$9+1,1))-AVERAGE(OFFSET($H$3,0,0,'Données projet'!$E$9+1,1))</f>
        <v>422.90448425131547</v>
      </c>
      <c r="T33" s="59">
        <f t="shared" si="34"/>
        <v>211.68575920428512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87.705128209999998</v>
      </c>
      <c r="AG33" s="12">
        <f>VLOOKUP(A33,'Données projet'!$A$61:$I$81,9,0)</f>
        <v>2.9235042736666665</v>
      </c>
      <c r="AH33" s="12">
        <f t="array" ref="AH33">INDEX(AG:AG,MIN(IF(ISNUMBER(AG33:AG229),ROW(AG33:AG229),"")))</f>
        <v>2.9235042736666665</v>
      </c>
      <c r="AI33" s="13">
        <f>IF('Données projet'!$A$62&gt;35,AI32+AH33-AQ32,IF(A33&lt;'Données projet'!$A$62,$AF$205^A33,IF(A33='Données projet'!$A$62,'Données projet'!$B$62,AI32+AH33-AQ32)))</f>
        <v>87.705128209999998</v>
      </c>
      <c r="AJ33" s="13">
        <f>AI33*VLOOKUP('Données projet'!$B$10,Paramètres!$A$1:$I$89,3,0)*VLOOKUP('Données projet'!$B$10,Paramètres!$A$1:$I$89,5,0)</f>
        <v>79.355600004407989</v>
      </c>
      <c r="AK33" s="13">
        <f t="shared" si="35"/>
        <v>21.979550893452156</v>
      </c>
      <c r="AL33" s="20">
        <f t="shared" si="4"/>
        <v>176.49205448043975</v>
      </c>
      <c r="AM33" s="59">
        <f t="shared" si="5"/>
        <v>415.59947941348173</v>
      </c>
      <c r="AN33" s="59">
        <f ca="1">AVERAGE(OFFSET($AM$3,0,0,'Données projet'!$E$10+1,1))-AVERAGE(OFFSET($H$3,0,0,'Données projet'!$E$10+1,1))</f>
        <v>514.0255035951318</v>
      </c>
      <c r="AO33" s="59">
        <f t="shared" si="36"/>
        <v>232.26614608014839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87.705128209999998</v>
      </c>
      <c r="BB33" s="12">
        <f>VLOOKUP(A33,'Données projet'!$A$87:$I$107,9,0)</f>
        <v>2.9235042736666665</v>
      </c>
      <c r="BC33" s="12">
        <f t="array" ref="BC33">INDEX(BB:BB,MIN(IF(ISNUMBER(BB33:BB229),ROW(BB33:BB229),"")))</f>
        <v>2.9235042736666665</v>
      </c>
      <c r="BD33" s="12">
        <f>IF('Données projet'!$A$88&gt;35,BD32+BC33-BL32,IF(A33&lt;'Données projet'!$A$88,$BA$205^A33,IF(A33='Données projet'!$A$88,'Données projet'!$B$88,BD32+BC33-BL32)))</f>
        <v>87.705128209999998</v>
      </c>
      <c r="BE33" s="13">
        <f>BD33*VLOOKUP('Données projet'!$B$11,Paramètres!$A$1:$I$89,3,0)*VLOOKUP('Données projet'!$B$11,Paramètres!$A$1:$I$89,5,0)</f>
        <v>88.933000004939998</v>
      </c>
      <c r="BF33" s="13">
        <f t="shared" si="37"/>
        <v>24.30771194086099</v>
      </c>
      <c r="BG33" s="20">
        <f t="shared" si="7"/>
        <v>197.22757330560339</v>
      </c>
      <c r="BH33" s="59">
        <f t="shared" si="8"/>
        <v>436.33499823864537</v>
      </c>
      <c r="BI33" s="59">
        <f ca="1">AVERAGE(OFFSET($BH$3,0,0,'Données projet'!$E$11+1,1))-AVERAGE(OFFSET($H$3,0,0,'Données projet'!$E$11+1,1))</f>
        <v>565.65323074569903</v>
      </c>
      <c r="BJ33" s="59">
        <f t="shared" si="38"/>
        <v>253.00166490531203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113</v>
      </c>
      <c r="BW33" s="12">
        <f>VLOOKUP(A33,'Données projet'!$A$113:$I$133,9,0)</f>
        <v>6.6</v>
      </c>
      <c r="BX33" s="12">
        <f t="array" ref="BX33">INDEX(BW:BW,MIN(IF(ISNUMBER(BW33:BW229),ROW(BW33:BW229),"")))</f>
        <v>6.6</v>
      </c>
      <c r="BY33" s="12">
        <f>IF('Données projet'!$A$114&gt;35,BY32+BX33-CG32,IF(A33&lt;'Données projet'!$A$114,$BV$205^A33,IF(A33='Données projet'!$A$114,'Données projet'!$B$114,BY32+BX33-CG32)))</f>
        <v>112.99999999999994</v>
      </c>
      <c r="BZ33" s="13">
        <f>BY33*VLOOKUP('Données projet'!$B$12,Paramètres!$A$1:$I$89,3,0)*VLOOKUP('Données projet'!$B$12,Paramètres!$A$1:$I$89,5,0)</f>
        <v>74.037599999999955</v>
      </c>
      <c r="CA33" s="13">
        <f t="shared" si="39"/>
        <v>20.672840107651652</v>
      </c>
      <c r="CB33" s="20">
        <f t="shared" si="10"/>
        <v>164.95401652082657</v>
      </c>
      <c r="CC33" s="59">
        <f t="shared" si="11"/>
        <v>404.06144145386855</v>
      </c>
      <c r="CD33" s="59">
        <f ca="1">AVERAGE(OFFSET($CC$3,0,0,'Données projet'!$E$12+1,1))-AVERAGE(OFFSET($H$3,0,0,'Données projet'!$E$12+1,1))</f>
        <v>225.24418446643304</v>
      </c>
      <c r="CE33" s="59">
        <f t="shared" si="40"/>
        <v>220.72810812053521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17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146</v>
      </c>
      <c r="CR33" s="12">
        <f>VLOOKUP(A33,'Données projet'!$A$139:$I$159,9,0)</f>
        <v>11.8</v>
      </c>
      <c r="CS33" s="12">
        <f t="array" ref="CS33">INDEX(CR:CR,MIN(IF(ISNUMBER(CR33:CR229),ROW(CR33:CR229),"")))</f>
        <v>11.8</v>
      </c>
      <c r="CT33" s="12">
        <f>IF('Données projet'!$A$140&gt;35,CT32+CS33-DB32,IF(A33&lt;'Données projet'!$A$140,$CQ$205^A33,IF(A33='Données projet'!$A$140,'Données projet'!$B$140,CT32+CS33-DB32)))</f>
        <v>145.99999999999997</v>
      </c>
      <c r="CU33" s="17">
        <f>CT33*VLOOKUP('Données projet'!$B$13,Paramètres!$A$1:$I$89,3,0)*VLOOKUP('Données projet'!$B$13,Paramètres!$A$1:$I$89,5,0)</f>
        <v>107.04719999999996</v>
      </c>
      <c r="CV33" s="13">
        <f t="shared" si="41"/>
        <v>28.634183951187907</v>
      </c>
      <c r="CW33" s="20">
        <f t="shared" si="13"/>
        <v>236.31174371498548</v>
      </c>
      <c r="CX33" s="59">
        <f t="shared" si="14"/>
        <v>475.41916864802749</v>
      </c>
      <c r="CY33" s="59">
        <f ca="1">AVERAGE(OFFSET($CX$3,0,0,'Données projet'!$E$13+1,1))-AVERAGE(OFFSET($H$3,0,0,'Données projet'!$E$13+1,1))</f>
        <v>302.36110224755532</v>
      </c>
      <c r="CZ33" s="59">
        <f t="shared" si="42"/>
        <v>292.08583531469412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114</v>
      </c>
      <c r="DM33" s="12">
        <f>VLOOKUP(A33,'Données projet'!$A$165:$I$185,9,0)</f>
        <v>9.8000000000000007</v>
      </c>
      <c r="DN33" s="12">
        <f t="array" ref="DN33">INDEX(DM:DM,MIN(IF(ISNUMBER(DM33:DM229),ROW(DM33:DM229),"")))</f>
        <v>9.8000000000000007</v>
      </c>
      <c r="DO33" s="12">
        <f>IF('Données projet'!$A$166&gt;35,DO32+DN33-DW32,IF(A33&lt;'Données projet'!$A$166,$DL$205^A33,IF(A33='Données projet'!$A$166,'Données projet'!$B$166,DO32+DN33-DW32)))</f>
        <v>113.99999999999999</v>
      </c>
      <c r="DP33" s="17">
        <f>DO33*VLOOKUP('Données projet'!$B$14,Paramètres!$A$1:$I$89,3,0)*VLOOKUP('Données projet'!$B$14,Paramètres!$A$1:$I$89,5,0)</f>
        <v>99.590400000000002</v>
      </c>
      <c r="DQ33" s="13">
        <f t="shared" si="43"/>
        <v>26.864392698869324</v>
      </c>
      <c r="DR33" s="20">
        <f t="shared" si="16"/>
        <v>220.24209728386407</v>
      </c>
      <c r="DS33" s="59">
        <f t="shared" si="17"/>
        <v>459.34952221690605</v>
      </c>
      <c r="DT33" s="59">
        <f ca="1">AVERAGE(OFFSET($DS$3,0,0,'Données projet'!$E$14+1,1))-AVERAGE(OFFSET($H$3,0,0,'Données projet'!$E$14+1,1))</f>
        <v>285.8437404763045</v>
      </c>
      <c r="DU33" s="59">
        <f t="shared" si="44"/>
        <v>276.01618888357268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21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87.705128209999998</v>
      </c>
      <c r="EH33" s="12">
        <f>VLOOKUP(A33,'Données projet'!$A$191:$I$211,9,0)</f>
        <v>2.9235042736666665</v>
      </c>
      <c r="EI33" s="12">
        <f t="array" ref="EI33">INDEX(EH:EH,MIN(IF(ISNUMBER(EH33:EH229),ROW(EH33:EH229),"")))</f>
        <v>2.9235042736666665</v>
      </c>
      <c r="EJ33" s="12">
        <f>IF('Données projet'!$A$192&gt;35,EJ32+EI33-ER32,IF(A33&lt;'Données projet'!$A$192,$EG$205^A33,IF(A33='Données projet'!$A$192,'Données projet'!$B$192,EJ32+EI33-ER32)))</f>
        <v>87.705128209999998</v>
      </c>
      <c r="EK33" s="17">
        <f>EJ33*VLOOKUP('Données projet'!$B$15,Paramètres!$A$1:$I$89,3,0)*VLOOKUP('Données projet'!$B$15,Paramètres!$A$1:$I$89,5,0)</f>
        <v>83.460200004635993</v>
      </c>
      <c r="EL33" s="13">
        <f t="shared" si="45"/>
        <v>22.981124808947566</v>
      </c>
      <c r="EM33" s="20">
        <f t="shared" si="19"/>
        <v>185.38530738365804</v>
      </c>
      <c r="EN33" s="59">
        <f t="shared" si="20"/>
        <v>424.49273231670003</v>
      </c>
      <c r="EO33" s="59">
        <f ca="1">AVERAGE(OFFSET($EN$3,0,0,'Données projet'!$E$15+1,1))-AVERAGE(OFFSET($H$3,0,0,'Données projet'!$E$15+1,1))</f>
        <v>536.1664221413339</v>
      </c>
      <c r="EP33" s="59">
        <f t="shared" si="46"/>
        <v>241.15939898336669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8.7101602562499991</v>
      </c>
      <c r="N34" s="13">
        <f>IF('Données projet'!$A$36&gt;35,N33+M34-V33,IF(A34&lt;'Données projet'!$A$36,$K$205^A34,IF(A34='Données projet'!$A$36,'Données projet'!$B$36,N33+M34-V33)))</f>
        <v>91.658878206249994</v>
      </c>
      <c r="O34" s="13">
        <f>N34*VLOOKUP('Données projet'!$B$9,Paramètres!$A$1:$I$89,3,0)*VLOOKUP('Données projet'!$B$9,Paramètres!$A$1:$I$89,5,0)</f>
        <v>77.213439000945002</v>
      </c>
      <c r="P34" s="13">
        <f t="shared" si="33"/>
        <v>21.454456032012335</v>
      </c>
      <c r="Q34" s="20">
        <f t="shared" si="2"/>
        <v>171.84658384906734</v>
      </c>
      <c r="R34" s="59">
        <f t="shared" si="0"/>
        <v>411.8947070618849</v>
      </c>
      <c r="S34" s="59">
        <f ca="1">AVERAGE(OFFSET($R$3,0,0,'Données projet'!$E$9+1,1))-AVERAGE(OFFSET($H$3,0,0,'Données projet'!$E$9+1,1))</f>
        <v>422.90448425131547</v>
      </c>
      <c r="T34" s="59">
        <f t="shared" si="34"/>
        <v>211.68575920428512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8.147490842142858</v>
      </c>
      <c r="AI34" s="13">
        <f>IF('Données projet'!$A$62&gt;35,AI33+AH34-AQ33,IF(A34&lt;'Données projet'!$A$62,$AF$205^A34,IF(A34='Données projet'!$A$62,'Données projet'!$B$62,AI33+AH34-AQ33)))</f>
        <v>95.852619052142856</v>
      </c>
      <c r="AJ34" s="13">
        <f>AI34*VLOOKUP('Données projet'!$B$10,Paramètres!$A$1:$I$89,3,0)*VLOOKUP('Données projet'!$B$10,Paramètres!$A$1:$I$89,5,0)</f>
        <v>86.72744971837885</v>
      </c>
      <c r="AK34" s="13">
        <f t="shared" si="35"/>
        <v>23.774271351284888</v>
      </c>
      <c r="AL34" s="20">
        <f t="shared" si="4"/>
        <v>192.45716419633104</v>
      </c>
      <c r="AM34" s="59">
        <f t="shared" si="5"/>
        <v>432.50528740914859</v>
      </c>
      <c r="AN34" s="59">
        <f ca="1">AVERAGE(OFFSET($AM$3,0,0,'Données projet'!$E$10+1,1))-AVERAGE(OFFSET($H$3,0,0,'Données projet'!$E$10+1,1))</f>
        <v>514.0255035951318</v>
      </c>
      <c r="AO34" s="59">
        <f t="shared" si="36"/>
        <v>232.26614608014839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8.147490842142858</v>
      </c>
      <c r="BD34" s="12">
        <f>IF('Données projet'!$A$88&gt;35,BD33+BC34-BL33,IF(A34&lt;'Données projet'!$A$88,$BA$205^A34,IF(A34='Données projet'!$A$88,'Données projet'!$B$88,BD33+BC34-BL33)))</f>
        <v>95.852619052142856</v>
      </c>
      <c r="BE34" s="13">
        <f>BD34*VLOOKUP('Données projet'!$B$11,Paramètres!$A$1:$I$89,3,0)*VLOOKUP('Données projet'!$B$11,Paramètres!$A$1:$I$89,5,0)</f>
        <v>97.194555718872863</v>
      </c>
      <c r="BF34" s="13">
        <f t="shared" si="37"/>
        <v>26.292536294863783</v>
      </c>
      <c r="BG34" s="20">
        <f t="shared" si="7"/>
        <v>215.07335192392463</v>
      </c>
      <c r="BH34" s="59">
        <f t="shared" si="8"/>
        <v>455.12147513674222</v>
      </c>
      <c r="BI34" s="59">
        <f ca="1">AVERAGE(OFFSET($BH$3,0,0,'Données projet'!$E$11+1,1))-AVERAGE(OFFSET($H$3,0,0,'Données projet'!$E$11+1,1))</f>
        <v>565.65323074569903</v>
      </c>
      <c r="BJ34" s="59">
        <f t="shared" si="38"/>
        <v>253.00166490531203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6.2</v>
      </c>
      <c r="BY34" s="12">
        <f>IF('Données projet'!$A$114&gt;35,BY33+BX34-CG33,IF(A34&lt;'Données projet'!$A$114,$BV$205^A34,IF(A34='Données projet'!$A$114,'Données projet'!$B$114,BY33+BX34-CG33)))</f>
        <v>102.19999999999995</v>
      </c>
      <c r="BZ34" s="13">
        <f>BY34*VLOOKUP('Données projet'!$B$12,Paramètres!$A$1:$I$89,3,0)*VLOOKUP('Données projet'!$B$12,Paramètres!$A$1:$I$89,5,0)</f>
        <v>66.961439999999968</v>
      </c>
      <c r="CA34" s="13">
        <f t="shared" si="39"/>
        <v>18.9169381762505</v>
      </c>
      <c r="CB34" s="20">
        <f t="shared" si="10"/>
        <v>149.57150865696954</v>
      </c>
      <c r="CC34" s="59">
        <f t="shared" si="11"/>
        <v>389.6196318697871</v>
      </c>
      <c r="CD34" s="59">
        <f ca="1">AVERAGE(OFFSET($CC$3,0,0,'Données projet'!$E$12+1,1))-AVERAGE(OFFSET($H$3,0,0,'Données projet'!$E$12+1,1))</f>
        <v>225.24418446643304</v>
      </c>
      <c r="CE34" s="59">
        <f t="shared" si="40"/>
        <v>220.72810812053521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128.79999999999998</v>
      </c>
      <c r="CU34" s="17">
        <f>CT34*VLOOKUP('Données projet'!$B$13,Paramètres!$A$1:$I$89,3,0)*VLOOKUP('Données projet'!$B$13,Paramètres!$A$1:$I$89,5,0)</f>
        <v>94.436159999999987</v>
      </c>
      <c r="CV34" s="13">
        <f t="shared" si="41"/>
        <v>25.632105611020013</v>
      </c>
      <c r="CW34" s="20">
        <f t="shared" si="13"/>
        <v>209.11889593919315</v>
      </c>
      <c r="CX34" s="59">
        <f t="shared" si="14"/>
        <v>449.16701915201071</v>
      </c>
      <c r="CY34" s="59">
        <f ca="1">AVERAGE(OFFSET($CX$3,0,0,'Données projet'!$E$13+1,1))-AVERAGE(OFFSET($H$3,0,0,'Données projet'!$E$13+1,1))</f>
        <v>302.36110224755532</v>
      </c>
      <c r="CZ34" s="59">
        <f t="shared" si="42"/>
        <v>292.08583531469412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8.6</v>
      </c>
      <c r="DO34" s="12">
        <f>IF('Données projet'!$A$166&gt;35,DO33+DN34-DW33,IF(A34&lt;'Données projet'!$A$166,$DL$205^A34,IF(A34='Données projet'!$A$166,'Données projet'!$B$166,DO33+DN34-DW33)))</f>
        <v>101.59999999999998</v>
      </c>
      <c r="DP34" s="17">
        <f>DO34*VLOOKUP('Données projet'!$B$14,Paramètres!$A$1:$I$89,3,0)*VLOOKUP('Données projet'!$B$14,Paramètres!$A$1:$I$89,5,0)</f>
        <v>88.75775999999999</v>
      </c>
      <c r="DQ34" s="13">
        <f t="shared" si="43"/>
        <v>24.265384701755004</v>
      </c>
      <c r="DR34" s="20">
        <f t="shared" si="16"/>
        <v>196.84864368888995</v>
      </c>
      <c r="DS34" s="59">
        <f t="shared" si="17"/>
        <v>436.89676690170751</v>
      </c>
      <c r="DT34" s="59">
        <f ca="1">AVERAGE(OFFSET($DS$3,0,0,'Données projet'!$E$14+1,1))-AVERAGE(OFFSET($H$3,0,0,'Données projet'!$E$14+1,1))</f>
        <v>285.8437404763045</v>
      </c>
      <c r="DU34" s="59">
        <f t="shared" si="44"/>
        <v>276.01618888357268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8.147490842142858</v>
      </c>
      <c r="EJ34" s="12">
        <f>IF('Données projet'!$A$192&gt;35,EJ33+EI34-ER33,IF(A34&lt;'Données projet'!$A$192,$EG$205^A34,IF(A34='Données projet'!$A$192,'Données projet'!$B$192,EJ33+EI34-ER33)))</f>
        <v>95.852619052142856</v>
      </c>
      <c r="EK34" s="17">
        <f>EJ34*VLOOKUP('Données projet'!$B$15,Paramètres!$A$1:$I$89,3,0)*VLOOKUP('Données projet'!$B$15,Paramètres!$A$1:$I$89,5,0)</f>
        <v>91.213352290019145</v>
      </c>
      <c r="EL34" s="13">
        <f t="shared" si="45"/>
        <v>24.857627883944978</v>
      </c>
      <c r="EM34" s="20">
        <f t="shared" si="19"/>
        <v>202.15695713632087</v>
      </c>
      <c r="EN34" s="59">
        <f t="shared" si="20"/>
        <v>442.20508034913843</v>
      </c>
      <c r="EO34" s="59">
        <f ca="1">AVERAGE(OFFSET($EN$3,0,0,'Données projet'!$E$15+1,1))-AVERAGE(OFFSET($H$3,0,0,'Données projet'!$E$15+1,1))</f>
        <v>536.1664221413339</v>
      </c>
      <c r="EP34" s="59">
        <f t="shared" si="46"/>
        <v>241.15939898336669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8.7101602562499991</v>
      </c>
      <c r="N35" s="13">
        <f>IF('Données projet'!$A$36&gt;35,N34+M35-V34,IF(A35&lt;'Données projet'!$A$36,$K$205^A35,IF(A35='Données projet'!$A$36,'Données projet'!$B$36,N34+M35-V34)))</f>
        <v>100.36903846249999</v>
      </c>
      <c r="O35" s="13">
        <f>N35*VLOOKUP('Données projet'!$B$9,Paramètres!$A$1:$I$89,3,0)*VLOOKUP('Données projet'!$B$9,Paramètres!$A$1:$I$89,5,0)</f>
        <v>84.550878000810002</v>
      </c>
      <c r="P35" s="13">
        <f t="shared" si="33"/>
        <v>23.246289246174449</v>
      </c>
      <c r="Q35" s="20">
        <f t="shared" ref="Q35:Q66" si="53">(O35+P35)*0.475*44/12</f>
        <v>187.74673295516459</v>
      </c>
      <c r="R35" s="59">
        <f t="shared" si="0"/>
        <v>428.71923543568994</v>
      </c>
      <c r="S35" s="59">
        <f ca="1">AVERAGE(OFFSET($R$3,0,0,'Données projet'!$E$9+1,1))-AVERAGE(OFFSET($H$3,0,0,'Données projet'!$E$9+1,1))</f>
        <v>422.90448425131547</v>
      </c>
      <c r="T35" s="59">
        <f t="shared" si="34"/>
        <v>211.68575920428512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8.147490842142858</v>
      </c>
      <c r="AI35" s="13">
        <f>IF('Données projet'!$A$62&gt;35,AI34+AH35-AQ34,IF(A35&lt;'Données projet'!$A$62,$AF$205^A35,IF(A35='Données projet'!$A$62,'Données projet'!$B$62,AI34+AH35-AQ34)))</f>
        <v>104.00010989428571</v>
      </c>
      <c r="AJ35" s="13">
        <f>AI35*VLOOKUP('Données projet'!$B$10,Paramètres!$A$1:$I$89,3,0)*VLOOKUP('Données projet'!$B$10,Paramètres!$A$1:$I$89,5,0)</f>
        <v>94.09929943234971</v>
      </c>
      <c r="AK35" s="13">
        <f t="shared" si="35"/>
        <v>25.55129988819704</v>
      </c>
      <c r="AL35" s="20">
        <f t="shared" si="4"/>
        <v>208.39146048328556</v>
      </c>
      <c r="AM35" s="59">
        <f t="shared" si="5"/>
        <v>449.36396296381088</v>
      </c>
      <c r="AN35" s="59">
        <f ca="1">AVERAGE(OFFSET($AM$3,0,0,'Données projet'!$E$10+1,1))-AVERAGE(OFFSET($H$3,0,0,'Données projet'!$E$10+1,1))</f>
        <v>514.0255035951318</v>
      </c>
      <c r="AO35" s="59">
        <f t="shared" si="36"/>
        <v>232.26614608014839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8.147490842142858</v>
      </c>
      <c r="BD35" s="12">
        <f>IF('Données projet'!$A$88&gt;35,BD34+BC35-BL34,IF(A35&lt;'Données projet'!$A$88,$BA$205^A35,IF(A35='Données projet'!$A$88,'Données projet'!$B$88,BD34+BC35-BL34)))</f>
        <v>104.00010989428571</v>
      </c>
      <c r="BE35" s="13">
        <f>BD35*VLOOKUP('Données projet'!$B$11,Paramètres!$A$1:$I$89,3,0)*VLOOKUP('Données projet'!$B$11,Paramètres!$A$1:$I$89,5,0)</f>
        <v>105.45611143280571</v>
      </c>
      <c r="BF35" s="13">
        <f t="shared" si="37"/>
        <v>28.257794729639997</v>
      </c>
      <c r="BG35" s="20">
        <f t="shared" si="7"/>
        <v>232.88505323292625</v>
      </c>
      <c r="BH35" s="59">
        <f t="shared" si="8"/>
        <v>473.85755571345157</v>
      </c>
      <c r="BI35" s="59">
        <f ca="1">AVERAGE(OFFSET($BH$3,0,0,'Données projet'!$E$11+1,1))-AVERAGE(OFFSET($H$3,0,0,'Données projet'!$E$11+1,1))</f>
        <v>565.65323074569903</v>
      </c>
      <c r="BJ35" s="59">
        <f t="shared" si="38"/>
        <v>253.00166490531203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6.2</v>
      </c>
      <c r="BY35" s="12">
        <f>IF('Données projet'!$A$114&gt;35,BY34+BX35-CG34,IF(A35&lt;'Données projet'!$A$114,$BV$205^A35,IF(A35='Données projet'!$A$114,'Données projet'!$B$114,BY34+BX35-CG34)))</f>
        <v>108.39999999999995</v>
      </c>
      <c r="BZ35" s="13">
        <f>BY35*VLOOKUP('Données projet'!$B$12,Paramètres!$A$1:$I$89,3,0)*VLOOKUP('Données projet'!$B$12,Paramètres!$A$1:$I$89,5,0)</f>
        <v>71.02367999999997</v>
      </c>
      <c r="CA35" s="13">
        <f t="shared" si="39"/>
        <v>19.927458195498243</v>
      </c>
      <c r="CB35" s="20">
        <f t="shared" si="10"/>
        <v>158.40656569049273</v>
      </c>
      <c r="CC35" s="59">
        <f t="shared" si="11"/>
        <v>399.37906817101805</v>
      </c>
      <c r="CD35" s="59">
        <f ca="1">AVERAGE(OFFSET($CC$3,0,0,'Données projet'!$E$12+1,1))-AVERAGE(OFFSET($H$3,0,0,'Données projet'!$E$12+1,1))</f>
        <v>225.24418446643304</v>
      </c>
      <c r="CE35" s="59">
        <f t="shared" si="40"/>
        <v>220.72810812053521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139.6</v>
      </c>
      <c r="CU35" s="17">
        <f>CT35*VLOOKUP('Données projet'!$B$13,Paramètres!$A$1:$I$89,3,0)*VLOOKUP('Données projet'!$B$13,Paramètres!$A$1:$I$89,5,0)</f>
        <v>102.35472</v>
      </c>
      <c r="CV35" s="13">
        <f t="shared" si="41"/>
        <v>27.522214978746117</v>
      </c>
      <c r="CW35" s="20">
        <f t="shared" si="13"/>
        <v>226.20232842131611</v>
      </c>
      <c r="CX35" s="59">
        <f t="shared" si="14"/>
        <v>467.17483090184146</v>
      </c>
      <c r="CY35" s="59">
        <f ca="1">AVERAGE(OFFSET($CX$3,0,0,'Données projet'!$E$13+1,1))-AVERAGE(OFFSET($H$3,0,0,'Données projet'!$E$13+1,1))</f>
        <v>302.36110224755532</v>
      </c>
      <c r="CZ35" s="59">
        <f t="shared" si="42"/>
        <v>292.08583531469412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8.6</v>
      </c>
      <c r="DO35" s="12">
        <f>IF('Données projet'!$A$166&gt;35,DO34+DN35-DW34,IF(A35&lt;'Données projet'!$A$166,$DL$205^A35,IF(A35='Données projet'!$A$166,'Données projet'!$B$166,DO34+DN35-DW34)))</f>
        <v>110.19999999999997</v>
      </c>
      <c r="DP35" s="17">
        <f>DO35*VLOOKUP('Données projet'!$B$14,Paramètres!$A$1:$I$89,3,0)*VLOOKUP('Données projet'!$B$14,Paramètres!$A$1:$I$89,5,0)</f>
        <v>96.270719999999983</v>
      </c>
      <c r="DQ35" s="13">
        <f t="shared" si="43"/>
        <v>26.071592384845928</v>
      </c>
      <c r="DR35" s="20">
        <f t="shared" si="16"/>
        <v>213.07952740360665</v>
      </c>
      <c r="DS35" s="59">
        <f t="shared" si="17"/>
        <v>454.05202988413197</v>
      </c>
      <c r="DT35" s="59">
        <f ca="1">AVERAGE(OFFSET($DS$3,0,0,'Données projet'!$E$14+1,1))-AVERAGE(OFFSET($H$3,0,0,'Données projet'!$E$14+1,1))</f>
        <v>285.8437404763045</v>
      </c>
      <c r="DU35" s="59">
        <f t="shared" si="44"/>
        <v>276.01618888357268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8.147490842142858</v>
      </c>
      <c r="EJ35" s="12">
        <f>IF('Données projet'!$A$192&gt;35,EJ34+EI35-ER34,IF(A35&lt;'Données projet'!$A$192,$EG$205^A35,IF(A35='Données projet'!$A$192,'Données projet'!$B$192,EJ34+EI35-ER34)))</f>
        <v>104.00010989428571</v>
      </c>
      <c r="EK35" s="17">
        <f>EJ35*VLOOKUP('Données projet'!$B$15,Paramètres!$A$1:$I$89,3,0)*VLOOKUP('Données projet'!$B$15,Paramètres!$A$1:$I$89,5,0)</f>
        <v>98.966504575402283</v>
      </c>
      <c r="EL35" s="13">
        <f t="shared" si="45"/>
        <v>26.715632844729015</v>
      </c>
      <c r="EM35" s="20">
        <f t="shared" si="19"/>
        <v>218.896389340062</v>
      </c>
      <c r="EN35" s="59">
        <f t="shared" si="20"/>
        <v>459.86889182058735</v>
      </c>
      <c r="EO35" s="59">
        <f ca="1">AVERAGE(OFFSET($EN$3,0,0,'Données projet'!$E$15+1,1))-AVERAGE(OFFSET($H$3,0,0,'Données projet'!$E$15+1,1))</f>
        <v>536.1664221413339</v>
      </c>
      <c r="EP35" s="59">
        <f t="shared" si="46"/>
        <v>241.15939898336669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8.7101602562499991</v>
      </c>
      <c r="N36" s="13">
        <f>IF('Données projet'!$A$36&gt;35,N35+M36-V35,IF(A36&lt;'Données projet'!$A$36,$K$205^A36,IF(A36='Données projet'!$A$36,'Données projet'!$B$36,N35+M36-V35)))</f>
        <v>109.07919871874998</v>
      </c>
      <c r="O36" s="13">
        <f>N36*VLOOKUP('Données projet'!$B$9,Paramètres!$A$1:$I$89,3,0)*VLOOKUP('Données projet'!$B$9,Paramètres!$A$1:$I$89,5,0)</f>
        <v>91.888317000674988</v>
      </c>
      <c r="P36" s="13">
        <f t="shared" si="33"/>
        <v>25.020089763860472</v>
      </c>
      <c r="Q36" s="20">
        <f t="shared" si="53"/>
        <v>203.61547511489925</v>
      </c>
      <c r="R36" s="59">
        <f t="shared" si="0"/>
        <v>445.49632094944002</v>
      </c>
      <c r="S36" s="59">
        <f ca="1">AVERAGE(OFFSET($R$3,0,0,'Données projet'!$E$9+1,1))-AVERAGE(OFFSET($H$3,0,0,'Données projet'!$E$9+1,1))</f>
        <v>422.90448425131547</v>
      </c>
      <c r="T36" s="59">
        <f t="shared" si="34"/>
        <v>211.68575920428512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8.147490842142858</v>
      </c>
      <c r="AI36" s="13">
        <f>IF('Données projet'!$A$62&gt;35,AI35+AH36-AQ35,IF(A36&lt;'Données projet'!$A$62,$AF$205^A36,IF(A36='Données projet'!$A$62,'Données projet'!$B$62,AI35+AH36-AQ35)))</f>
        <v>112.14760073642857</v>
      </c>
      <c r="AJ36" s="13">
        <f>AI36*VLOOKUP('Données projet'!$B$10,Paramètres!$A$1:$I$89,3,0)*VLOOKUP('Données projet'!$B$10,Paramètres!$A$1:$I$89,5,0)</f>
        <v>101.47114914632057</v>
      </c>
      <c r="AK36" s="13">
        <f t="shared" si="35"/>
        <v>27.312180091080013</v>
      </c>
      <c r="AL36" s="20">
        <f t="shared" si="4"/>
        <v>224.29763175513935</v>
      </c>
      <c r="AM36" s="59">
        <f t="shared" si="5"/>
        <v>466.17847758968009</v>
      </c>
      <c r="AN36" s="59">
        <f ca="1">AVERAGE(OFFSET($AM$3,0,0,'Données projet'!$E$10+1,1))-AVERAGE(OFFSET($H$3,0,0,'Données projet'!$E$10+1,1))</f>
        <v>514.0255035951318</v>
      </c>
      <c r="AO36" s="59">
        <f t="shared" si="36"/>
        <v>232.26614608014839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8.147490842142858</v>
      </c>
      <c r="BD36" s="12">
        <f>IF('Données projet'!$A$88&gt;35,BD35+BC36-BL35,IF(A36&lt;'Données projet'!$A$88,$BA$205^A36,IF(A36='Données projet'!$A$88,'Données projet'!$B$88,BD35+BC36-BL35)))</f>
        <v>112.14760073642857</v>
      </c>
      <c r="BE36" s="13">
        <f>BD36*VLOOKUP('Données projet'!$B$11,Paramètres!$A$1:$I$89,3,0)*VLOOKUP('Données projet'!$B$11,Paramètres!$A$1:$I$89,5,0)</f>
        <v>113.71766714673858</v>
      </c>
      <c r="BF36" s="13">
        <f t="shared" si="37"/>
        <v>30.205194334915642</v>
      </c>
      <c r="BG36" s="20">
        <f t="shared" si="7"/>
        <v>250.66565041388108</v>
      </c>
      <c r="BH36" s="59">
        <f t="shared" si="8"/>
        <v>492.54649624842182</v>
      </c>
      <c r="BI36" s="59">
        <f ca="1">AVERAGE(OFFSET($BH$3,0,0,'Données projet'!$E$11+1,1))-AVERAGE(OFFSET($H$3,0,0,'Données projet'!$E$11+1,1))</f>
        <v>565.65323074569903</v>
      </c>
      <c r="BJ36" s="59">
        <f t="shared" si="38"/>
        <v>253.00166490531203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6.2</v>
      </c>
      <c r="BY36" s="12">
        <f>IF('Données projet'!$A$114&gt;35,BY35+BX36-CG35,IF(A36&lt;'Données projet'!$A$114,$BV$205^A36,IF(A36='Données projet'!$A$114,'Données projet'!$B$114,BY35+BX36-CG35)))</f>
        <v>114.59999999999995</v>
      </c>
      <c r="BZ36" s="13">
        <f>BY36*VLOOKUP('Données projet'!$B$12,Paramètres!$A$1:$I$89,3,0)*VLOOKUP('Données projet'!$B$12,Paramètres!$A$1:$I$89,5,0)</f>
        <v>75.085919999999973</v>
      </c>
      <c r="CA36" s="13">
        <f t="shared" si="39"/>
        <v>20.931269096524034</v>
      </c>
      <c r="CB36" s="20">
        <f t="shared" si="10"/>
        <v>167.22993767644596</v>
      </c>
      <c r="CC36" s="59">
        <f t="shared" si="11"/>
        <v>409.11078351098672</v>
      </c>
      <c r="CD36" s="59">
        <f ca="1">AVERAGE(OFFSET($CC$3,0,0,'Données projet'!$E$12+1,1))-AVERAGE(OFFSET($H$3,0,0,'Données projet'!$E$12+1,1))</f>
        <v>225.24418446643304</v>
      </c>
      <c r="CE36" s="59">
        <f t="shared" si="40"/>
        <v>220.72810812053521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150.4</v>
      </c>
      <c r="CU36" s="17">
        <f>CT36*VLOOKUP('Données projet'!$B$13,Paramètres!$A$1:$I$89,3,0)*VLOOKUP('Données projet'!$B$13,Paramètres!$A$1:$I$89,5,0)</f>
        <v>110.27328000000001</v>
      </c>
      <c r="CV36" s="13">
        <f t="shared" si="41"/>
        <v>29.3953621709605</v>
      </c>
      <c r="CW36" s="20">
        <f t="shared" si="13"/>
        <v>243.2562184477562</v>
      </c>
      <c r="CX36" s="59">
        <f t="shared" si="14"/>
        <v>485.13706428229693</v>
      </c>
      <c r="CY36" s="59">
        <f ca="1">AVERAGE(OFFSET($CX$3,0,0,'Données projet'!$E$13+1,1))-AVERAGE(OFFSET($H$3,0,0,'Données projet'!$E$13+1,1))</f>
        <v>302.36110224755532</v>
      </c>
      <c r="CZ36" s="59">
        <f t="shared" si="42"/>
        <v>292.08583531469412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8.6</v>
      </c>
      <c r="DO36" s="12">
        <f>IF('Données projet'!$A$166&gt;35,DO35+DN36-DW35,IF(A36&lt;'Données projet'!$A$166,$DL$205^A36,IF(A36='Données projet'!$A$166,'Données projet'!$B$166,DO35+DN36-DW35)))</f>
        <v>118.79999999999997</v>
      </c>
      <c r="DP36" s="17">
        <f>DO36*VLOOKUP('Données projet'!$B$14,Paramètres!$A$1:$I$89,3,0)*VLOOKUP('Données projet'!$B$14,Paramètres!$A$1:$I$89,5,0)</f>
        <v>103.78367999999999</v>
      </c>
      <c r="DQ36" s="13">
        <f t="shared" si="43"/>
        <v>27.861449539780477</v>
      </c>
      <c r="DR36" s="20">
        <f t="shared" si="16"/>
        <v>229.28193394845096</v>
      </c>
      <c r="DS36" s="59">
        <f t="shared" si="17"/>
        <v>471.16277978299172</v>
      </c>
      <c r="DT36" s="59">
        <f ca="1">AVERAGE(OFFSET($DS$3,0,0,'Données projet'!$E$14+1,1))-AVERAGE(OFFSET($H$3,0,0,'Données projet'!$E$14+1,1))</f>
        <v>285.8437404763045</v>
      </c>
      <c r="DU36" s="59">
        <f t="shared" si="44"/>
        <v>276.01618888357268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8.147490842142858</v>
      </c>
      <c r="EJ36" s="12">
        <f>IF('Données projet'!$A$192&gt;35,EJ35+EI36-ER35,IF(A36&lt;'Données projet'!$A$192,$EG$205^A36,IF(A36='Données projet'!$A$192,'Données projet'!$B$192,EJ35+EI36-ER35)))</f>
        <v>112.14760073642857</v>
      </c>
      <c r="EK36" s="17">
        <f>EJ36*VLOOKUP('Données projet'!$B$15,Paramètres!$A$1:$I$89,3,0)*VLOOKUP('Données projet'!$B$15,Paramètres!$A$1:$I$89,5,0)</f>
        <v>106.71965686078542</v>
      </c>
      <c r="EL36" s="13">
        <f t="shared" si="45"/>
        <v>28.556753617042631</v>
      </c>
      <c r="EM36" s="20">
        <f t="shared" si="19"/>
        <v>235.60641491555052</v>
      </c>
      <c r="EN36" s="59">
        <f t="shared" si="20"/>
        <v>477.48726075009125</v>
      </c>
      <c r="EO36" s="59">
        <f ca="1">AVERAGE(OFFSET($EN$3,0,0,'Données projet'!$E$15+1,1))-AVERAGE(OFFSET($H$3,0,0,'Données projet'!$E$15+1,1))</f>
        <v>536.1664221413339</v>
      </c>
      <c r="EP36" s="59">
        <f t="shared" si="46"/>
        <v>241.15939898336669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8.7101602562499991</v>
      </c>
      <c r="N37" s="13">
        <f>IF('Données projet'!$A$36&gt;35,N36+M37-V36,IF(A37&lt;'Données projet'!$A$36,$K$205^A37,IF(A37='Données projet'!$A$36,'Données projet'!$B$36,N36+M37-V36)))</f>
        <v>117.78935897499997</v>
      </c>
      <c r="O37" s="13">
        <f>N37*VLOOKUP('Données projet'!$B$9,Paramètres!$A$1:$I$89,3,0)*VLOOKUP('Données projet'!$B$9,Paramètres!$A$1:$I$89,5,0)</f>
        <v>99.225756000539988</v>
      </c>
      <c r="P37" s="13">
        <f t="shared" si="33"/>
        <v>26.777461235232956</v>
      </c>
      <c r="Q37" s="20">
        <f t="shared" si="53"/>
        <v>219.45560335230456</v>
      </c>
      <c r="R37" s="59">
        <f t="shared" si="0"/>
        <v>462.22903481442017</v>
      </c>
      <c r="S37" s="59">
        <f ca="1">AVERAGE(OFFSET($R$3,0,0,'Données projet'!$E$9+1,1))-AVERAGE(OFFSET($H$3,0,0,'Données projet'!$E$9+1,1))</f>
        <v>422.90448425131547</v>
      </c>
      <c r="T37" s="59">
        <f t="shared" si="34"/>
        <v>211.68575920428512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8.147490842142858</v>
      </c>
      <c r="AI37" s="13">
        <f>IF('Données projet'!$A$62&gt;35,AI36+AH37-AQ36,IF(A37&lt;'Données projet'!$A$62,$AF$205^A37,IF(A37='Données projet'!$A$62,'Données projet'!$B$62,AI36+AH37-AQ36)))</f>
        <v>120.29509157857143</v>
      </c>
      <c r="AJ37" s="13">
        <f>AI37*VLOOKUP('Données projet'!$B$10,Paramètres!$A$1:$I$89,3,0)*VLOOKUP('Données projet'!$B$10,Paramètres!$A$1:$I$89,5,0)</f>
        <v>108.84299886029142</v>
      </c>
      <c r="AK37" s="13">
        <f t="shared" si="35"/>
        <v>29.058218549375493</v>
      </c>
      <c r="AL37" s="20">
        <f t="shared" si="4"/>
        <v>240.17795365516986</v>
      </c>
      <c r="AM37" s="59">
        <f t="shared" si="5"/>
        <v>482.95138511728544</v>
      </c>
      <c r="AN37" s="59">
        <f ca="1">AVERAGE(OFFSET($AM$3,0,0,'Données projet'!$E$10+1,1))-AVERAGE(OFFSET($H$3,0,0,'Données projet'!$E$10+1,1))</f>
        <v>514.0255035951318</v>
      </c>
      <c r="AO37" s="59">
        <f t="shared" si="36"/>
        <v>232.26614608014839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8.147490842142858</v>
      </c>
      <c r="BD37" s="12">
        <f>IF('Données projet'!$A$88&gt;35,BD36+BC37-BL36,IF(A37&lt;'Données projet'!$A$88,$BA$205^A37,IF(A37='Données projet'!$A$88,'Données projet'!$B$88,BD36+BC37-BL36)))</f>
        <v>120.29509157857143</v>
      </c>
      <c r="BE37" s="13">
        <f>BD37*VLOOKUP('Données projet'!$B$11,Paramètres!$A$1:$I$89,3,0)*VLOOKUP('Données projet'!$B$11,Paramètres!$A$1:$I$89,5,0)</f>
        <v>121.97922286067144</v>
      </c>
      <c r="BF37" s="13">
        <f t="shared" si="37"/>
        <v>32.13618009925878</v>
      </c>
      <c r="BG37" s="20">
        <f t="shared" si="7"/>
        <v>268.41766015521176</v>
      </c>
      <c r="BH37" s="59">
        <f t="shared" si="8"/>
        <v>511.19109161732734</v>
      </c>
      <c r="BI37" s="59">
        <f ca="1">AVERAGE(OFFSET($BH$3,0,0,'Données projet'!$E$11+1,1))-AVERAGE(OFFSET($H$3,0,0,'Données projet'!$E$11+1,1))</f>
        <v>565.65323074569903</v>
      </c>
      <c r="BJ37" s="59">
        <f t="shared" si="38"/>
        <v>253.00166490531203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6.2</v>
      </c>
      <c r="BY37" s="12">
        <f>IF('Données projet'!$A$114&gt;35,BY36+BX37-CG36,IF(A37&lt;'Données projet'!$A$114,$BV$205^A37,IF(A37='Données projet'!$A$114,'Données projet'!$B$114,BY36+BX37-CG36)))</f>
        <v>120.79999999999995</v>
      </c>
      <c r="BZ37" s="13">
        <f>BY37*VLOOKUP('Données projet'!$B$12,Paramètres!$A$1:$I$89,3,0)*VLOOKUP('Données projet'!$B$12,Paramètres!$A$1:$I$89,5,0)</f>
        <v>79.148159999999962</v>
      </c>
      <c r="CA37" s="13">
        <f t="shared" si="39"/>
        <v>21.928775232328377</v>
      </c>
      <c r="CB37" s="20">
        <f t="shared" si="10"/>
        <v>176.04232886297186</v>
      </c>
      <c r="CC37" s="59">
        <f t="shared" si="11"/>
        <v>418.81576032508747</v>
      </c>
      <c r="CD37" s="59">
        <f ca="1">AVERAGE(OFFSET($CC$3,0,0,'Données projet'!$E$12+1,1))-AVERAGE(OFFSET($H$3,0,0,'Données projet'!$E$12+1,1))</f>
        <v>225.24418446643304</v>
      </c>
      <c r="CE37" s="59">
        <f t="shared" si="40"/>
        <v>220.72810812053521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161.20000000000002</v>
      </c>
      <c r="CU37" s="17">
        <f>CT37*VLOOKUP('Données projet'!$B$13,Paramètres!$A$1:$I$89,3,0)*VLOOKUP('Données projet'!$B$13,Paramètres!$A$1:$I$89,5,0)</f>
        <v>118.19184000000001</v>
      </c>
      <c r="CV37" s="13">
        <f t="shared" si="41"/>
        <v>31.252903743281095</v>
      </c>
      <c r="CW37" s="20">
        <f t="shared" si="13"/>
        <v>260.28292868621458</v>
      </c>
      <c r="CX37" s="59">
        <f t="shared" si="14"/>
        <v>503.05636014833016</v>
      </c>
      <c r="CY37" s="59">
        <f ca="1">AVERAGE(OFFSET($CX$3,0,0,'Données projet'!$E$13+1,1))-AVERAGE(OFFSET($H$3,0,0,'Données projet'!$E$13+1,1))</f>
        <v>302.36110224755532</v>
      </c>
      <c r="CZ37" s="59">
        <f t="shared" si="42"/>
        <v>292.08583531469412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8.6</v>
      </c>
      <c r="DO37" s="12">
        <f>IF('Données projet'!$A$166&gt;35,DO36+DN37-DW36,IF(A37&lt;'Données projet'!$A$166,$DL$205^A37,IF(A37='Données projet'!$A$166,'Données projet'!$B$166,DO36+DN37-DW36)))</f>
        <v>127.39999999999996</v>
      </c>
      <c r="DP37" s="17">
        <f>DO37*VLOOKUP('Données projet'!$B$14,Paramètres!$A$1:$I$89,3,0)*VLOOKUP('Données projet'!$B$14,Paramètres!$A$1:$I$89,5,0)</f>
        <v>111.29663999999997</v>
      </c>
      <c r="DQ37" s="13">
        <f t="shared" si="43"/>
        <v>29.636274399319749</v>
      </c>
      <c r="DR37" s="20">
        <f t="shared" si="16"/>
        <v>245.45815924548182</v>
      </c>
      <c r="DS37" s="59">
        <f t="shared" si="17"/>
        <v>488.23159070759743</v>
      </c>
      <c r="DT37" s="59">
        <f ca="1">AVERAGE(OFFSET($DS$3,0,0,'Données projet'!$E$14+1,1))-AVERAGE(OFFSET($H$3,0,0,'Données projet'!$E$14+1,1))</f>
        <v>285.8437404763045</v>
      </c>
      <c r="DU37" s="59">
        <f t="shared" si="44"/>
        <v>276.01618888357268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8.147490842142858</v>
      </c>
      <c r="EJ37" s="12">
        <f>IF('Données projet'!$A$192&gt;35,EJ36+EI37-ER36,IF(A37&lt;'Données projet'!$A$192,$EG$205^A37,IF(A37='Données projet'!$A$192,'Données projet'!$B$192,EJ36+EI37-ER36)))</f>
        <v>120.29509157857143</v>
      </c>
      <c r="EK37" s="17">
        <f>EJ37*VLOOKUP('Données projet'!$B$15,Paramètres!$A$1:$I$89,3,0)*VLOOKUP('Données projet'!$B$15,Paramètres!$A$1:$I$89,5,0)</f>
        <v>114.47280914616857</v>
      </c>
      <c r="EL37" s="13">
        <f t="shared" si="45"/>
        <v>30.382356329574176</v>
      </c>
      <c r="EM37" s="20">
        <f t="shared" si="19"/>
        <v>252.28941320358533</v>
      </c>
      <c r="EN37" s="59">
        <f t="shared" si="20"/>
        <v>495.06284466570094</v>
      </c>
      <c r="EO37" s="59">
        <f ca="1">AVERAGE(OFFSET($EN$3,0,0,'Données projet'!$E$15+1,1))-AVERAGE(OFFSET($H$3,0,0,'Données projet'!$E$15+1,1))</f>
        <v>536.1664221413339</v>
      </c>
      <c r="EP37" s="59">
        <f t="shared" si="46"/>
        <v>241.15939898336669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8.7101602562499991</v>
      </c>
      <c r="N38" s="13">
        <f>IF('Données projet'!$A$36&gt;35,N37+M38-V37,IF(A38&lt;'Données projet'!$A$36,$K$205^A38,IF(A38='Données projet'!$A$36,'Données projet'!$B$36,N37+M38-V37)))</f>
        <v>126.49951923124996</v>
      </c>
      <c r="O38" s="13">
        <f>N38*VLOOKUP('Données projet'!$B$9,Paramètres!$A$1:$I$89,3,0)*VLOOKUP('Données projet'!$B$9,Paramètres!$A$1:$I$89,5,0)</f>
        <v>106.56319500040497</v>
      </c>
      <c r="P38" s="13">
        <f t="shared" si="33"/>
        <v>28.519756687104266</v>
      </c>
      <c r="Q38" s="20">
        <f t="shared" si="53"/>
        <v>235.26947418907864</v>
      </c>
      <c r="R38" s="59">
        <f t="shared" si="0"/>
        <v>478.92000691365314</v>
      </c>
      <c r="S38" s="59">
        <f ca="1">AVERAGE(OFFSET($R$3,0,0,'Données projet'!$E$9+1,1))-AVERAGE(OFFSET($H$3,0,0,'Données projet'!$E$9+1,1))</f>
        <v>422.90448425131547</v>
      </c>
      <c r="T38" s="59">
        <f t="shared" si="34"/>
        <v>211.68575920428512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8.147490842142858</v>
      </c>
      <c r="AI38" s="13">
        <f>IF('Données projet'!$A$62&gt;35,AI37+AH38-AQ37,IF(A38&lt;'Données projet'!$A$62,$AF$205^A38,IF(A38='Données projet'!$A$62,'Données projet'!$B$62,AI37+AH38-AQ37)))</f>
        <v>128.4425824207143</v>
      </c>
      <c r="AJ38" s="13">
        <f>AI38*VLOOKUP('Données projet'!$B$10,Paramètres!$A$1:$I$89,3,0)*VLOOKUP('Données projet'!$B$10,Paramètres!$A$1:$I$89,5,0)</f>
        <v>116.21484857426229</v>
      </c>
      <c r="AK38" s="13">
        <f t="shared" si="35"/>
        <v>30.790534847842082</v>
      </c>
      <c r="AL38" s="20">
        <f t="shared" si="4"/>
        <v>256.03437612683177</v>
      </c>
      <c r="AM38" s="59">
        <f t="shared" si="5"/>
        <v>499.68490885140625</v>
      </c>
      <c r="AN38" s="59">
        <f ca="1">AVERAGE(OFFSET($AM$3,0,0,'Données projet'!$E$10+1,1))-AVERAGE(OFFSET($H$3,0,0,'Données projet'!$E$10+1,1))</f>
        <v>514.0255035951318</v>
      </c>
      <c r="AO38" s="59">
        <f t="shared" si="36"/>
        <v>232.26614608014839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8.147490842142858</v>
      </c>
      <c r="BD38" s="12">
        <f>IF('Données projet'!$A$88&gt;35,BD37+BC38-BL37,IF(A38&lt;'Données projet'!$A$88,$BA$205^A38,IF(A38='Données projet'!$A$88,'Données projet'!$B$88,BD37+BC38-BL37)))</f>
        <v>128.4425824207143</v>
      </c>
      <c r="BE38" s="13">
        <f>BD38*VLOOKUP('Données projet'!$B$11,Paramètres!$A$1:$I$89,3,0)*VLOOKUP('Données projet'!$B$11,Paramètres!$A$1:$I$89,5,0)</f>
        <v>130.24077857460429</v>
      </c>
      <c r="BF38" s="13">
        <f t="shared" si="37"/>
        <v>34.051990198278084</v>
      </c>
      <c r="BG38" s="20">
        <f t="shared" si="7"/>
        <v>286.14323894610345</v>
      </c>
      <c r="BH38" s="59">
        <f t="shared" si="8"/>
        <v>529.79377167067798</v>
      </c>
      <c r="BI38" s="59">
        <f ca="1">AVERAGE(OFFSET($BH$3,0,0,'Données projet'!$E$11+1,1))-AVERAGE(OFFSET($H$3,0,0,'Données projet'!$E$11+1,1))</f>
        <v>565.65323074569903</v>
      </c>
      <c r="BJ38" s="59">
        <f t="shared" si="38"/>
        <v>253.00166490531203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127</v>
      </c>
      <c r="BW38" s="12">
        <f>VLOOKUP(A38,'Données projet'!$A$113:$I$133,9,0)</f>
        <v>6.2</v>
      </c>
      <c r="BX38" s="12">
        <f t="array" ref="BX38">INDEX(BW:BW,MIN(IF(ISNUMBER(BW38:BW234),ROW(BW38:BW234),"")))</f>
        <v>6.2</v>
      </c>
      <c r="BY38" s="12">
        <f>IF('Données projet'!$A$114&gt;35,BY37+BX38-CG37,IF(A38&lt;'Données projet'!$A$114,$BV$205^A38,IF(A38='Données projet'!$A$114,'Données projet'!$B$114,BY37+BX38-CG37)))</f>
        <v>126.99999999999996</v>
      </c>
      <c r="BZ38" s="13">
        <f>BY38*VLOOKUP('Données projet'!$B$12,Paramètres!$A$1:$I$89,3,0)*VLOOKUP('Données projet'!$B$12,Paramètres!$A$1:$I$89,5,0)</f>
        <v>83.210399999999979</v>
      </c>
      <c r="CA38" s="13">
        <f t="shared" si="39"/>
        <v>22.920337105048574</v>
      </c>
      <c r="CB38" s="20">
        <f t="shared" si="10"/>
        <v>184.84436712462625</v>
      </c>
      <c r="CC38" s="59">
        <f t="shared" si="11"/>
        <v>428.49489984920075</v>
      </c>
      <c r="CD38" s="59">
        <f ca="1">AVERAGE(OFFSET($CC$3,0,0,'Données projet'!$E$12+1,1))-AVERAGE(OFFSET($H$3,0,0,'Données projet'!$E$12+1,1))</f>
        <v>225.24418446643304</v>
      </c>
      <c r="CE38" s="59">
        <f t="shared" si="40"/>
        <v>220.72810812053521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18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5.6061144512657135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5.6061144512657135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172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172.00000000000003</v>
      </c>
      <c r="CU38" s="17">
        <f>CT38*VLOOKUP('Données projet'!$B$13,Paramètres!$A$1:$I$89,3,0)*VLOOKUP('Données projet'!$B$13,Paramètres!$A$1:$I$89,5,0)</f>
        <v>126.11040000000001</v>
      </c>
      <c r="CV38" s="13">
        <f t="shared" si="41"/>
        <v>33.096004194977873</v>
      </c>
      <c r="CW38" s="20">
        <f t="shared" si="13"/>
        <v>277.28448730625314</v>
      </c>
      <c r="CX38" s="59">
        <f t="shared" si="14"/>
        <v>520.93502003082767</v>
      </c>
      <c r="CY38" s="59">
        <f ca="1">AVERAGE(OFFSET($CX$3,0,0,'Données projet'!$E$13+1,1))-AVERAGE(OFFSET($H$3,0,0,'Données projet'!$E$13+1,1))</f>
        <v>302.36110224755532</v>
      </c>
      <c r="CZ38" s="59">
        <f t="shared" si="42"/>
        <v>292.08583531469412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9.7587918225736505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9.7587918225736505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136</v>
      </c>
      <c r="DM38" s="12">
        <f>VLOOKUP(A38,'Données projet'!$A$165:$I$185,9,0)</f>
        <v>8.6</v>
      </c>
      <c r="DN38" s="12">
        <f t="array" ref="DN38">INDEX(DM:DM,MIN(IF(ISNUMBER(DM38:DM234),ROW(DM38:DM234),"")))</f>
        <v>8.6</v>
      </c>
      <c r="DO38" s="12">
        <f>IF('Données projet'!$A$166&gt;35,DO37+DN38-DW37,IF(A38&lt;'Données projet'!$A$166,$DL$205^A38,IF(A38='Données projet'!$A$166,'Données projet'!$B$166,DO37+DN38-DW37)))</f>
        <v>135.99999999999997</v>
      </c>
      <c r="DP38" s="17">
        <f>DO38*VLOOKUP('Données projet'!$B$14,Paramètres!$A$1:$I$89,3,0)*VLOOKUP('Données projet'!$B$14,Paramètres!$A$1:$I$89,5,0)</f>
        <v>118.8096</v>
      </c>
      <c r="DQ38" s="13">
        <f t="shared" si="43"/>
        <v>31.39719715333722</v>
      </c>
      <c r="DR38" s="20">
        <f t="shared" si="16"/>
        <v>261.61017170872896</v>
      </c>
      <c r="DS38" s="59">
        <f t="shared" si="17"/>
        <v>505.26070443330343</v>
      </c>
      <c r="DT38" s="59">
        <f ca="1">AVERAGE(OFFSET($DS$3,0,0,'Données projet'!$E$14+1,1))-AVERAGE(OFFSET($H$3,0,0,'Données projet'!$E$14+1,1))</f>
        <v>285.8437404763045</v>
      </c>
      <c r="DU38" s="59">
        <f t="shared" si="44"/>
        <v>276.01618888357268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21</v>
      </c>
      <c r="DX38" s="16">
        <f>IF(ISNA(VLOOKUP(A38,'Données projet'!$A$165:$I$185,5,0)),0%,VLOOKUP(A38,'Données projet'!$A$165:$I$185,5,0)*VLOOKUP('Données projet'!$B$14,Paramètres!$A$1:$I$89,7,0))</f>
        <v>0.53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10.748674219222638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10.748674219222638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8.147490842142858</v>
      </c>
      <c r="EJ38" s="12">
        <f>IF('Données projet'!$A$192&gt;35,EJ37+EI38-ER37,IF(A38&lt;'Données projet'!$A$192,$EG$205^A38,IF(A38='Données projet'!$A$192,'Données projet'!$B$192,EJ37+EI38-ER37)))</f>
        <v>128.4425824207143</v>
      </c>
      <c r="EK38" s="17">
        <f>EJ38*VLOOKUP('Données projet'!$B$15,Paramètres!$A$1:$I$89,3,0)*VLOOKUP('Données projet'!$B$15,Paramètres!$A$1:$I$89,5,0)</f>
        <v>122.22596143155172</v>
      </c>
      <c r="EL38" s="13">
        <f t="shared" si="45"/>
        <v>32.19361158481663</v>
      </c>
      <c r="EM38" s="20">
        <f t="shared" si="19"/>
        <v>268.94742300350816</v>
      </c>
      <c r="EN38" s="59">
        <f t="shared" si="20"/>
        <v>512.59795572808264</v>
      </c>
      <c r="EO38" s="59">
        <f ca="1">AVERAGE(OFFSET($EN$3,0,0,'Données projet'!$E$15+1,1))-AVERAGE(OFFSET($H$3,0,0,'Données projet'!$E$15+1,1))</f>
        <v>536.1664221413339</v>
      </c>
      <c r="EP38" s="59">
        <f t="shared" si="46"/>
        <v>241.15939898336669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8.7101602562499991</v>
      </c>
      <c r="N39" s="13">
        <f>IF('Données projet'!$A$36&gt;35,N38+M39-V38,IF(A39&lt;'Données projet'!$A$36,$K$205^A39,IF(A39='Données projet'!$A$36,'Données projet'!$B$36,N38+M39-V38)))</f>
        <v>135.20967948749995</v>
      </c>
      <c r="O39" s="13">
        <f>N39*VLOOKUP('Données projet'!$B$9,Paramètres!$A$1:$I$89,3,0)*VLOOKUP('Données projet'!$B$9,Paramètres!$A$1:$I$89,5,0)</f>
        <v>113.90063400026996</v>
      </c>
      <c r="P39" s="13">
        <f t="shared" si="33"/>
        <v>30.248132271849045</v>
      </c>
      <c r="Q39" s="20">
        <f t="shared" si="53"/>
        <v>251.05910125727394</v>
      </c>
      <c r="R39" s="59">
        <f t="shared" si="0"/>
        <v>495.57151949830836</v>
      </c>
      <c r="S39" s="59">
        <f ca="1">AVERAGE(OFFSET($R$3,0,0,'Données projet'!$E$9+1,1))-AVERAGE(OFFSET($H$3,0,0,'Données projet'!$E$9+1,1))</f>
        <v>422.90448425131547</v>
      </c>
      <c r="T39" s="59">
        <f t="shared" si="34"/>
        <v>211.68575920428512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8.147490842142858</v>
      </c>
      <c r="AI39" s="13">
        <f>IF('Données projet'!$A$62&gt;35,AI38+AH39-AQ38,IF(A39&lt;'Données projet'!$A$62,$AF$205^A39,IF(A39='Données projet'!$A$62,'Données projet'!$B$62,AI38+AH39-AQ38)))</f>
        <v>136.59007326285717</v>
      </c>
      <c r="AJ39" s="13">
        <f>AI39*VLOOKUP('Données projet'!$B$10,Paramètres!$A$1:$I$89,3,0)*VLOOKUP('Données projet'!$B$10,Paramètres!$A$1:$I$89,5,0)</f>
        <v>123.58669828823317</v>
      </c>
      <c r="AK39" s="13">
        <f t="shared" si="35"/>
        <v>32.510098504712253</v>
      </c>
      <c r="AL39" s="20">
        <f t="shared" si="4"/>
        <v>271.86858774771321</v>
      </c>
      <c r="AM39" s="59">
        <f t="shared" si="5"/>
        <v>516.38100598874757</v>
      </c>
      <c r="AN39" s="59">
        <f ca="1">AVERAGE(OFFSET($AM$3,0,0,'Données projet'!$E$10+1,1))-AVERAGE(OFFSET($H$3,0,0,'Données projet'!$E$10+1,1))</f>
        <v>514.0255035951318</v>
      </c>
      <c r="AO39" s="59">
        <f t="shared" si="36"/>
        <v>232.26614608014839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8.147490842142858</v>
      </c>
      <c r="BD39" s="12">
        <f>IF('Données projet'!$A$88&gt;35,BD38+BC39-BL38,IF(A39&lt;'Données projet'!$A$88,$BA$205^A39,IF(A39='Données projet'!$A$88,'Données projet'!$B$88,BD38+BC39-BL38)))</f>
        <v>136.59007326285717</v>
      </c>
      <c r="BE39" s="13">
        <f>BD39*VLOOKUP('Données projet'!$B$11,Paramètres!$A$1:$I$89,3,0)*VLOOKUP('Données projet'!$B$11,Paramètres!$A$1:$I$89,5,0)</f>
        <v>138.50233428853718</v>
      </c>
      <c r="BF39" s="13">
        <f t="shared" si="37"/>
        <v>35.953696845415493</v>
      </c>
      <c r="BG39" s="20">
        <f t="shared" si="7"/>
        <v>303.84425422496753</v>
      </c>
      <c r="BH39" s="59">
        <f t="shared" si="8"/>
        <v>548.35667246600201</v>
      </c>
      <c r="BI39" s="59">
        <f ca="1">AVERAGE(OFFSET($BH$3,0,0,'Données projet'!$E$11+1,1))-AVERAGE(OFFSET($H$3,0,0,'Données projet'!$E$11+1,1))</f>
        <v>565.65323074569903</v>
      </c>
      <c r="BJ39" s="59">
        <f t="shared" si="38"/>
        <v>253.00166490531203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6</v>
      </c>
      <c r="BY39" s="12">
        <f>IF('Données projet'!$A$114&gt;35,BY38+BX39-CG38,IF(A39&lt;'Données projet'!$A$114,$BV$205^A39,IF(A39='Données projet'!$A$114,'Données projet'!$B$114,BY38+BX39-CG38)))</f>
        <v>114.99999999999994</v>
      </c>
      <c r="BZ39" s="13">
        <f>BY39*VLOOKUP('Données projet'!$B$12,Paramètres!$A$1:$I$89,3,0)*VLOOKUP('Données projet'!$B$12,Paramètres!$A$1:$I$89,5,0)</f>
        <v>75.347999999999971</v>
      </c>
      <c r="CA39" s="13">
        <f t="shared" si="39"/>
        <v>20.99581051771704</v>
      </c>
      <c r="CB39" s="20">
        <f t="shared" si="10"/>
        <v>167.79880331835713</v>
      </c>
      <c r="CC39" s="59">
        <f t="shared" si="11"/>
        <v>412.31122155939158</v>
      </c>
      <c r="CD39" s="59">
        <f ca="1">AVERAGE(OFFSET($CC$3,0,0,'Données projet'!$E$12+1,1))-AVERAGE(OFFSET($H$3,0,0,'Données projet'!$E$12+1,1))</f>
        <v>225.24418446643304</v>
      </c>
      <c r="CE39" s="59">
        <f t="shared" si="40"/>
        <v>220.72810812053521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5.4961819662685709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5.4961819662685709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153.60000000000002</v>
      </c>
      <c r="CU39" s="17">
        <f>CT39*VLOOKUP('Données projet'!$B$13,Paramètres!$A$1:$I$89,3,0)*VLOOKUP('Données projet'!$B$13,Paramètres!$A$1:$I$89,5,0)</f>
        <v>112.61952000000001</v>
      </c>
      <c r="CV39" s="13">
        <f t="shared" si="41"/>
        <v>29.947316013837597</v>
      </c>
      <c r="CW39" s="20">
        <f t="shared" si="13"/>
        <v>248.30390605743386</v>
      </c>
      <c r="CX39" s="59">
        <f t="shared" si="14"/>
        <v>492.81632429846832</v>
      </c>
      <c r="CY39" s="59">
        <f ca="1">AVERAGE(OFFSET($CX$3,0,0,'Données projet'!$E$13+1,1))-AVERAGE(OFFSET($H$3,0,0,'Données projet'!$E$13+1,1))</f>
        <v>302.36110224755532</v>
      </c>
      <c r="CZ39" s="59">
        <f t="shared" si="42"/>
        <v>292.08583531469412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9.567427867208254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9.567427867208254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7.6</v>
      </c>
      <c r="DO39" s="12">
        <f>IF('Données projet'!$A$166&gt;35,DO38+DN39-DW38,IF(A39&lt;'Données projet'!$A$166,$DL$205^A39,IF(A39='Données projet'!$A$166,'Données projet'!$B$166,DO38+DN39-DW38)))</f>
        <v>122.59999999999997</v>
      </c>
      <c r="DP39" s="17">
        <f>DO39*VLOOKUP('Données projet'!$B$14,Paramètres!$A$1:$I$89,3,0)*VLOOKUP('Données projet'!$B$14,Paramètres!$A$1:$I$89,5,0)</f>
        <v>107.10336</v>
      </c>
      <c r="DQ39" s="13">
        <f t="shared" si="43"/>
        <v>28.647457255358184</v>
      </c>
      <c r="DR39" s="20">
        <f t="shared" si="16"/>
        <v>236.43267338641553</v>
      </c>
      <c r="DS39" s="59">
        <f t="shared" si="17"/>
        <v>480.94509162744998</v>
      </c>
      <c r="DT39" s="59">
        <f ca="1">AVERAGE(OFFSET($DS$3,0,0,'Données projet'!$E$14+1,1))-AVERAGE(OFFSET($H$3,0,0,'Données projet'!$E$14+1,1))</f>
        <v>285.8437404763045</v>
      </c>
      <c r="DU39" s="59">
        <f t="shared" si="44"/>
        <v>276.01618888357268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10.5378992738276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10.5378992738276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8.147490842142858</v>
      </c>
      <c r="EJ39" s="12">
        <f>IF('Données projet'!$A$192&gt;35,EJ38+EI39-ER38,IF(A39&lt;'Données projet'!$A$192,$EG$205^A39,IF(A39='Données projet'!$A$192,'Données projet'!$B$192,EJ38+EI39-ER38)))</f>
        <v>136.59007326285717</v>
      </c>
      <c r="EK39" s="17">
        <f>EJ39*VLOOKUP('Données projet'!$B$15,Paramètres!$A$1:$I$89,3,0)*VLOOKUP('Données projet'!$B$15,Paramètres!$A$1:$I$89,5,0)</f>
        <v>129.9791137169349</v>
      </c>
      <c r="EL39" s="13">
        <f t="shared" si="45"/>
        <v>33.991533080439005</v>
      </c>
      <c r="EM39" s="20">
        <f t="shared" si="19"/>
        <v>285.58220983875952</v>
      </c>
      <c r="EN39" s="59">
        <f t="shared" si="20"/>
        <v>530.09462807979389</v>
      </c>
      <c r="EO39" s="59">
        <f ca="1">AVERAGE(OFFSET($EN$3,0,0,'Données projet'!$E$15+1,1))-AVERAGE(OFFSET($H$3,0,0,'Données projet'!$E$15+1,1))</f>
        <v>536.1664221413339</v>
      </c>
      <c r="EP39" s="59">
        <f t="shared" si="46"/>
        <v>241.15939898336669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8.7101602562499991</v>
      </c>
      <c r="N40" s="13">
        <f>IF('Données projet'!$A$36&gt;35,N39+M40-V39,IF(A40&lt;'Données projet'!$A$36,$K$205^A40,IF(A40='Données projet'!$A$36,'Données projet'!$B$36,N39+M40-V39)))</f>
        <v>143.91983974374995</v>
      </c>
      <c r="O40" s="13">
        <f>N40*VLOOKUP('Données projet'!$B$9,Paramètres!$A$1:$I$89,3,0)*VLOOKUP('Données projet'!$B$9,Paramètres!$A$1:$I$89,5,0)</f>
        <v>121.23807300013497</v>
      </c>
      <c r="P40" s="13">
        <f t="shared" si="33"/>
        <v>31.963586761534813</v>
      </c>
      <c r="Q40" s="20">
        <f t="shared" si="53"/>
        <v>266.82622408490818</v>
      </c>
      <c r="R40" s="59">
        <f t="shared" si="0"/>
        <v>512.1855760555793</v>
      </c>
      <c r="S40" s="59">
        <f ca="1">AVERAGE(OFFSET($R$3,0,0,'Données projet'!$E$9+1,1))-AVERAGE(OFFSET($H$3,0,0,'Données projet'!$E$9+1,1))</f>
        <v>422.90448425131547</v>
      </c>
      <c r="T40" s="59">
        <f t="shared" si="34"/>
        <v>211.68575920428512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8.147490842142858</v>
      </c>
      <c r="AI40" s="13">
        <f>IF('Données projet'!$A$62&gt;35,AI39+AH40-AQ39,IF(A40&lt;'Données projet'!$A$62,$AF$205^A40,IF(A40='Données projet'!$A$62,'Données projet'!$B$62,AI39+AH40-AQ39)))</f>
        <v>144.73756410500005</v>
      </c>
      <c r="AJ40" s="13">
        <f>AI40*VLOOKUP('Données projet'!$B$10,Paramètres!$A$1:$I$89,3,0)*VLOOKUP('Données projet'!$B$10,Paramètres!$A$1:$I$89,5,0)</f>
        <v>130.95854800220403</v>
      </c>
      <c r="AK40" s="13">
        <f t="shared" si="35"/>
        <v>34.217756841790369</v>
      </c>
      <c r="AL40" s="20">
        <f t="shared" si="4"/>
        <v>287.68206426995692</v>
      </c>
      <c r="AM40" s="59">
        <f t="shared" si="5"/>
        <v>533.041416240628</v>
      </c>
      <c r="AN40" s="59">
        <f ca="1">AVERAGE(OFFSET($AM$3,0,0,'Données projet'!$E$10+1,1))-AVERAGE(OFFSET($H$3,0,0,'Données projet'!$E$10+1,1))</f>
        <v>514.0255035951318</v>
      </c>
      <c r="AO40" s="59">
        <f t="shared" si="36"/>
        <v>232.26614608014839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8.147490842142858</v>
      </c>
      <c r="BD40" s="12">
        <f>IF('Données projet'!$A$88&gt;35,BD39+BC40-BL39,IF(A40&lt;'Données projet'!$A$88,$BA$205^A40,IF(A40='Données projet'!$A$88,'Données projet'!$B$88,BD39+BC40-BL39)))</f>
        <v>144.73756410500005</v>
      </c>
      <c r="BE40" s="13">
        <f>BD40*VLOOKUP('Données projet'!$B$11,Paramètres!$A$1:$I$89,3,0)*VLOOKUP('Données projet'!$B$11,Paramètres!$A$1:$I$89,5,0)</f>
        <v>146.76389000247005</v>
      </c>
      <c r="BF40" s="13">
        <f t="shared" si="37"/>
        <v>37.842237114155481</v>
      </c>
      <c r="BG40" s="20">
        <f t="shared" si="7"/>
        <v>321.52233806145614</v>
      </c>
      <c r="BH40" s="59">
        <f t="shared" si="8"/>
        <v>566.88169003212727</v>
      </c>
      <c r="BI40" s="59">
        <f ca="1">AVERAGE(OFFSET($BH$3,0,0,'Données projet'!$E$11+1,1))-AVERAGE(OFFSET($H$3,0,0,'Données projet'!$E$11+1,1))</f>
        <v>565.65323074569903</v>
      </c>
      <c r="BJ40" s="59">
        <f t="shared" si="38"/>
        <v>253.00166490531203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6</v>
      </c>
      <c r="BY40" s="12">
        <f>IF('Données projet'!$A$114&gt;35,BY39+BX40-CG39,IF(A40&lt;'Données projet'!$A$114,$BV$205^A40,IF(A40='Données projet'!$A$114,'Données projet'!$B$114,BY39+BX40-CG39)))</f>
        <v>120.99999999999994</v>
      </c>
      <c r="BZ40" s="13">
        <f>BY40*VLOOKUP('Données projet'!$B$12,Paramètres!$A$1:$I$89,3,0)*VLOOKUP('Données projet'!$B$12,Paramètres!$A$1:$I$89,5,0)</f>
        <v>79.27919999999996</v>
      </c>
      <c r="CA40" s="13">
        <f t="shared" si="39"/>
        <v>21.960852053344627</v>
      </c>
      <c r="CB40" s="20">
        <f t="shared" si="10"/>
        <v>176.32642399290845</v>
      </c>
      <c r="CC40" s="59">
        <f t="shared" si="11"/>
        <v>421.68577596357954</v>
      </c>
      <c r="CD40" s="59">
        <f ca="1">AVERAGE(OFFSET($CC$3,0,0,'Données projet'!$E$12+1,1))-AVERAGE(OFFSET($H$3,0,0,'Données projet'!$E$12+1,1))</f>
        <v>225.24418446643304</v>
      </c>
      <c r="CE40" s="59">
        <f t="shared" si="40"/>
        <v>220.72810812053521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5.3884051902500278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5.3884051902500278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163.20000000000002</v>
      </c>
      <c r="CU40" s="17">
        <f>CT40*VLOOKUP('Données projet'!$B$13,Paramètres!$A$1:$I$89,3,0)*VLOOKUP('Données projet'!$B$13,Paramètres!$A$1:$I$89,5,0)</f>
        <v>119.65824000000002</v>
      </c>
      <c r="CV40" s="13">
        <f t="shared" si="41"/>
        <v>31.595276160231336</v>
      </c>
      <c r="CW40" s="20">
        <f t="shared" si="13"/>
        <v>263.43320731240294</v>
      </c>
      <c r="CX40" s="59">
        <f t="shared" si="14"/>
        <v>508.79255928307407</v>
      </c>
      <c r="CY40" s="59">
        <f ca="1">AVERAGE(OFFSET($CX$3,0,0,'Données projet'!$E$13+1,1))-AVERAGE(OFFSET($H$3,0,0,'Données projet'!$E$13+1,1))</f>
        <v>302.36110224755532</v>
      </c>
      <c r="CZ40" s="59">
        <f t="shared" si="42"/>
        <v>292.08583531469412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9.3798164422870851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9.3798164422870851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7.6</v>
      </c>
      <c r="DO40" s="12">
        <f>IF('Données projet'!$A$166&gt;35,DO39+DN40-DW39,IF(A40&lt;'Données projet'!$A$166,$DL$205^A40,IF(A40='Données projet'!$A$166,'Données projet'!$B$166,DO39+DN40-DW39)))</f>
        <v>130.19999999999996</v>
      </c>
      <c r="DP40" s="17">
        <f>DO40*VLOOKUP('Données projet'!$B$14,Paramètres!$A$1:$I$89,3,0)*VLOOKUP('Données projet'!$B$14,Paramètres!$A$1:$I$89,5,0)</f>
        <v>113.74271999999996</v>
      </c>
      <c r="DQ40" s="13">
        <f t="shared" si="43"/>
        <v>30.211074114233345</v>
      </c>
      <c r="DR40" s="20">
        <f t="shared" si="16"/>
        <v>250.71952474895636</v>
      </c>
      <c r="DS40" s="59">
        <f t="shared" si="17"/>
        <v>496.07887671962749</v>
      </c>
      <c r="DT40" s="59">
        <f ca="1">AVERAGE(OFFSET($DS$3,0,0,'Données projet'!$E$14+1,1))-AVERAGE(OFFSET($H$3,0,0,'Données projet'!$E$14+1,1))</f>
        <v>285.8437404763045</v>
      </c>
      <c r="DU40" s="59">
        <f t="shared" si="44"/>
        <v>276.01618888357268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10.331257496551737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10.331257496551737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8.147490842142858</v>
      </c>
      <c r="EJ40" s="12">
        <f>IF('Données projet'!$A$192&gt;35,EJ39+EI40-ER39,IF(A40&lt;'Données projet'!$A$192,$EG$205^A40,IF(A40='Données projet'!$A$192,'Données projet'!$B$192,EJ39+EI40-ER39)))</f>
        <v>144.73756410500005</v>
      </c>
      <c r="EK40" s="17">
        <f>EJ40*VLOOKUP('Données projet'!$B$15,Paramètres!$A$1:$I$89,3,0)*VLOOKUP('Données projet'!$B$15,Paramètres!$A$1:$I$89,5,0)</f>
        <v>137.73226600231806</v>
      </c>
      <c r="EL40" s="13">
        <f t="shared" si="45"/>
        <v>35.777006749381087</v>
      </c>
      <c r="EM40" s="20">
        <f t="shared" si="19"/>
        <v>302.19531670920935</v>
      </c>
      <c r="EN40" s="59">
        <f t="shared" si="20"/>
        <v>547.55466867988048</v>
      </c>
      <c r="EO40" s="59">
        <f ca="1">AVERAGE(OFFSET($EN$3,0,0,'Données projet'!$E$15+1,1))-AVERAGE(OFFSET($H$3,0,0,'Données projet'!$E$15+1,1))</f>
        <v>536.1664221413339</v>
      </c>
      <c r="EP40" s="59">
        <f t="shared" si="46"/>
        <v>241.15939898336669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152.63</v>
      </c>
      <c r="L41" s="12">
        <f>VLOOKUP(A41,'Données projet'!$A$35:$I$55,9,0)</f>
        <v>8.7101602562499991</v>
      </c>
      <c r="M41" s="12">
        <f t="array" ref="M41">INDEX(L:L,MIN(IF(ISNUMBER(L41:L237),ROW(L41:L237),"")))</f>
        <v>8.7101602562499991</v>
      </c>
      <c r="N41" s="13">
        <f>IF('Données projet'!$A$36&gt;35,N40+M41-V40,IF(A41&lt;'Données projet'!$A$36,$K$205^A41,IF(A41='Données projet'!$A$36,'Données projet'!$B$36,N40+M41-V40)))</f>
        <v>152.62999999999994</v>
      </c>
      <c r="O41" s="13">
        <f>N41*VLOOKUP('Données projet'!$B$9,Paramètres!$A$1:$I$89,3,0)*VLOOKUP('Données projet'!$B$9,Paramètres!$A$1:$I$89,5,0)</f>
        <v>128.57551199999995</v>
      </c>
      <c r="P41" s="13">
        <f t="shared" si="33"/>
        <v>33.666991204302761</v>
      </c>
      <c r="Q41" s="20">
        <f t="shared" si="53"/>
        <v>282.57235974749386</v>
      </c>
      <c r="R41" s="59">
        <f t="shared" si="0"/>
        <v>528.76395304105256</v>
      </c>
      <c r="S41" s="59">
        <f ca="1">AVERAGE(OFFSET($R$3,0,0,'Données projet'!$E$9+1,1))-AVERAGE(OFFSET($H$3,0,0,'Données projet'!$E$9+1,1))</f>
        <v>422.90448425131547</v>
      </c>
      <c r="T41" s="59">
        <f t="shared" si="34"/>
        <v>211.68575920428512</v>
      </c>
      <c r="U41" s="15">
        <f>IF(ISNA(VLOOKUP(A41,'Données projet'!$A$35:$I$55,3,0)),0,VLOOKUP(A41,'Données projet'!$A$35:$I$55,3,0))</f>
        <v>1</v>
      </c>
      <c r="V41" s="15">
        <f>IF(ISNA(VLOOKUP(A41,'Données projet'!$A$35:$I$55,4,0)),0,VLOOKUP(A41,'Données projet'!$A$35:$I$55,4,0))</f>
        <v>69.08</v>
      </c>
      <c r="W41" s="16">
        <f>IF(ISNA(VLOOKUP(A41,'Données projet'!$A$35:$I$55,5,0)),0%,VLOOKUP(A41,'Données projet'!$A$35:$I$55,5,0)*VLOOKUP('Données projet'!$B$9,Paramètres!$A$1:$I$89,7,0))</f>
        <v>0.43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27.662170449531114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27.662170449531114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8.147490842142858</v>
      </c>
      <c r="AI41" s="13">
        <f>IF('Données projet'!$A$62&gt;35,AI40+AH41-AQ40,IF(A41&lt;'Données projet'!$A$62,$AF$205^A41,IF(A41='Données projet'!$A$62,'Données projet'!$B$62,AI40+AH41-AQ40)))</f>
        <v>152.88505494714292</v>
      </c>
      <c r="AJ41" s="13">
        <f>AI41*VLOOKUP('Données projet'!$B$10,Paramètres!$A$1:$I$89,3,0)*VLOOKUP('Données projet'!$B$10,Paramètres!$A$1:$I$89,5,0)</f>
        <v>138.3303977161749</v>
      </c>
      <c r="AK41" s="13">
        <f t="shared" si="35"/>
        <v>35.91425639900077</v>
      </c>
      <c r="AL41" s="20">
        <f t="shared" si="4"/>
        <v>303.47610591726431</v>
      </c>
      <c r="AM41" s="59">
        <f t="shared" si="5"/>
        <v>549.667699210823</v>
      </c>
      <c r="AN41" s="59">
        <f ca="1">AVERAGE(OFFSET($AM$3,0,0,'Données projet'!$E$10+1,1))-AVERAGE(OFFSET($H$3,0,0,'Données projet'!$E$10+1,1))</f>
        <v>514.0255035951318</v>
      </c>
      <c r="AO41" s="59">
        <f t="shared" si="36"/>
        <v>232.26614608014839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8.147490842142858</v>
      </c>
      <c r="BD41" s="12">
        <f>IF('Données projet'!$A$88&gt;35,BD40+BC41-BL40,IF(A41&lt;'Données projet'!$A$88,$BA$205^A41,IF(A41='Données projet'!$A$88,'Données projet'!$B$88,BD40+BC41-BL40)))</f>
        <v>152.88505494714292</v>
      </c>
      <c r="BE41" s="13">
        <f>BD41*VLOOKUP('Données projet'!$B$11,Paramètres!$A$1:$I$89,3,0)*VLOOKUP('Données projet'!$B$11,Paramètres!$A$1:$I$89,5,0)</f>
        <v>155.02544571640294</v>
      </c>
      <c r="BF41" s="13">
        <f t="shared" si="37"/>
        <v>39.718436620886735</v>
      </c>
      <c r="BG41" s="20">
        <f t="shared" si="7"/>
        <v>339.17892840411287</v>
      </c>
      <c r="BH41" s="59">
        <f t="shared" si="8"/>
        <v>585.37052169767162</v>
      </c>
      <c r="BI41" s="59">
        <f ca="1">AVERAGE(OFFSET($BH$3,0,0,'Données projet'!$E$11+1,1))-AVERAGE(OFFSET($H$3,0,0,'Données projet'!$E$11+1,1))</f>
        <v>565.65323074569903</v>
      </c>
      <c r="BJ41" s="59">
        <f t="shared" si="38"/>
        <v>253.00166490531203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6</v>
      </c>
      <c r="BY41" s="12">
        <f>IF('Données projet'!$A$114&gt;35,BY40+BX41-CG40,IF(A41&lt;'Données projet'!$A$114,$BV$205^A41,IF(A41='Données projet'!$A$114,'Données projet'!$B$114,BY40+BX41-CG40)))</f>
        <v>126.99999999999994</v>
      </c>
      <c r="BZ41" s="13">
        <f>BY41*VLOOKUP('Données projet'!$B$12,Paramètres!$A$1:$I$89,3,0)*VLOOKUP('Données projet'!$B$12,Paramètres!$A$1:$I$89,5,0)</f>
        <v>83.210399999999964</v>
      </c>
      <c r="CA41" s="13">
        <f t="shared" si="39"/>
        <v>22.920337105048574</v>
      </c>
      <c r="CB41" s="20">
        <f t="shared" si="10"/>
        <v>184.84436712462619</v>
      </c>
      <c r="CC41" s="59">
        <f t="shared" si="11"/>
        <v>431.03596041818491</v>
      </c>
      <c r="CD41" s="59">
        <f ca="1">AVERAGE(OFFSET($CC$3,0,0,'Données projet'!$E$12+1,1))-AVERAGE(OFFSET($H$3,0,0,'Données projet'!$E$12+1,1))</f>
        <v>225.24418446643304</v>
      </c>
      <c r="CE41" s="59">
        <f t="shared" si="40"/>
        <v>220.72810812053521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5.282741851071866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5.282741851071866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172.8</v>
      </c>
      <c r="CU41" s="17">
        <f>CT41*VLOOKUP('Données projet'!$B$13,Paramètres!$A$1:$I$89,3,0)*VLOOKUP('Données projet'!$B$13,Paramètres!$A$1:$I$89,5,0)</f>
        <v>126.69695999999999</v>
      </c>
      <c r="CV41" s="13">
        <f t="shared" si="41"/>
        <v>33.231984319593515</v>
      </c>
      <c r="CW41" s="20">
        <f t="shared" si="13"/>
        <v>278.54291135662532</v>
      </c>
      <c r="CX41" s="59">
        <f t="shared" si="14"/>
        <v>524.73450465018402</v>
      </c>
      <c r="CY41" s="59">
        <f ca="1">AVERAGE(OFFSET($CX$3,0,0,'Données projet'!$E$13+1,1))-AVERAGE(OFFSET($H$3,0,0,'Données projet'!$E$13+1,1))</f>
        <v>302.36110224755532</v>
      </c>
      <c r="CZ41" s="59">
        <f t="shared" si="42"/>
        <v>292.08583531469412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9.1958839629769518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9.1958839629769518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7.6</v>
      </c>
      <c r="DO41" s="12">
        <f>IF('Données projet'!$A$166&gt;35,DO40+DN41-DW40,IF(A41&lt;'Données projet'!$A$166,$DL$205^A41,IF(A41='Données projet'!$A$166,'Données projet'!$B$166,DO40+DN41-DW40)))</f>
        <v>137.79999999999995</v>
      </c>
      <c r="DP41" s="17">
        <f>DO41*VLOOKUP('Données projet'!$B$14,Paramètres!$A$1:$I$89,3,0)*VLOOKUP('Données projet'!$B$14,Paramètres!$A$1:$I$89,5,0)</f>
        <v>120.38207999999997</v>
      </c>
      <c r="DQ41" s="13">
        <f t="shared" si="43"/>
        <v>31.764096685603551</v>
      </c>
      <c r="DR41" s="20">
        <f t="shared" si="16"/>
        <v>264.98792439409277</v>
      </c>
      <c r="DS41" s="59">
        <f t="shared" si="17"/>
        <v>511.17951768765147</v>
      </c>
      <c r="DT41" s="59">
        <f ca="1">AVERAGE(OFFSET($DS$3,0,0,'Données projet'!$E$14+1,1))-AVERAGE(OFFSET($H$3,0,0,'Données projet'!$E$14+1,1))</f>
        <v>285.8437404763045</v>
      </c>
      <c r="DU41" s="59">
        <f t="shared" si="44"/>
        <v>276.01618888357268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10.128667838489214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10.128667838489214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8.147490842142858</v>
      </c>
      <c r="EJ41" s="12">
        <f>IF('Données projet'!$A$192&gt;35,EJ40+EI41-ER40,IF(A41&lt;'Données projet'!$A$192,$EG$205^A41,IF(A41='Données projet'!$A$192,'Données projet'!$B$192,EJ40+EI41-ER40)))</f>
        <v>152.88505494714292</v>
      </c>
      <c r="EK41" s="17">
        <f>EJ41*VLOOKUP('Données projet'!$B$15,Paramètres!$A$1:$I$89,3,0)*VLOOKUP('Données projet'!$B$15,Paramètres!$A$1:$I$89,5,0)</f>
        <v>145.48541828770121</v>
      </c>
      <c r="EL41" s="13">
        <f t="shared" si="45"/>
        <v>37.55081315022943</v>
      </c>
      <c r="EM41" s="20">
        <f t="shared" si="19"/>
        <v>318.78810308772921</v>
      </c>
      <c r="EN41" s="59">
        <f t="shared" si="20"/>
        <v>564.97969638128791</v>
      </c>
      <c r="EO41" s="59">
        <f ca="1">AVERAGE(OFFSET($EN$3,0,0,'Données projet'!$E$15+1,1))-AVERAGE(OFFSET($H$3,0,0,'Données projet'!$E$15+1,1))</f>
        <v>536.1664221413339</v>
      </c>
      <c r="EP41" s="59">
        <f t="shared" si="46"/>
        <v>241.15939898336669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9.4571428571428573</v>
      </c>
      <c r="N42" s="13">
        <f>IF('Données projet'!$A$36&gt;35,N41+M42-V41,IF(A42&lt;'Données projet'!$A$36,$K$205^A42,IF(A42='Données projet'!$A$36,'Données projet'!$B$36,N41+M42-V41)))</f>
        <v>93.007142857142796</v>
      </c>
      <c r="O42" s="13">
        <f>N42*VLOOKUP('Données projet'!$B$9,Paramètres!$A$1:$I$89,3,0)*VLOOKUP('Données projet'!$B$9,Paramètres!$A$1:$I$89,5,0)</f>
        <v>78.3492171428571</v>
      </c>
      <c r="P42" s="13">
        <f t="shared" si="33"/>
        <v>21.733070643572226</v>
      </c>
      <c r="Q42" s="20">
        <f t="shared" si="53"/>
        <v>174.30998456136442</v>
      </c>
      <c r="R42" s="59">
        <f t="shared" si="0"/>
        <v>421.31938165147153</v>
      </c>
      <c r="S42" s="59">
        <f ca="1">AVERAGE(OFFSET($R$3,0,0,'Données projet'!$E$9+1,1))-AVERAGE(OFFSET($H$3,0,0,'Données projet'!$E$9+1,1))</f>
        <v>422.90448425131547</v>
      </c>
      <c r="T42" s="59">
        <f t="shared" si="34"/>
        <v>211.68575920428512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27.119732159273788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27.119732159273788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8.147490842142858</v>
      </c>
      <c r="AI42" s="13">
        <f>IF('Données projet'!$A$62&gt;35,AI41+AH42-AQ41,IF(A42&lt;'Données projet'!$A$62,$AF$205^A42,IF(A42='Données projet'!$A$62,'Données projet'!$B$62,AI41+AH42-AQ41)))</f>
        <v>161.03254578928579</v>
      </c>
      <c r="AJ42" s="13">
        <f>AI42*VLOOKUP('Données projet'!$B$10,Paramètres!$A$1:$I$89,3,0)*VLOOKUP('Données projet'!$B$10,Paramètres!$A$1:$I$89,5,0)</f>
        <v>145.70224743014577</v>
      </c>
      <c r="AK42" s="13">
        <f t="shared" si="35"/>
        <v>37.600259653710509</v>
      </c>
      <c r="AL42" s="20">
        <f t="shared" si="4"/>
        <v>319.25186650438303</v>
      </c>
      <c r="AM42" s="59">
        <f t="shared" si="5"/>
        <v>566.26126359449017</v>
      </c>
      <c r="AN42" s="59">
        <f ca="1">AVERAGE(OFFSET($AM$3,0,0,'Données projet'!$E$10+1,1))-AVERAGE(OFFSET($H$3,0,0,'Données projet'!$E$10+1,1))</f>
        <v>514.0255035951318</v>
      </c>
      <c r="AO42" s="59">
        <f t="shared" si="36"/>
        <v>232.26614608014839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8.147490842142858</v>
      </c>
      <c r="BD42" s="12">
        <f>IF('Données projet'!$A$88&gt;35,BD41+BC42-BL41,IF(A42&lt;'Données projet'!$A$88,$BA$205^A42,IF(A42='Données projet'!$A$88,'Données projet'!$B$88,BD41+BC42-BL41)))</f>
        <v>161.03254578928579</v>
      </c>
      <c r="BE42" s="13">
        <f>BD42*VLOOKUP('Données projet'!$B$11,Paramètres!$A$1:$I$89,3,0)*VLOOKUP('Données projet'!$B$11,Paramètres!$A$1:$I$89,5,0)</f>
        <v>163.28700143033581</v>
      </c>
      <c r="BF42" s="13">
        <f t="shared" si="37"/>
        <v>41.583028015201648</v>
      </c>
      <c r="BG42" s="20">
        <f t="shared" si="7"/>
        <v>356.81530128431109</v>
      </c>
      <c r="BH42" s="59">
        <f t="shared" si="8"/>
        <v>603.82469837441818</v>
      </c>
      <c r="BI42" s="59">
        <f ca="1">AVERAGE(OFFSET($BH$3,0,0,'Données projet'!$E$11+1,1))-AVERAGE(OFFSET($H$3,0,0,'Données projet'!$E$11+1,1))</f>
        <v>565.65323074569903</v>
      </c>
      <c r="BJ42" s="59">
        <f t="shared" si="38"/>
        <v>253.00166490531203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6</v>
      </c>
      <c r="BY42" s="12">
        <f>IF('Données projet'!$A$114&gt;35,BY41+BX42-CG41,IF(A42&lt;'Données projet'!$A$114,$BV$205^A42,IF(A42='Données projet'!$A$114,'Données projet'!$B$114,BY41+BX42-CG41)))</f>
        <v>132.99999999999994</v>
      </c>
      <c r="BZ42" s="13">
        <f>BY42*VLOOKUP('Données projet'!$B$12,Paramètres!$A$1:$I$89,3,0)*VLOOKUP('Données projet'!$B$12,Paramètres!$A$1:$I$89,5,0)</f>
        <v>87.141599999999954</v>
      </c>
      <c r="CA42" s="13">
        <f t="shared" si="39"/>
        <v>23.874558158360944</v>
      </c>
      <c r="CB42" s="20">
        <f t="shared" si="10"/>
        <v>193.35314212581184</v>
      </c>
      <c r="CC42" s="59">
        <f t="shared" si="11"/>
        <v>440.36253921591896</v>
      </c>
      <c r="CD42" s="59">
        <f ca="1">AVERAGE(OFFSET($CC$3,0,0,'Données projet'!$E$12+1,1))-AVERAGE(OFFSET($H$3,0,0,'Données projet'!$E$12+1,1))</f>
        <v>225.24418446643304</v>
      </c>
      <c r="CE42" s="59">
        <f t="shared" si="40"/>
        <v>220.72810812053521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5.1791505055267146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5.1791505055267146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182.4</v>
      </c>
      <c r="CU42" s="17">
        <f>CT42*VLOOKUP('Données projet'!$B$13,Paramètres!$A$1:$I$89,3,0)*VLOOKUP('Données projet'!$B$13,Paramètres!$A$1:$I$89,5,0)</f>
        <v>133.73568</v>
      </c>
      <c r="CV42" s="13">
        <f t="shared" si="41"/>
        <v>34.858136849359241</v>
      </c>
      <c r="CW42" s="20">
        <f t="shared" si="13"/>
        <v>293.63423101263402</v>
      </c>
      <c r="CX42" s="59">
        <f t="shared" si="14"/>
        <v>540.6436281027411</v>
      </c>
      <c r="CY42" s="59">
        <f ca="1">AVERAGE(OFFSET($CX$3,0,0,'Données projet'!$E$13+1,1))-AVERAGE(OFFSET($H$3,0,0,'Données projet'!$E$13+1,1))</f>
        <v>302.36110224755532</v>
      </c>
      <c r="CZ42" s="59">
        <f t="shared" si="42"/>
        <v>292.08583531469412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9.0155582873983544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9.0155582873983544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7.6</v>
      </c>
      <c r="DO42" s="12">
        <f>IF('Données projet'!$A$166&gt;35,DO41+DN42-DW41,IF(A42&lt;'Données projet'!$A$166,$DL$205^A42,IF(A42='Données projet'!$A$166,'Données projet'!$B$166,DO41+DN42-DW41)))</f>
        <v>145.39999999999995</v>
      </c>
      <c r="DP42" s="17">
        <f>DO42*VLOOKUP('Données projet'!$B$14,Paramètres!$A$1:$I$89,3,0)*VLOOKUP('Données projet'!$B$14,Paramètres!$A$1:$I$89,5,0)</f>
        <v>127.02143999999997</v>
      </c>
      <c r="DQ42" s="13">
        <f t="shared" si="43"/>
        <v>33.307175870664402</v>
      </c>
      <c r="DR42" s="20">
        <f t="shared" si="16"/>
        <v>279.23900597474045</v>
      </c>
      <c r="DS42" s="59">
        <f t="shared" si="17"/>
        <v>526.24840306484759</v>
      </c>
      <c r="DT42" s="59">
        <f ca="1">AVERAGE(OFFSET($DS$3,0,0,'Données projet'!$E$14+1,1))-AVERAGE(OFFSET($H$3,0,0,'Données projet'!$E$14+1,1))</f>
        <v>285.8437404763045</v>
      </c>
      <c r="DU42" s="59">
        <f t="shared" si="44"/>
        <v>276.01618888357268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9.9300508400538074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9.9300508400538074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8.147490842142858</v>
      </c>
      <c r="EJ42" s="12">
        <f>IF('Données projet'!$A$192&gt;35,EJ41+EI42-ER41,IF(A42&lt;'Données projet'!$A$192,$EG$205^A42,IF(A42='Données projet'!$A$192,'Données projet'!$B$192,EJ41+EI42-ER41)))</f>
        <v>161.03254578928579</v>
      </c>
      <c r="EK42" s="17">
        <f>EJ42*VLOOKUP('Données projet'!$B$15,Paramètres!$A$1:$I$89,3,0)*VLOOKUP('Données projet'!$B$15,Paramètres!$A$1:$I$89,5,0)</f>
        <v>153.23857057308436</v>
      </c>
      <c r="EL42" s="13">
        <f t="shared" si="45"/>
        <v>39.313644948413213</v>
      </c>
      <c r="EM42" s="20">
        <f t="shared" si="19"/>
        <v>335.3617753666083</v>
      </c>
      <c r="EN42" s="59">
        <f t="shared" si="20"/>
        <v>582.37117245671539</v>
      </c>
      <c r="EO42" s="59">
        <f ca="1">AVERAGE(OFFSET($EN$3,0,0,'Données projet'!$E$15+1,1))-AVERAGE(OFFSET($H$3,0,0,'Données projet'!$E$15+1,1))</f>
        <v>536.1664221413339</v>
      </c>
      <c r="EP42" s="59">
        <f t="shared" si="46"/>
        <v>241.15939898336669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9.4571428571428573</v>
      </c>
      <c r="N43" s="13">
        <f>IF('Données projet'!$A$36&gt;35,N42+M43-V42,IF(A43&lt;'Données projet'!$A$36,$K$205^A43,IF(A43='Données projet'!$A$36,'Données projet'!$B$36,N42+M43-V42)))</f>
        <v>102.46428571428565</v>
      </c>
      <c r="O43" s="13">
        <f>N43*VLOOKUP('Données projet'!$B$9,Paramètres!$A$1:$I$89,3,0)*VLOOKUP('Données projet'!$B$9,Paramètres!$A$1:$I$89,5,0)</f>
        <v>86.315914285714243</v>
      </c>
      <c r="P43" s="13">
        <f t="shared" si="33"/>
        <v>23.674562499747051</v>
      </c>
      <c r="Q43" s="20">
        <f t="shared" si="53"/>
        <v>191.56674706801175</v>
      </c>
      <c r="R43" s="59">
        <f t="shared" si="0"/>
        <v>439.37976088713253</v>
      </c>
      <c r="S43" s="59">
        <f ca="1">AVERAGE(OFFSET($R$3,0,0,'Données projet'!$E$9+1,1))-AVERAGE(OFFSET($H$3,0,0,'Données projet'!$E$9+1,1))</f>
        <v>422.90448425131547</v>
      </c>
      <c r="T43" s="59">
        <f t="shared" si="34"/>
        <v>211.68575920428512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26.587930753033717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26.587930753033717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8.147490842142858</v>
      </c>
      <c r="AI43" s="13">
        <f>IF('Données projet'!$A$62&gt;35,AI42+AH43-AQ42,IF(A43&lt;'Données projet'!$A$62,$AF$205^A43,IF(A43='Données projet'!$A$62,'Données projet'!$B$62,AI42+AH43-AQ42)))</f>
        <v>169.18003663142866</v>
      </c>
      <c r="AJ43" s="13">
        <f>AI43*VLOOKUP('Données projet'!$B$10,Paramètres!$A$1:$I$89,3,0)*VLOOKUP('Données projet'!$B$10,Paramètres!$A$1:$I$89,5,0)</f>
        <v>153.07409714411665</v>
      </c>
      <c r="AK43" s="13">
        <f t="shared" si="35"/>
        <v>39.27635826013762</v>
      </c>
      <c r="AL43" s="20">
        <f t="shared" si="4"/>
        <v>335.01037649574283</v>
      </c>
      <c r="AM43" s="59">
        <f t="shared" si="5"/>
        <v>582.82339031486367</v>
      </c>
      <c r="AN43" s="59">
        <f ca="1">AVERAGE(OFFSET($AM$3,0,0,'Données projet'!$E$10+1,1))-AVERAGE(OFFSET($H$3,0,0,'Données projet'!$E$10+1,1))</f>
        <v>514.0255035951318</v>
      </c>
      <c r="AO43" s="59">
        <f t="shared" si="36"/>
        <v>232.26614608014839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8.147490842142858</v>
      </c>
      <c r="BD43" s="12">
        <f>IF('Données projet'!$A$88&gt;35,BD42+BC43-BL42,IF(A43&lt;'Données projet'!$A$88,$BA$205^A43,IF(A43='Données projet'!$A$88,'Données projet'!$B$88,BD42+BC43-BL42)))</f>
        <v>169.18003663142866</v>
      </c>
      <c r="BE43" s="13">
        <f>BD43*VLOOKUP('Données projet'!$B$11,Paramètres!$A$1:$I$89,3,0)*VLOOKUP('Données projet'!$B$11,Paramètres!$A$1:$I$89,5,0)</f>
        <v>171.54855714426867</v>
      </c>
      <c r="BF43" s="13">
        <f t="shared" si="37"/>
        <v>43.436665621675537</v>
      </c>
      <c r="BG43" s="20">
        <f t="shared" si="7"/>
        <v>374.43259631735282</v>
      </c>
      <c r="BH43" s="59">
        <f t="shared" si="8"/>
        <v>622.2456101364736</v>
      </c>
      <c r="BI43" s="59">
        <f ca="1">AVERAGE(OFFSET($BH$3,0,0,'Données projet'!$E$11+1,1))-AVERAGE(OFFSET($H$3,0,0,'Données projet'!$E$11+1,1))</f>
        <v>565.65323074569903</v>
      </c>
      <c r="BJ43" s="59">
        <f t="shared" si="38"/>
        <v>253.00166490531203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139</v>
      </c>
      <c r="BW43" s="12">
        <f>VLOOKUP(A43,'Données projet'!$A$113:$I$133,9,0)</f>
        <v>6</v>
      </c>
      <c r="BX43" s="12">
        <f t="array" ref="BX43">INDEX(BW:BW,MIN(IF(ISNUMBER(BW43:BW239),ROW(BW43:BW239),"")))</f>
        <v>6</v>
      </c>
      <c r="BY43" s="12">
        <f>IF('Données projet'!$A$114&gt;35,BY42+BX43-CG42,IF(A43&lt;'Données projet'!$A$114,$BV$205^A43,IF(A43='Données projet'!$A$114,'Données projet'!$B$114,BY42+BX43-CG42)))</f>
        <v>138.99999999999994</v>
      </c>
      <c r="BZ43" s="13">
        <f>BY43*VLOOKUP('Données projet'!$B$12,Paramètres!$A$1:$I$89,3,0)*VLOOKUP('Données projet'!$B$12,Paramètres!$A$1:$I$89,5,0)</f>
        <v>91.072799999999958</v>
      </c>
      <c r="CA43" s="13">
        <f t="shared" si="39"/>
        <v>24.823779817332358</v>
      </c>
      <c r="CB43" s="20">
        <f t="shared" si="10"/>
        <v>201.85320984852044</v>
      </c>
      <c r="CC43" s="59">
        <f t="shared" si="11"/>
        <v>449.66622366764125</v>
      </c>
      <c r="CD43" s="59">
        <f ca="1">AVERAGE(OFFSET($CC$3,0,0,'Données projet'!$E$12+1,1))-AVERAGE(OFFSET($H$3,0,0,'Données projet'!$E$12+1,1))</f>
        <v>225.24418446643304</v>
      </c>
      <c r="CE43" s="59">
        <f t="shared" si="40"/>
        <v>220.72810812053521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19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10.995155777197031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10.995155777197031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192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192</v>
      </c>
      <c r="CU43" s="17">
        <f>CT43*VLOOKUP('Données projet'!$B$13,Paramètres!$A$1:$I$89,3,0)*VLOOKUP('Données projet'!$B$13,Paramètres!$A$1:$I$89,5,0)</f>
        <v>140.77439999999999</v>
      </c>
      <c r="CV43" s="13">
        <f t="shared" si="41"/>
        <v>36.474352666172102</v>
      </c>
      <c r="CW43" s="20">
        <f t="shared" si="13"/>
        <v>308.70824422691641</v>
      </c>
      <c r="CX43" s="59">
        <f t="shared" si="14"/>
        <v>556.52125804603725</v>
      </c>
      <c r="CY43" s="59">
        <f ca="1">AVERAGE(OFFSET($CX$3,0,0,'Données projet'!$E$13+1,1))-AVERAGE(OFFSET($H$3,0,0,'Données projet'!$E$13+1,1))</f>
        <v>302.36110224755532</v>
      </c>
      <c r="CZ43" s="59">
        <f t="shared" si="42"/>
        <v>292.08583531469412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18.597560510903705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18.597560510903705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153</v>
      </c>
      <c r="DM43" s="12">
        <f>VLOOKUP(A43,'Données projet'!$A$165:$I$185,9,0)</f>
        <v>7.6</v>
      </c>
      <c r="DN43" s="12">
        <f t="array" ref="DN43">INDEX(DM:DM,MIN(IF(ISNUMBER(DM43:DM239),ROW(DM43:DM239),"")))</f>
        <v>7.6</v>
      </c>
      <c r="DO43" s="12">
        <f>IF('Données projet'!$A$166&gt;35,DO42+DN43-DW42,IF(A43&lt;'Données projet'!$A$166,$DL$205^A43,IF(A43='Données projet'!$A$166,'Données projet'!$B$166,DO42+DN43-DW42)))</f>
        <v>152.99999999999994</v>
      </c>
      <c r="DP43" s="17">
        <f>DO43*VLOOKUP('Données projet'!$B$14,Paramètres!$A$1:$I$89,3,0)*VLOOKUP('Données projet'!$B$14,Paramètres!$A$1:$I$89,5,0)</f>
        <v>133.66079999999997</v>
      </c>
      <c r="DQ43" s="13">
        <f t="shared" si="43"/>
        <v>34.840890682716719</v>
      </c>
      <c r="DR43" s="20">
        <f t="shared" si="16"/>
        <v>293.47377793906486</v>
      </c>
      <c r="DS43" s="59">
        <f t="shared" si="17"/>
        <v>541.2867917581857</v>
      </c>
      <c r="DT43" s="59">
        <f ca="1">AVERAGE(OFFSET($DS$3,0,0,'Données projet'!$E$14+1,1))-AVERAGE(OFFSET($H$3,0,0,'Données projet'!$E$14+1,1))</f>
        <v>285.8437404763045</v>
      </c>
      <c r="DU43" s="59">
        <f t="shared" si="44"/>
        <v>276.01618888357268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21</v>
      </c>
      <c r="DX43" s="16">
        <f>IF(ISNA(VLOOKUP(A43,'Données projet'!$A$165:$I$185,5,0)),0%,VLOOKUP(A43,'Données projet'!$A$165:$I$185,5,0)*VLOOKUP('Données projet'!$B$14,Paramètres!$A$1:$I$89,7,0))</f>
        <v>0.53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20.48400281903595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20.48400281903595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8.147490842142858</v>
      </c>
      <c r="EJ43" s="12">
        <f>IF('Données projet'!$A$192&gt;35,EJ42+EI43-ER42,IF(A43&lt;'Données projet'!$A$192,$EG$205^A43,IF(A43='Données projet'!$A$192,'Données projet'!$B$192,EJ42+EI43-ER42)))</f>
        <v>169.18003663142866</v>
      </c>
      <c r="EK43" s="17">
        <f>EJ43*VLOOKUP('Données projet'!$B$15,Paramètres!$A$1:$I$89,3,0)*VLOOKUP('Données projet'!$B$15,Paramètres!$A$1:$I$89,5,0)</f>
        <v>160.99172285846751</v>
      </c>
      <c r="EL43" s="13">
        <f t="shared" si="45"/>
        <v>41.06612075891212</v>
      </c>
      <c r="EM43" s="20">
        <f t="shared" si="19"/>
        <v>351.91741096693619</v>
      </c>
      <c r="EN43" s="59">
        <f t="shared" si="20"/>
        <v>599.73042478605703</v>
      </c>
      <c r="EO43" s="59">
        <f ca="1">AVERAGE(OFFSET($EN$3,0,0,'Données projet'!$E$15+1,1))-AVERAGE(OFFSET($H$3,0,0,'Données projet'!$E$15+1,1))</f>
        <v>536.1664221413339</v>
      </c>
      <c r="EP43" s="59">
        <f t="shared" si="46"/>
        <v>241.15939898336669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9.4571428571428573</v>
      </c>
      <c r="N44" s="13">
        <f>IF('Données projet'!$A$36&gt;35,N43+M44-V43,IF(A44&lt;'Données projet'!$A$36,$K$205^A44,IF(A44='Données projet'!$A$36,'Données projet'!$B$36,N43+M44-V43)))</f>
        <v>111.92142857142851</v>
      </c>
      <c r="O44" s="13">
        <f>N44*VLOOKUP('Données projet'!$B$9,Paramètres!$A$1:$I$89,3,0)*VLOOKUP('Données projet'!$B$9,Paramètres!$A$1:$I$89,5,0)</f>
        <v>94.282611428571386</v>
      </c>
      <c r="P44" s="13">
        <f t="shared" si="33"/>
        <v>25.595276725883867</v>
      </c>
      <c r="Q44" s="20">
        <f t="shared" si="53"/>
        <v>208.78732186900956</v>
      </c>
      <c r="R44" s="59">
        <f t="shared" si="0"/>
        <v>457.39001146351353</v>
      </c>
      <c r="S44" s="59">
        <f ca="1">AVERAGE(OFFSET($R$3,0,0,'Données projet'!$E$9+1,1))-AVERAGE(OFFSET($H$3,0,0,'Données projet'!$E$9+1,1))</f>
        <v>422.90448425131547</v>
      </c>
      <c r="T44" s="59">
        <f t="shared" si="34"/>
        <v>211.68575920428512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26.066557648003187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26.066557648003187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8.147490842142858</v>
      </c>
      <c r="AI44" s="13">
        <f>IF('Données projet'!$A$62&gt;35,AI43+AH44-AQ43,IF(A44&lt;'Données projet'!$A$62,$AF$205^A44,IF(A44='Données projet'!$A$62,'Données projet'!$B$62,AI43+AH44-AQ43)))</f>
        <v>177.32752747357154</v>
      </c>
      <c r="AJ44" s="13">
        <f>AI44*VLOOKUP('Données projet'!$B$10,Paramètres!$A$1:$I$89,3,0)*VLOOKUP('Données projet'!$B$10,Paramètres!$A$1:$I$89,5,0)</f>
        <v>160.44594685808752</v>
      </c>
      <c r="AK44" s="13">
        <f t="shared" si="35"/>
        <v>40.943083666081961</v>
      </c>
      <c r="AL44" s="20">
        <f t="shared" si="4"/>
        <v>350.75256149626176</v>
      </c>
      <c r="AM44" s="59">
        <f t="shared" si="5"/>
        <v>599.35525109076571</v>
      </c>
      <c r="AN44" s="59">
        <f ca="1">AVERAGE(OFFSET($AM$3,0,0,'Données projet'!$E$10+1,1))-AVERAGE(OFFSET($H$3,0,0,'Données projet'!$E$10+1,1))</f>
        <v>514.0255035951318</v>
      </c>
      <c r="AO44" s="59">
        <f t="shared" si="36"/>
        <v>232.26614608014839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8.147490842142858</v>
      </c>
      <c r="BD44" s="12">
        <f>IF('Données projet'!$A$88&gt;35,BD43+BC44-BL43,IF(A44&lt;'Données projet'!$A$88,$BA$205^A44,IF(A44='Données projet'!$A$88,'Données projet'!$B$88,BD43+BC44-BL43)))</f>
        <v>177.32752747357154</v>
      </c>
      <c r="BE44" s="13">
        <f>BD44*VLOOKUP('Données projet'!$B$11,Paramètres!$A$1:$I$89,3,0)*VLOOKUP('Données projet'!$B$11,Paramètres!$A$1:$I$89,5,0)</f>
        <v>179.81011285820153</v>
      </c>
      <c r="BF44" s="13">
        <f t="shared" si="37"/>
        <v>45.279937181163049</v>
      </c>
      <c r="BG44" s="20">
        <f t="shared" si="7"/>
        <v>392.03183715189334</v>
      </c>
      <c r="BH44" s="59">
        <f t="shared" si="8"/>
        <v>640.63452674639734</v>
      </c>
      <c r="BI44" s="59">
        <f ca="1">AVERAGE(OFFSET($BH$3,0,0,'Données projet'!$E$11+1,1))-AVERAGE(OFFSET($H$3,0,0,'Données projet'!$E$11+1,1))</f>
        <v>565.65323074569903</v>
      </c>
      <c r="BJ44" s="59">
        <f t="shared" si="38"/>
        <v>253.00166490531203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125.59999999999994</v>
      </c>
      <c r="BZ44" s="13">
        <f>BY44*VLOOKUP('Données projet'!$B$12,Paramètres!$A$1:$I$89,3,0)*VLOOKUP('Données projet'!$B$12,Paramètres!$A$1:$I$89,5,0)</f>
        <v>82.293119999999959</v>
      </c>
      <c r="CA44" s="13">
        <f t="shared" si="39"/>
        <v>22.696938367376948</v>
      </c>
      <c r="CB44" s="20">
        <f t="shared" si="10"/>
        <v>182.85768498984808</v>
      </c>
      <c r="CC44" s="59">
        <f t="shared" si="11"/>
        <v>431.46037458435205</v>
      </c>
      <c r="CD44" s="59">
        <f ca="1">AVERAGE(OFFSET($CC$3,0,0,'Données projet'!$E$12+1,1))-AVERAGE(OFFSET($H$3,0,0,'Données projet'!$E$12+1,1))</f>
        <v>225.24418446643304</v>
      </c>
      <c r="CE44" s="59">
        <f t="shared" si="40"/>
        <v>220.72810812053521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10.77954747878902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10.77954747878902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8.1999999999999993</v>
      </c>
      <c r="CT44" s="12">
        <f>IF('Données projet'!$A$140&gt;35,CT43+CS44-DB43,IF(A44&lt;'Données projet'!$A$140,$CQ$205^A44,IF(A44='Données projet'!$A$140,'Données projet'!$B$140,CT43+CS44-DB43)))</f>
        <v>172.2</v>
      </c>
      <c r="CU44" s="17">
        <f>CT44*VLOOKUP('Données projet'!$B$13,Paramètres!$A$1:$I$89,3,0)*VLOOKUP('Données projet'!$B$13,Paramètres!$A$1:$I$89,5,0)</f>
        <v>126.25703999999998</v>
      </c>
      <c r="CV44" s="13">
        <f t="shared" si="41"/>
        <v>33.130006114881219</v>
      </c>
      <c r="CW44" s="20">
        <f t="shared" si="13"/>
        <v>277.59910531675143</v>
      </c>
      <c r="CX44" s="59">
        <f t="shared" si="14"/>
        <v>526.20179491125543</v>
      </c>
      <c r="CY44" s="59">
        <f ca="1">AVERAGE(OFFSET($CX$3,0,0,'Données projet'!$E$13+1,1))-AVERAGE(OFFSET($H$3,0,0,'Données projet'!$E$13+1,1))</f>
        <v>302.36110224755532</v>
      </c>
      <c r="CZ44" s="59">
        <f t="shared" si="42"/>
        <v>292.08583531469412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18.232873692676726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18.232873692676726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6.4</v>
      </c>
      <c r="DO44" s="12">
        <f>IF('Données projet'!$A$166&gt;35,DO43+DN44-DW43,IF(A44&lt;'Données projet'!$A$166,$DL$205^A44,IF(A44='Données projet'!$A$166,'Données projet'!$B$166,DO43+DN44-DW43)))</f>
        <v>138.39999999999995</v>
      </c>
      <c r="DP44" s="17">
        <f>DO44*VLOOKUP('Données projet'!$B$14,Paramètres!$A$1:$I$89,3,0)*VLOOKUP('Données projet'!$B$14,Paramètres!$A$1:$I$89,5,0)</f>
        <v>120.90623999999997</v>
      </c>
      <c r="DQ44" s="13">
        <f t="shared" si="43"/>
        <v>31.886272251257857</v>
      </c>
      <c r="DR44" s="20">
        <f t="shared" si="16"/>
        <v>266.11362550427401</v>
      </c>
      <c r="DS44" s="59">
        <f t="shared" si="17"/>
        <v>514.71631509877795</v>
      </c>
      <c r="DT44" s="59">
        <f ca="1">AVERAGE(OFFSET($DS$3,0,0,'Données projet'!$E$14+1,1))-AVERAGE(OFFSET($H$3,0,0,'Données projet'!$E$14+1,1))</f>
        <v>285.8437404763045</v>
      </c>
      <c r="DU44" s="59">
        <f t="shared" si="44"/>
        <v>276.01618888357268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20.082324017762694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20.082324017762694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8.147490842142858</v>
      </c>
      <c r="EJ44" s="12">
        <f>IF('Données projet'!$A$192&gt;35,EJ43+EI44-ER43,IF(A44&lt;'Données projet'!$A$192,$EG$205^A44,IF(A44='Données projet'!$A$192,'Données projet'!$B$192,EJ43+EI44-ER43)))</f>
        <v>177.32752747357154</v>
      </c>
      <c r="EK44" s="17">
        <f>EJ44*VLOOKUP('Données projet'!$B$15,Paramètres!$A$1:$I$89,3,0)*VLOOKUP('Données projet'!$B$15,Paramètres!$A$1:$I$89,5,0)</f>
        <v>168.74487514385066</v>
      </c>
      <c r="EL44" s="13">
        <f t="shared" si="45"/>
        <v>42.808796246774861</v>
      </c>
      <c r="EM44" s="20">
        <f t="shared" si="19"/>
        <v>368.45597767200616</v>
      </c>
      <c r="EN44" s="59">
        <f t="shared" si="20"/>
        <v>617.05866726651016</v>
      </c>
      <c r="EO44" s="59">
        <f ca="1">AVERAGE(OFFSET($EN$3,0,0,'Données projet'!$E$15+1,1))-AVERAGE(OFFSET($H$3,0,0,'Données projet'!$E$15+1,1))</f>
        <v>536.1664221413339</v>
      </c>
      <c r="EP44" s="59">
        <f t="shared" si="46"/>
        <v>241.15939898336669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9.4571428571428573</v>
      </c>
      <c r="N45" s="13">
        <f>IF('Données projet'!$A$36&gt;35,N44+M45-V44,IF(A45&lt;'Données projet'!$A$36,$K$205^A45,IF(A45='Données projet'!$A$36,'Données projet'!$B$36,N44+M45-V44)))</f>
        <v>121.37857142857136</v>
      </c>
      <c r="O45" s="13">
        <f>N45*VLOOKUP('Données projet'!$B$9,Paramètres!$A$1:$I$89,3,0)*VLOOKUP('Données projet'!$B$9,Paramètres!$A$1:$I$89,5,0)</f>
        <v>102.24930857142853</v>
      </c>
      <c r="P45" s="13">
        <f t="shared" si="33"/>
        <v>27.497168599370358</v>
      </c>
      <c r="Q45" s="20">
        <f t="shared" si="53"/>
        <v>225.97511440580806</v>
      </c>
      <c r="R45" s="59">
        <f t="shared" si="0"/>
        <v>475.35378066644279</v>
      </c>
      <c r="S45" s="59">
        <f ca="1">AVERAGE(OFFSET($R$3,0,0,'Données projet'!$E$9+1,1))-AVERAGE(OFFSET($H$3,0,0,'Données projet'!$E$9+1,1))</f>
        <v>422.90448425131547</v>
      </c>
      <c r="T45" s="59">
        <f t="shared" si="34"/>
        <v>211.68575920428512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25.55540835155611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25.55540835155611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8.147490842142858</v>
      </c>
      <c r="AI45" s="13">
        <f>IF('Données projet'!$A$62&gt;35,AI44+AH45-AQ44,IF(A45&lt;'Données projet'!$A$62,$AF$205^A45,IF(A45='Données projet'!$A$62,'Données projet'!$B$62,AI44+AH45-AQ44)))</f>
        <v>185.47501831571441</v>
      </c>
      <c r="AJ45" s="13">
        <f>AI45*VLOOKUP('Données projet'!$B$10,Paramètres!$A$1:$I$89,3,0)*VLOOKUP('Données projet'!$B$10,Paramètres!$A$1:$I$89,5,0)</f>
        <v>167.8177965720584</v>
      </c>
      <c r="AK45" s="13">
        <f t="shared" si="35"/>
        <v>42.600915723287685</v>
      </c>
      <c r="AL45" s="20">
        <f t="shared" si="4"/>
        <v>366.47925724772773</v>
      </c>
      <c r="AM45" s="59">
        <f t="shared" si="5"/>
        <v>615.85792350836243</v>
      </c>
      <c r="AN45" s="59">
        <f ca="1">AVERAGE(OFFSET($AM$3,0,0,'Données projet'!$E$10+1,1))-AVERAGE(OFFSET($H$3,0,0,'Données projet'!$E$10+1,1))</f>
        <v>514.0255035951318</v>
      </c>
      <c r="AO45" s="59">
        <f t="shared" si="36"/>
        <v>232.26614608014839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8.147490842142858</v>
      </c>
      <c r="BD45" s="12">
        <f>IF('Données projet'!$A$88&gt;35,BD44+BC45-BL44,IF(A45&lt;'Données projet'!$A$88,$BA$205^A45,IF(A45='Données projet'!$A$88,'Données projet'!$B$88,BD44+BC45-BL44)))</f>
        <v>185.47501831571441</v>
      </c>
      <c r="BE45" s="13">
        <f>BD45*VLOOKUP('Données projet'!$B$11,Paramètres!$A$1:$I$89,3,0)*VLOOKUP('Données projet'!$B$11,Paramètres!$A$1:$I$89,5,0)</f>
        <v>188.07166857213443</v>
      </c>
      <c r="BF45" s="13">
        <f t="shared" si="37"/>
        <v>47.113373373204929</v>
      </c>
      <c r="BG45" s="20">
        <f t="shared" si="7"/>
        <v>409.61394805479932</v>
      </c>
      <c r="BH45" s="59">
        <f t="shared" si="8"/>
        <v>658.99261431543403</v>
      </c>
      <c r="BI45" s="59">
        <f ca="1">AVERAGE(OFFSET($BH$3,0,0,'Données projet'!$E$11+1,1))-AVERAGE(OFFSET($H$3,0,0,'Données projet'!$E$11+1,1))</f>
        <v>565.65323074569903</v>
      </c>
      <c r="BJ45" s="59">
        <f t="shared" si="38"/>
        <v>253.00166490531203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131.19999999999993</v>
      </c>
      <c r="BZ45" s="13">
        <f>BY45*VLOOKUP('Données projet'!$B$12,Paramètres!$A$1:$I$89,3,0)*VLOOKUP('Données projet'!$B$12,Paramètres!$A$1:$I$89,5,0)</f>
        <v>85.962239999999952</v>
      </c>
      <c r="CA45" s="13">
        <f t="shared" si="39"/>
        <v>23.588828321049366</v>
      </c>
      <c r="CB45" s="20">
        <f t="shared" si="10"/>
        <v>190.8014439924942</v>
      </c>
      <c r="CC45" s="59">
        <f t="shared" si="11"/>
        <v>440.18011025312893</v>
      </c>
      <c r="CD45" s="59">
        <f ca="1">AVERAGE(OFFSET($CC$3,0,0,'Données projet'!$E$12+1,1))-AVERAGE(OFFSET($H$3,0,0,'Données projet'!$E$12+1,1))</f>
        <v>225.24418446643304</v>
      </c>
      <c r="CE45" s="59">
        <f t="shared" si="40"/>
        <v>220.72810812053521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10.568167127604715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10.568167127604715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8.1999999999999993</v>
      </c>
      <c r="CT45" s="12">
        <f>IF('Données projet'!$A$140&gt;35,CT44+CS45-DB44,IF(A45&lt;'Données projet'!$A$140,$CQ$205^A45,IF(A45='Données projet'!$A$140,'Données projet'!$B$140,CT44+CS45-DB44)))</f>
        <v>180.39999999999998</v>
      </c>
      <c r="CU45" s="17">
        <f>CT45*VLOOKUP('Données projet'!$B$13,Paramètres!$A$1:$I$89,3,0)*VLOOKUP('Données projet'!$B$13,Paramètres!$A$1:$I$89,5,0)</f>
        <v>132.26927999999998</v>
      </c>
      <c r="CV45" s="13">
        <f t="shared" si="41"/>
        <v>34.52019401964877</v>
      </c>
      <c r="CW45" s="20">
        <f t="shared" si="13"/>
        <v>290.49166725088827</v>
      </c>
      <c r="CX45" s="59">
        <f t="shared" si="14"/>
        <v>539.87033351152297</v>
      </c>
      <c r="CY45" s="59">
        <f ca="1">AVERAGE(OFFSET($CX$3,0,0,'Données projet'!$E$13+1,1))-AVERAGE(OFFSET($H$3,0,0,'Données projet'!$E$13+1,1))</f>
        <v>302.36110224755532</v>
      </c>
      <c r="CZ45" s="59">
        <f t="shared" si="42"/>
        <v>292.08583531469412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17.875338160518186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17.875338160518186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6.4</v>
      </c>
      <c r="DO45" s="12">
        <f>IF('Données projet'!$A$166&gt;35,DO44+DN45-DW44,IF(A45&lt;'Données projet'!$A$166,$DL$205^A45,IF(A45='Données projet'!$A$166,'Données projet'!$B$166,DO44+DN45-DW44)))</f>
        <v>144.79999999999995</v>
      </c>
      <c r="DP45" s="17">
        <f>DO45*VLOOKUP('Données projet'!$B$14,Paramètres!$A$1:$I$89,3,0)*VLOOKUP('Données projet'!$B$14,Paramètres!$A$1:$I$89,5,0)</f>
        <v>126.49727999999998</v>
      </c>
      <c r="DQ45" s="13">
        <f t="shared" si="43"/>
        <v>33.185701456959592</v>
      </c>
      <c r="DR45" s="20">
        <f t="shared" si="16"/>
        <v>278.11452603753787</v>
      </c>
      <c r="DS45" s="59">
        <f t="shared" si="17"/>
        <v>527.49319229817263</v>
      </c>
      <c r="DT45" s="59">
        <f ca="1">AVERAGE(OFFSET($DS$3,0,0,'Données projet'!$E$14+1,1))-AVERAGE(OFFSET($H$3,0,0,'Données projet'!$E$14+1,1))</f>
        <v>285.8437404763045</v>
      </c>
      <c r="DU45" s="59">
        <f t="shared" si="44"/>
        <v>276.01618888357268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19.688521892782529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19.688521892782529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8.147490842142858</v>
      </c>
      <c r="EJ45" s="12">
        <f>IF('Données projet'!$A$192&gt;35,EJ44+EI45-ER44,IF(A45&lt;'Données projet'!$A$192,$EG$205^A45,IF(A45='Données projet'!$A$192,'Données projet'!$B$192,EJ44+EI45-ER44)))</f>
        <v>185.47501831571441</v>
      </c>
      <c r="EK45" s="17">
        <f>EJ45*VLOOKUP('Données projet'!$B$15,Paramètres!$A$1:$I$89,3,0)*VLOOKUP('Données projet'!$B$15,Paramètres!$A$1:$I$89,5,0)</f>
        <v>176.49802742923384</v>
      </c>
      <c r="EL45" s="13">
        <f t="shared" si="45"/>
        <v>44.542173129842517</v>
      </c>
      <c r="EM45" s="20">
        <f t="shared" si="19"/>
        <v>384.97834930705795</v>
      </c>
      <c r="EN45" s="59">
        <f t="shared" si="20"/>
        <v>634.35701556769266</v>
      </c>
      <c r="EO45" s="59">
        <f ca="1">AVERAGE(OFFSET($EN$3,0,0,'Données projet'!$E$15+1,1))-AVERAGE(OFFSET($H$3,0,0,'Données projet'!$E$15+1,1))</f>
        <v>536.1664221413339</v>
      </c>
      <c r="EP45" s="59">
        <f t="shared" si="46"/>
        <v>241.15939898336669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9.4571428571428573</v>
      </c>
      <c r="N46" s="13">
        <f>IF('Données projet'!$A$36&gt;35,N45+M46-V45,IF(A46&lt;'Données projet'!$A$36,$K$205^A46,IF(A46='Données projet'!$A$36,'Données projet'!$B$36,N45+M46-V45)))</f>
        <v>130.83571428571423</v>
      </c>
      <c r="O46" s="13">
        <f>N46*VLOOKUP('Données projet'!$B$9,Paramètres!$A$1:$I$89,3,0)*VLOOKUP('Données projet'!$B$9,Paramètres!$A$1:$I$89,5,0)</f>
        <v>110.21600571428569</v>
      </c>
      <c r="P46" s="13">
        <f t="shared" si="33"/>
        <v>29.381871391524182</v>
      </c>
      <c r="Q46" s="20">
        <f t="shared" si="53"/>
        <v>243.13296929261881</v>
      </c>
      <c r="R46" s="59">
        <f t="shared" si="0"/>
        <v>493.27415075905083</v>
      </c>
      <c r="S46" s="59">
        <f ca="1">AVERAGE(OFFSET($R$3,0,0,'Données projet'!$E$9+1,1))-AVERAGE(OFFSET($H$3,0,0,'Données projet'!$E$9+1,1))</f>
        <v>422.90448425131547</v>
      </c>
      <c r="T46" s="59">
        <f t="shared" si="34"/>
        <v>211.68575920428512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25.054282381042075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25.054282381042075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8.147490842142858</v>
      </c>
      <c r="AI46" s="13">
        <f>IF('Données projet'!$A$62&gt;35,AI45+AH46-AQ45,IF(A46&lt;'Données projet'!$A$62,$AF$205^A46,IF(A46='Données projet'!$A$62,'Données projet'!$B$62,AI45+AH46-AQ45)))</f>
        <v>193.62250915785728</v>
      </c>
      <c r="AJ46" s="13">
        <f>AI46*VLOOKUP('Données projet'!$B$10,Paramètres!$A$1:$I$89,3,0)*VLOOKUP('Données projet'!$B$10,Paramètres!$A$1:$I$89,5,0)</f>
        <v>175.18964628602927</v>
      </c>
      <c r="AK46" s="13">
        <f t="shared" si="35"/>
        <v>44.250289742165812</v>
      </c>
      <c r="AL46" s="20">
        <f t="shared" si="4"/>
        <v>382.19122191577304</v>
      </c>
      <c r="AM46" s="59">
        <f t="shared" si="5"/>
        <v>632.33240338220503</v>
      </c>
      <c r="AN46" s="59">
        <f ca="1">AVERAGE(OFFSET($AM$3,0,0,'Données projet'!$E$10+1,1))-AVERAGE(OFFSET($H$3,0,0,'Données projet'!$E$10+1,1))</f>
        <v>514.0255035951318</v>
      </c>
      <c r="AO46" s="59">
        <f t="shared" si="36"/>
        <v>232.26614608014839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8.147490842142858</v>
      </c>
      <c r="BD46" s="12">
        <f>IF('Données projet'!$A$88&gt;35,BD45+BC46-BL45,IF(A46&lt;'Données projet'!$A$88,$BA$205^A46,IF(A46='Données projet'!$A$88,'Données projet'!$B$88,BD45+BC46-BL45)))</f>
        <v>193.62250915785728</v>
      </c>
      <c r="BE46" s="13">
        <f>BD46*VLOOKUP('Données projet'!$B$11,Paramètres!$A$1:$I$89,3,0)*VLOOKUP('Données projet'!$B$11,Paramètres!$A$1:$I$89,5,0)</f>
        <v>196.33322428606729</v>
      </c>
      <c r="BF46" s="13">
        <f t="shared" si="37"/>
        <v>48.937455618014283</v>
      </c>
      <c r="BG46" s="20">
        <f t="shared" si="7"/>
        <v>427.17976749960877</v>
      </c>
      <c r="BH46" s="59">
        <f t="shared" si="8"/>
        <v>677.32094896604076</v>
      </c>
      <c r="BI46" s="59">
        <f ca="1">AVERAGE(OFFSET($BH$3,0,0,'Données projet'!$E$11+1,1))-AVERAGE(OFFSET($H$3,0,0,'Données projet'!$E$11+1,1))</f>
        <v>565.65323074569903</v>
      </c>
      <c r="BJ46" s="59">
        <f t="shared" si="38"/>
        <v>253.00166490531203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136.79999999999993</v>
      </c>
      <c r="BZ46" s="13">
        <f>BY46*VLOOKUP('Données projet'!$B$12,Paramètres!$A$1:$I$89,3,0)*VLOOKUP('Données projet'!$B$12,Paramètres!$A$1:$I$89,5,0)</f>
        <v>89.631359999999958</v>
      </c>
      <c r="CA46" s="13">
        <f t="shared" si="39"/>
        <v>24.476296676053394</v>
      </c>
      <c r="CB46" s="20">
        <f t="shared" si="10"/>
        <v>198.73750204412624</v>
      </c>
      <c r="CC46" s="59">
        <f t="shared" si="11"/>
        <v>448.87868351055829</v>
      </c>
      <c r="CD46" s="59">
        <f ca="1">AVERAGE(OFFSET($CC$3,0,0,'Données projet'!$E$12+1,1))-AVERAGE(OFFSET($H$3,0,0,'Données projet'!$E$12+1,1))</f>
        <v>225.24418446643304</v>
      </c>
      <c r="CE46" s="59">
        <f t="shared" si="40"/>
        <v>220.72810812053521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10.36093181617785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10.36093181617785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8.1999999999999993</v>
      </c>
      <c r="CT46" s="12">
        <f>IF('Données projet'!$A$140&gt;35,CT45+CS46-DB45,IF(A46&lt;'Données projet'!$A$140,$CQ$205^A46,IF(A46='Données projet'!$A$140,'Données projet'!$B$140,CT45+CS46-DB45)))</f>
        <v>188.59999999999997</v>
      </c>
      <c r="CU46" s="17">
        <f>CT46*VLOOKUP('Données projet'!$B$13,Paramètres!$A$1:$I$89,3,0)*VLOOKUP('Données projet'!$B$13,Paramètres!$A$1:$I$89,5,0)</f>
        <v>138.28151999999997</v>
      </c>
      <c r="CV46" s="13">
        <f t="shared" si="41"/>
        <v>35.903043322174675</v>
      </c>
      <c r="CW46" s="20">
        <f t="shared" si="13"/>
        <v>303.37144778612083</v>
      </c>
      <c r="CX46" s="59">
        <f t="shared" si="14"/>
        <v>553.51262925255287</v>
      </c>
      <c r="CY46" s="59">
        <f ca="1">AVERAGE(OFFSET($CX$3,0,0,'Données projet'!$E$13+1,1))-AVERAGE(OFFSET($H$3,0,0,'Données projet'!$E$13+1,1))</f>
        <v>302.36110224755532</v>
      </c>
      <c r="CZ46" s="59">
        <f t="shared" si="42"/>
        <v>292.08583531469412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17.524813682070132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17.524813682070132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6.4</v>
      </c>
      <c r="DO46" s="12">
        <f>IF('Données projet'!$A$166&gt;35,DO45+DN46-DW45,IF(A46&lt;'Données projet'!$A$166,$DL$205^A46,IF(A46='Données projet'!$A$166,'Données projet'!$B$166,DO45+DN46-DW45)))</f>
        <v>151.19999999999996</v>
      </c>
      <c r="DP46" s="17">
        <f>DO46*VLOOKUP('Données projet'!$B$14,Paramètres!$A$1:$I$89,3,0)*VLOOKUP('Données projet'!$B$14,Paramètres!$A$1:$I$89,5,0)</f>
        <v>132.08831999999998</v>
      </c>
      <c r="DQ46" s="13">
        <f t="shared" si="43"/>
        <v>34.47846029657056</v>
      </c>
      <c r="DR46" s="20">
        <f t="shared" si="16"/>
        <v>290.10380901652701</v>
      </c>
      <c r="DS46" s="59">
        <f t="shared" si="17"/>
        <v>540.24499048295911</v>
      </c>
      <c r="DT46" s="59">
        <f ca="1">AVERAGE(OFFSET($DS$3,0,0,'Données projet'!$E$14+1,1))-AVERAGE(OFFSET($H$3,0,0,'Données projet'!$E$14+1,1))</f>
        <v>285.8437404763045</v>
      </c>
      <c r="DU46" s="59">
        <f t="shared" si="44"/>
        <v>276.01618888357268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19.302441987277646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19.302441987277646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8.147490842142858</v>
      </c>
      <c r="EJ46" s="12">
        <f>IF('Données projet'!$A$192&gt;35,EJ45+EI46-ER45,IF(A46&lt;'Données projet'!$A$192,$EG$205^A46,IF(A46='Données projet'!$A$192,'Données projet'!$B$192,EJ45+EI46-ER45)))</f>
        <v>193.62250915785728</v>
      </c>
      <c r="EK46" s="17">
        <f>EJ46*VLOOKUP('Données projet'!$B$15,Paramètres!$A$1:$I$89,3,0)*VLOOKUP('Données projet'!$B$15,Paramètres!$A$1:$I$89,5,0)</f>
        <v>184.251179714617</v>
      </c>
      <c r="EL46" s="13">
        <f t="shared" si="45"/>
        <v>46.266706554943788</v>
      </c>
      <c r="EM46" s="20">
        <f t="shared" si="19"/>
        <v>401.48531858615166</v>
      </c>
      <c r="EN46" s="59">
        <f t="shared" si="20"/>
        <v>651.62650005258365</v>
      </c>
      <c r="EO46" s="59">
        <f ca="1">AVERAGE(OFFSET($EN$3,0,0,'Données projet'!$E$15+1,1))-AVERAGE(OFFSET($H$3,0,0,'Données projet'!$E$15+1,1))</f>
        <v>536.1664221413339</v>
      </c>
      <c r="EP46" s="59">
        <f t="shared" si="46"/>
        <v>241.15939898336669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9.4571428571428573</v>
      </c>
      <c r="N47" s="13">
        <f>IF('Données projet'!$A$36&gt;35,N46+M47-V46,IF(A47&lt;'Données projet'!$A$36,$K$205^A47,IF(A47='Données projet'!$A$36,'Données projet'!$B$36,N46+M47-V46)))</f>
        <v>140.29285714285709</v>
      </c>
      <c r="O47" s="13">
        <f>N47*VLOOKUP('Données projet'!$B$9,Paramètres!$A$1:$I$89,3,0)*VLOOKUP('Données projet'!$B$9,Paramètres!$A$1:$I$89,5,0)</f>
        <v>118.18270285714281</v>
      </c>
      <c r="P47" s="13">
        <f t="shared" si="33"/>
        <v>31.250768875628133</v>
      </c>
      <c r="Q47" s="20">
        <f t="shared" si="53"/>
        <v>260.26329660124276</v>
      </c>
      <c r="R47" s="59">
        <f t="shared" si="0"/>
        <v>511.15376533938019</v>
      </c>
      <c r="S47" s="59">
        <f ca="1">AVERAGE(OFFSET($R$3,0,0,'Données projet'!$E$9+1,1))-AVERAGE(OFFSET($H$3,0,0,'Données projet'!$E$9+1,1))</f>
        <v>422.90448425131547</v>
      </c>
      <c r="T47" s="59">
        <f t="shared" si="34"/>
        <v>211.68575920428512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24.562983185153158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24.562983185153158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201.77</v>
      </c>
      <c r="AG47" s="12">
        <f>VLOOKUP(A47,'Données projet'!$A$61:$I$81,9,0)</f>
        <v>8.147490842142858</v>
      </c>
      <c r="AH47" s="12">
        <f t="array" ref="AH47">INDEX(AG:AG,MIN(IF(ISNUMBER(AG47:AG243),ROW(AG47:AG243),"")))</f>
        <v>8.147490842142858</v>
      </c>
      <c r="AI47" s="13">
        <f>IF('Données projet'!$A$62&gt;35,AI46+AH47-AQ46,IF(A47&lt;'Données projet'!$A$62,$AF$205^A47,IF(A47='Données projet'!$A$62,'Données projet'!$B$62,AI46+AH47-AQ46)))</f>
        <v>201.77000000000015</v>
      </c>
      <c r="AJ47" s="13">
        <f>AI47*VLOOKUP('Données projet'!$B$10,Paramètres!$A$1:$I$89,3,0)*VLOOKUP('Données projet'!$B$10,Paramètres!$A$1:$I$89,5,0)</f>
        <v>182.56149600000015</v>
      </c>
      <c r="AK47" s="13">
        <f t="shared" si="35"/>
        <v>45.891602325617114</v>
      </c>
      <c r="AL47" s="20">
        <f t="shared" si="4"/>
        <v>397.88914625045004</v>
      </c>
      <c r="AM47" s="59">
        <f t="shared" si="5"/>
        <v>648.77961498858747</v>
      </c>
      <c r="AN47" s="59">
        <f ca="1">AVERAGE(OFFSET($AM$3,0,0,'Données projet'!$E$10+1,1))-AVERAGE(OFFSET($H$3,0,0,'Données projet'!$E$10+1,1))</f>
        <v>514.0255035951318</v>
      </c>
      <c r="AO47" s="59">
        <f t="shared" si="36"/>
        <v>232.26614608014839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74.010000000000005</v>
      </c>
      <c r="AR47" s="16">
        <f>IF(ISNA(VLOOKUP(A47,'Données projet'!$A$61:$I$81,5,0)),0%,VLOOKUP(A47,'Données projet'!$A$61:$I$81,5,0)*VLOOKUP('Données projet'!$B$10,Paramètres!$A$1:$I$89,7,0))</f>
        <v>0.43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31.831606840230396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31.831606840230396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201.77</v>
      </c>
      <c r="BB47" s="12">
        <f>VLOOKUP(A47,'Données projet'!$A$87:$I$107,9,0)</f>
        <v>8.147490842142858</v>
      </c>
      <c r="BC47" s="12">
        <f t="array" ref="BC47">INDEX(BB:BB,MIN(IF(ISNUMBER(BB47:BB243),ROW(BB47:BB243),"")))</f>
        <v>8.147490842142858</v>
      </c>
      <c r="BD47" s="12">
        <f>IF('Données projet'!$A$88&gt;35,BD46+BC47-BL46,IF(A47&lt;'Données projet'!$A$88,$BA$205^A47,IF(A47='Données projet'!$A$88,'Données projet'!$B$88,BD46+BC47-BL46)))</f>
        <v>201.77000000000015</v>
      </c>
      <c r="BE47" s="13">
        <f>BD47*VLOOKUP('Données projet'!$B$11,Paramètres!$A$1:$I$89,3,0)*VLOOKUP('Données projet'!$B$11,Paramètres!$A$1:$I$89,5,0)</f>
        <v>204.59478000000018</v>
      </c>
      <c r="BF47" s="13">
        <f t="shared" si="37"/>
        <v>50.752622528241282</v>
      </c>
      <c r="BG47" s="20">
        <f t="shared" si="7"/>
        <v>444.73005940335389</v>
      </c>
      <c r="BH47" s="59">
        <f t="shared" si="8"/>
        <v>695.62052814149138</v>
      </c>
      <c r="BI47" s="59">
        <f ca="1">AVERAGE(OFFSET($BH$3,0,0,'Données projet'!$E$11+1,1))-AVERAGE(OFFSET($H$3,0,0,'Données projet'!$E$11+1,1))</f>
        <v>565.65323074569903</v>
      </c>
      <c r="BJ47" s="59">
        <f t="shared" si="38"/>
        <v>253.00166490531203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74.010000000000005</v>
      </c>
      <c r="BM47" s="16">
        <f>IF(ISNA(VLOOKUP(A47,'Données projet'!$A$87:$I$107,5,0)),0%,VLOOKUP(A47,'Données projet'!$A$87:$I$107,5,0)*VLOOKUP('Données projet'!$B$11,Paramètres!$A$1:$I$89,7,0))</f>
        <v>0.43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35.673352493361655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35.673352493361655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142.39999999999992</v>
      </c>
      <c r="BZ47" s="13">
        <f>BY47*VLOOKUP('Données projet'!$B$12,Paramètres!$A$1:$I$89,3,0)*VLOOKUP('Données projet'!$B$12,Paramètres!$A$1:$I$89,5,0)</f>
        <v>93.300479999999951</v>
      </c>
      <c r="CA47" s="13">
        <f t="shared" si="39"/>
        <v>25.35954513622837</v>
      </c>
      <c r="CB47" s="20">
        <f t="shared" si="10"/>
        <v>206.66621044559761</v>
      </c>
      <c r="CC47" s="59">
        <f t="shared" si="11"/>
        <v>457.55667918373501</v>
      </c>
      <c r="CD47" s="59">
        <f ca="1">AVERAGE(OFFSET($CC$3,0,0,'Données projet'!$E$12+1,1))-AVERAGE(OFFSET($H$3,0,0,'Données projet'!$E$12+1,1))</f>
        <v>225.24418446643304</v>
      </c>
      <c r="CE47" s="59">
        <f t="shared" si="40"/>
        <v>220.72810812053521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10.157760262807006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10.157760262807006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8.1999999999999993</v>
      </c>
      <c r="CT47" s="12">
        <f>IF('Données projet'!$A$140&gt;35,CT46+CS47-DB46,IF(A47&lt;'Données projet'!$A$140,$CQ$205^A47,IF(A47='Données projet'!$A$140,'Données projet'!$B$140,CT46+CS47-DB46)))</f>
        <v>196.79999999999995</v>
      </c>
      <c r="CU47" s="17">
        <f>CT47*VLOOKUP('Données projet'!$B$13,Paramètres!$A$1:$I$89,3,0)*VLOOKUP('Données projet'!$B$13,Paramètres!$A$1:$I$89,5,0)</f>
        <v>144.29375999999996</v>
      </c>
      <c r="CV47" s="13">
        <f t="shared" si="41"/>
        <v>37.278909560653958</v>
      </c>
      <c r="CW47" s="20">
        <f t="shared" si="13"/>
        <v>316.23906615147223</v>
      </c>
      <c r="CX47" s="59">
        <f t="shared" si="14"/>
        <v>567.12953488960966</v>
      </c>
      <c r="CY47" s="59">
        <f ca="1">AVERAGE(OFFSET($CX$3,0,0,'Données projet'!$E$13+1,1))-AVERAGE(OFFSET($H$3,0,0,'Données projet'!$E$13+1,1))</f>
        <v>302.36110224755532</v>
      </c>
      <c r="CZ47" s="59">
        <f t="shared" si="42"/>
        <v>292.08583531469412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17.181162774845625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17.181162774845625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6.4</v>
      </c>
      <c r="DO47" s="12">
        <f>IF('Données projet'!$A$166&gt;35,DO46+DN47-DW46,IF(A47&lt;'Données projet'!$A$166,$DL$205^A47,IF(A47='Données projet'!$A$166,'Données projet'!$B$166,DO46+DN47-DW46)))</f>
        <v>157.59999999999997</v>
      </c>
      <c r="DP47" s="17">
        <f>DO47*VLOOKUP('Données projet'!$B$14,Paramètres!$A$1:$I$89,3,0)*VLOOKUP('Données projet'!$B$14,Paramètres!$A$1:$I$89,5,0)</f>
        <v>137.67935999999997</v>
      </c>
      <c r="DQ47" s="13">
        <f t="shared" si="43"/>
        <v>35.764863394856881</v>
      </c>
      <c r="DR47" s="20">
        <f t="shared" si="16"/>
        <v>302.08202241270902</v>
      </c>
      <c r="DS47" s="59">
        <f t="shared" si="17"/>
        <v>552.97249115084651</v>
      </c>
      <c r="DT47" s="59">
        <f ca="1">AVERAGE(OFFSET($DS$3,0,0,'Données projet'!$E$14+1,1))-AVERAGE(OFFSET($H$3,0,0,'Données projet'!$E$14+1,1))</f>
        <v>285.8437404763045</v>
      </c>
      <c r="DU47" s="59">
        <f t="shared" si="44"/>
        <v>276.01618888357268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18.923932873234225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18.923932873234225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201.77</v>
      </c>
      <c r="EH47" s="12">
        <f>VLOOKUP(A47,'Données projet'!$A$191:$I$211,9,0)</f>
        <v>8.147490842142858</v>
      </c>
      <c r="EI47" s="12">
        <f t="array" ref="EI47">INDEX(EH:EH,MIN(IF(ISNUMBER(EH47:EH243),ROW(EH47:EH243),"")))</f>
        <v>8.147490842142858</v>
      </c>
      <c r="EJ47" s="12">
        <f>IF('Données projet'!$A$192&gt;35,EJ46+EI47-ER46,IF(A47&lt;'Données projet'!$A$192,$EG$205^A47,IF(A47='Données projet'!$A$192,'Données projet'!$B$192,EJ46+EI47-ER46)))</f>
        <v>201.77000000000015</v>
      </c>
      <c r="EK47" s="17">
        <f>EJ47*VLOOKUP('Données projet'!$B$15,Paramètres!$A$1:$I$89,3,0)*VLOOKUP('Données projet'!$B$15,Paramètres!$A$1:$I$89,5,0)</f>
        <v>192.00433200000015</v>
      </c>
      <c r="EL47" s="13">
        <f t="shared" si="45"/>
        <v>47.982811197556309</v>
      </c>
      <c r="EM47" s="20">
        <f t="shared" si="19"/>
        <v>417.97760773574419</v>
      </c>
      <c r="EN47" s="59">
        <f t="shared" si="20"/>
        <v>668.86807647388162</v>
      </c>
      <c r="EO47" s="59">
        <f ca="1">AVERAGE(OFFSET($EN$3,0,0,'Données projet'!$E$15+1,1))-AVERAGE(OFFSET($H$3,0,0,'Données projet'!$E$15+1,1))</f>
        <v>536.1664221413339</v>
      </c>
      <c r="EP47" s="59">
        <f t="shared" si="46"/>
        <v>241.15939898336669</v>
      </c>
      <c r="EQ47" s="15">
        <f>IF(ISNA(VLOOKUP(A47,'Données projet'!$A$191:$I$211,3,0)),0,VLOOKUP(A47,'Données projet'!$A$191:$I$211,3,0))</f>
        <v>1</v>
      </c>
      <c r="ER47" s="15">
        <f>IF(ISNA(VLOOKUP(A47,'Données projet'!$A$191:$I$211,4,0)),0,VLOOKUP(A47,'Données projet'!$A$191:$I$211,4,0))</f>
        <v>74.010000000000005</v>
      </c>
      <c r="ES47" s="16">
        <f>IF(ISNA(VLOOKUP(A47,'Données projet'!$A$191:$I$211,5,0)),0%,VLOOKUP(A47,'Données projet'!$A$191:$I$211,5,0)*VLOOKUP('Données projet'!$B$15,Paramètres!$A$1:$I$89,7,0))</f>
        <v>0.43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33.478069263000926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33.478069263000926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149.75</v>
      </c>
      <c r="L48" s="12">
        <f>VLOOKUP(A48,'Données projet'!$A$35:$I$55,9,0)</f>
        <v>9.4571428571428573</v>
      </c>
      <c r="M48" s="12">
        <f t="array" ref="M48">INDEX(L:L,MIN(IF(ISNUMBER(L48:L244),ROW(L48:L244),"")))</f>
        <v>9.4571428571428573</v>
      </c>
      <c r="N48" s="13">
        <f>IF('Données projet'!$A$36&gt;35,N47+M48-V47,IF(A48&lt;'Données projet'!$A$36,$K$205^A48,IF(A48='Données projet'!$A$36,'Données projet'!$B$36,N47+M48-V47)))</f>
        <v>149.74999999999994</v>
      </c>
      <c r="O48" s="13">
        <f>N48*VLOOKUP('Données projet'!$B$9,Paramètres!$A$1:$I$89,3,0)*VLOOKUP('Données projet'!$B$9,Paramètres!$A$1:$I$89,5,0)</f>
        <v>126.14939999999997</v>
      </c>
      <c r="P48" s="13">
        <f t="shared" si="33"/>
        <v>33.105047707788756</v>
      </c>
      <c r="Q48" s="20">
        <f t="shared" si="53"/>
        <v>277.36816309106536</v>
      </c>
      <c r="R48" s="59">
        <f t="shared" si="0"/>
        <v>528.99492064189951</v>
      </c>
      <c r="S48" s="59">
        <f ca="1">AVERAGE(OFFSET($R$3,0,0,'Données projet'!$E$9+1,1))-AVERAGE(OFFSET($H$3,0,0,'Données projet'!$E$9+1,1))</f>
        <v>422.90448425131547</v>
      </c>
      <c r="T48" s="59">
        <f t="shared" si="34"/>
        <v>211.68575920428512</v>
      </c>
      <c r="U48" s="15">
        <f>IF(ISNA(VLOOKUP(A48,'Données projet'!$A$35:$I$55,3,0)),0,VLOOKUP(A48,'Données projet'!$A$35:$I$55,3,0))</f>
        <v>2</v>
      </c>
      <c r="V48" s="15">
        <f>IF(ISNA(VLOOKUP(A48,'Données projet'!$A$35:$I$55,4,0)),0,VLOOKUP(A48,'Données projet'!$A$35:$I$55,4,0))</f>
        <v>39.119999999999997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39.746403590655191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39.746403590655191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9.2985714285714263</v>
      </c>
      <c r="AI48" s="13">
        <f>IF('Données projet'!$A$62&gt;35,AI47+AH48-AQ47,IF(A48&lt;'Données projet'!$A$62,$AF$205^A48,IF(A48='Données projet'!$A$62,'Données projet'!$B$62,AI47+AH48-AQ47)))</f>
        <v>137.05857142857155</v>
      </c>
      <c r="AJ48" s="13">
        <f>AI48*VLOOKUP('Données projet'!$B$10,Paramètres!$A$1:$I$89,3,0)*VLOOKUP('Données projet'!$B$10,Paramètres!$A$1:$I$89,5,0)</f>
        <v>124.01059542857155</v>
      </c>
      <c r="AK48" s="13">
        <f t="shared" si="35"/>
        <v>32.60860756039709</v>
      </c>
      <c r="AL48" s="20">
        <f t="shared" si="4"/>
        <v>272.77844520578708</v>
      </c>
      <c r="AM48" s="59">
        <f t="shared" si="5"/>
        <v>524.40520275662118</v>
      </c>
      <c r="AN48" s="59">
        <f ca="1">AVERAGE(OFFSET($AM$3,0,0,'Données projet'!$E$10+1,1))-AVERAGE(OFFSET($H$3,0,0,'Données projet'!$E$10+1,1))</f>
        <v>514.0255035951318</v>
      </c>
      <c r="AO48" s="59">
        <f t="shared" si="36"/>
        <v>232.26614608014839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31.207408445456544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31.207408445456544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9.2985714285714263</v>
      </c>
      <c r="BD48" s="12">
        <f>IF('Données projet'!$A$88&gt;35,BD47+BC48-BL47,IF(A48&lt;'Données projet'!$A$88,$BA$205^A48,IF(A48='Données projet'!$A$88,'Données projet'!$B$88,BD47+BC48-BL47)))</f>
        <v>137.05857142857155</v>
      </c>
      <c r="BE48" s="13">
        <f>BD48*VLOOKUP('Données projet'!$B$11,Paramètres!$A$1:$I$89,3,0)*VLOOKUP('Données projet'!$B$11,Paramètres!$A$1:$I$89,5,0)</f>
        <v>138.97739142857156</v>
      </c>
      <c r="BF48" s="13">
        <f t="shared" si="37"/>
        <v>36.062640370274622</v>
      </c>
      <c r="BG48" s="20">
        <f t="shared" si="7"/>
        <v>304.8613887163238</v>
      </c>
      <c r="BH48" s="59">
        <f t="shared" si="8"/>
        <v>556.48814626715796</v>
      </c>
      <c r="BI48" s="59">
        <f ca="1">AVERAGE(OFFSET($BH$3,0,0,'Données projet'!$E$11+1,1))-AVERAGE(OFFSET($H$3,0,0,'Données projet'!$E$11+1,1))</f>
        <v>565.65323074569903</v>
      </c>
      <c r="BJ48" s="59">
        <f t="shared" si="38"/>
        <v>253.00166490531203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34.973819809563373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34.973819809563373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148</v>
      </c>
      <c r="BW48" s="12">
        <f>VLOOKUP(A48,'Données projet'!$A$113:$I$133,9,0)</f>
        <v>5.6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147.99999999999991</v>
      </c>
      <c r="BZ48" s="13">
        <f>BY48*VLOOKUP('Données projet'!$B$12,Paramètres!$A$1:$I$89,3,0)*VLOOKUP('Données projet'!$B$12,Paramètres!$A$1:$I$89,5,0)</f>
        <v>96.969599999999943</v>
      </c>
      <c r="CA48" s="13">
        <f t="shared" si="39"/>
        <v>26.238758642904312</v>
      </c>
      <c r="CB48" s="20">
        <f t="shared" si="10"/>
        <v>214.58789130305823</v>
      </c>
      <c r="CC48" s="59">
        <f t="shared" si="11"/>
        <v>466.21464885389236</v>
      </c>
      <c r="CD48" s="59">
        <f ca="1">AVERAGE(OFFSET($CC$3,0,0,'Données projet'!$E$12+1,1))-AVERAGE(OFFSET($H$3,0,0,'Données projet'!$E$12+1,1))</f>
        <v>225.24418446643304</v>
      </c>
      <c r="CE48" s="59">
        <f t="shared" si="40"/>
        <v>220.72810812053521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19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15.876138033789161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15.876138033789161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205</v>
      </c>
      <c r="CR48" s="12">
        <f>VLOOKUP(A48,'Données projet'!$A$139:$I$159,9,0)</f>
        <v>8.1999999999999993</v>
      </c>
      <c r="CS48" s="12">
        <f t="array" ref="CS48">INDEX(CR:CR,MIN(IF(ISNUMBER(CR48:CR244),ROW(CR48:CR244),"")))</f>
        <v>8.1999999999999993</v>
      </c>
      <c r="CT48" s="12">
        <f>IF('Données projet'!$A$140&gt;35,CT47+CS48-DB47,IF(A48&lt;'Données projet'!$A$140,$CQ$205^A48,IF(A48='Données projet'!$A$140,'Données projet'!$B$140,CT47+CS48-DB47)))</f>
        <v>204.99999999999994</v>
      </c>
      <c r="CU48" s="17">
        <f>CT48*VLOOKUP('Données projet'!$B$13,Paramètres!$A$1:$I$89,3,0)*VLOOKUP('Données projet'!$B$13,Paramètres!$A$1:$I$89,5,0)</f>
        <v>150.30599999999995</v>
      </c>
      <c r="CV48" s="13">
        <f t="shared" si="41"/>
        <v>38.648116968856641</v>
      </c>
      <c r="CW48" s="20">
        <f t="shared" si="13"/>
        <v>329.09508705409189</v>
      </c>
      <c r="CX48" s="59">
        <f t="shared" si="14"/>
        <v>580.72184460492599</v>
      </c>
      <c r="CY48" s="59">
        <f ca="1">AVERAGE(OFFSET($CX$3,0,0,'Données projet'!$E$13+1,1))-AVERAGE(OFFSET($H$3,0,0,'Données projet'!$E$13+1,1))</f>
        <v>302.36110224755532</v>
      </c>
      <c r="CZ48" s="59">
        <f t="shared" si="42"/>
        <v>292.08583531469412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24.511872798613304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24.511872798613304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164</v>
      </c>
      <c r="DM48" s="12">
        <f>VLOOKUP(A48,'Données projet'!$A$165:$I$185,9,0)</f>
        <v>6.4</v>
      </c>
      <c r="DN48" s="12">
        <f t="array" ref="DN48">INDEX(DM:DM,MIN(IF(ISNUMBER(DM48:DM244),ROW(DM48:DM244),"")))</f>
        <v>6.4</v>
      </c>
      <c r="DO48" s="12">
        <f>IF('Données projet'!$A$166&gt;35,DO47+DN48-DW47,IF(A48&lt;'Données projet'!$A$166,$DL$205^A48,IF(A48='Données projet'!$A$166,'Données projet'!$B$166,DO47+DN48-DW47)))</f>
        <v>163.99999999999997</v>
      </c>
      <c r="DP48" s="17">
        <f>DO48*VLOOKUP('Données projet'!$B$14,Paramètres!$A$1:$I$89,3,0)*VLOOKUP('Données projet'!$B$14,Paramètres!$A$1:$I$89,5,0)</f>
        <v>143.2704</v>
      </c>
      <c r="DQ48" s="13">
        <f t="shared" si="43"/>
        <v>37.045198377171303</v>
      </c>
      <c r="DR48" s="20">
        <f t="shared" si="16"/>
        <v>314.04966717357325</v>
      </c>
      <c r="DS48" s="59">
        <f t="shared" si="17"/>
        <v>565.67642472440741</v>
      </c>
      <c r="DT48" s="59">
        <f ca="1">AVERAGE(OFFSET($DS$3,0,0,'Données projet'!$E$14+1,1))-AVERAGE(OFFSET($H$3,0,0,'Données projet'!$E$14+1,1))</f>
        <v>285.8437404763045</v>
      </c>
      <c r="DU48" s="59">
        <f t="shared" si="44"/>
        <v>276.01618888357268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18</v>
      </c>
      <c r="DX48" s="16">
        <f>IF(ISNA(VLOOKUP(A48,'Données projet'!$A$165:$I$185,5,0)),0%,VLOOKUP(A48,'Données projet'!$A$165:$I$185,5,0)*VLOOKUP('Données projet'!$B$14,Paramètres!$A$1:$I$89,7,0))</f>
        <v>0.53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27.765995422811692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27.765995422811692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9.2985714285714263</v>
      </c>
      <c r="EJ48" s="12">
        <f>IF('Données projet'!$A$192&gt;35,EJ47+EI48-ER47,IF(A48&lt;'Données projet'!$A$192,$EG$205^A48,IF(A48='Données projet'!$A$192,'Données projet'!$B$192,EJ47+EI48-ER47)))</f>
        <v>137.05857142857155</v>
      </c>
      <c r="EK48" s="17">
        <f>EJ48*VLOOKUP('Données projet'!$B$15,Paramètres!$A$1:$I$89,3,0)*VLOOKUP('Données projet'!$B$15,Paramètres!$A$1:$I$89,5,0)</f>
        <v>130.42493657142867</v>
      </c>
      <c r="EL48" s="13">
        <f t="shared" si="45"/>
        <v>34.094531040428201</v>
      </c>
      <c r="EM48" s="20">
        <f t="shared" si="19"/>
        <v>286.53807275731737</v>
      </c>
      <c r="EN48" s="59">
        <f t="shared" si="20"/>
        <v>538.16483030815152</v>
      </c>
      <c r="EO48" s="59">
        <f ca="1">AVERAGE(OFFSET($EN$3,0,0,'Données projet'!$E$15+1,1))-AVERAGE(OFFSET($H$3,0,0,'Données projet'!$E$15+1,1))</f>
        <v>536.1664221413339</v>
      </c>
      <c r="EP48" s="59">
        <f t="shared" si="46"/>
        <v>241.15939898336669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32.821584744359463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32.821584744359463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9.6342857142857135</v>
      </c>
      <c r="N49" s="13">
        <f>IF('Données projet'!$A$36&gt;35,N48+M49-V48,IF(A49&lt;'Données projet'!$A$36,$K$205^A49,IF(A49='Données projet'!$A$36,'Données projet'!$B$36,N48+M49-V48)))</f>
        <v>120.26428571428565</v>
      </c>
      <c r="O49" s="13">
        <f>N49*VLOOKUP('Données projet'!$B$9,Paramètres!$A$1:$I$89,3,0)*VLOOKUP('Données projet'!$B$9,Paramètres!$A$1:$I$89,5,0)</f>
        <v>101.31063428571424</v>
      </c>
      <c r="P49" s="13">
        <f t="shared" si="33"/>
        <v>27.274001073672036</v>
      </c>
      <c r="Q49" s="20">
        <f t="shared" si="53"/>
        <v>223.95157325093109</v>
      </c>
      <c r="R49" s="59">
        <f t="shared" si="0"/>
        <v>476.30184664965674</v>
      </c>
      <c r="S49" s="59">
        <f ca="1">AVERAGE(OFFSET($R$3,0,0,'Données projet'!$E$9+1,1))-AVERAGE(OFFSET($H$3,0,0,'Données projet'!$E$9+1,1))</f>
        <v>422.90448425131547</v>
      </c>
      <c r="T49" s="59">
        <f t="shared" si="34"/>
        <v>211.68575920428512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38.967000859154844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38.967000859154844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9.2985714285714263</v>
      </c>
      <c r="AI49" s="13">
        <f>IF('Données projet'!$A$62&gt;35,AI48+AH49-AQ48,IF(A49&lt;'Données projet'!$A$62,$AF$205^A49,IF(A49='Données projet'!$A$62,'Données projet'!$B$62,AI48+AH49-AQ48)))</f>
        <v>146.35714285714297</v>
      </c>
      <c r="AJ49" s="13">
        <f>AI49*VLOOKUP('Données projet'!$B$10,Paramètres!$A$1:$I$89,3,0)*VLOOKUP('Données projet'!$B$10,Paramètres!$A$1:$I$89,5,0)</f>
        <v>132.42394285714295</v>
      </c>
      <c r="AK49" s="13">
        <f t="shared" si="35"/>
        <v>34.555857722375251</v>
      </c>
      <c r="AL49" s="20">
        <f t="shared" si="4"/>
        <v>290.82315267599421</v>
      </c>
      <c r="AM49" s="59">
        <f t="shared" si="5"/>
        <v>543.17342607471983</v>
      </c>
      <c r="AN49" s="59">
        <f ca="1">AVERAGE(OFFSET($AM$3,0,0,'Données projet'!$E$10+1,1))-AVERAGE(OFFSET($H$3,0,0,'Données projet'!$E$10+1,1))</f>
        <v>514.0255035951318</v>
      </c>
      <c r="AO49" s="59">
        <f t="shared" si="36"/>
        <v>232.26614608014839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30.595450200480776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30.595450200480776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9.2985714285714263</v>
      </c>
      <c r="BD49" s="12">
        <f>IF('Données projet'!$A$88&gt;35,BD48+BC49-BL48,IF(A49&lt;'Données projet'!$A$88,$BA$205^A49,IF(A49='Données projet'!$A$88,'Données projet'!$B$88,BD48+BC49-BL48)))</f>
        <v>146.35714285714297</v>
      </c>
      <c r="BE49" s="13">
        <f>BD49*VLOOKUP('Données projet'!$B$11,Paramètres!$A$1:$I$89,3,0)*VLOOKUP('Données projet'!$B$11,Paramètres!$A$1:$I$89,5,0)</f>
        <v>148.40614285714298</v>
      </c>
      <c r="BF49" s="13">
        <f t="shared" si="37"/>
        <v>38.216150978549223</v>
      </c>
      <c r="BG49" s="20">
        <f t="shared" si="7"/>
        <v>325.03382843049724</v>
      </c>
      <c r="BH49" s="59">
        <f t="shared" si="8"/>
        <v>577.38410182922291</v>
      </c>
      <c r="BI49" s="59">
        <f ca="1">AVERAGE(OFFSET($BH$3,0,0,'Données projet'!$E$11+1,1))-AVERAGE(OFFSET($H$3,0,0,'Données projet'!$E$11+1,1))</f>
        <v>565.65323074569903</v>
      </c>
      <c r="BJ49" s="59">
        <f t="shared" si="38"/>
        <v>253.00166490531203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34.288004535021564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34.288004535021564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</v>
      </c>
      <c r="BY49" s="12">
        <f>IF('Données projet'!$A$114&gt;35,BY48+BX49-CG48,IF(A49&lt;'Données projet'!$A$114,$BV$205^A49,IF(A49='Données projet'!$A$114,'Données projet'!$B$114,BY48+BX49-CG48)))</f>
        <v>133.99999999999991</v>
      </c>
      <c r="BZ49" s="13">
        <f>BY49*VLOOKUP('Données projet'!$B$12,Paramètres!$A$1:$I$89,3,0)*VLOOKUP('Données projet'!$B$12,Paramètres!$A$1:$I$89,5,0)</f>
        <v>87.796799999999948</v>
      </c>
      <c r="CA49" s="13">
        <f t="shared" si="39"/>
        <v>24.033102173590805</v>
      </c>
      <c r="CB49" s="20">
        <f t="shared" si="10"/>
        <v>194.77041295233721</v>
      </c>
      <c r="CC49" s="59">
        <f t="shared" si="11"/>
        <v>447.12068635106289</v>
      </c>
      <c r="CD49" s="59">
        <f ca="1">AVERAGE(OFFSET($CC$3,0,0,'Données projet'!$E$12+1,1))-AVERAGE(OFFSET($H$3,0,0,'Données projet'!$E$12+1,1))</f>
        <v>225.24418446643304</v>
      </c>
      <c r="CE49" s="59">
        <f t="shared" si="40"/>
        <v>220.72810812053521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15.56481665043459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15.56481665043459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7.2</v>
      </c>
      <c r="CT49" s="12">
        <f>IF('Données projet'!$A$140&gt;35,CT48+CS49-DB48,IF(A49&lt;'Données projet'!$A$140,$CQ$205^A49,IF(A49='Données projet'!$A$140,'Données projet'!$B$140,CT48+CS49-DB48)))</f>
        <v>190.19999999999993</v>
      </c>
      <c r="CU49" s="17">
        <f>CT49*VLOOKUP('Données projet'!$B$13,Paramètres!$A$1:$I$89,3,0)*VLOOKUP('Données projet'!$B$13,Paramètres!$A$1:$I$89,5,0)</f>
        <v>139.45463999999996</v>
      </c>
      <c r="CV49" s="13">
        <f t="shared" si="41"/>
        <v>36.172042811708678</v>
      </c>
      <c r="CW49" s="20">
        <f t="shared" si="13"/>
        <v>305.88313923039249</v>
      </c>
      <c r="CX49" s="59">
        <f t="shared" si="14"/>
        <v>558.23341262911811</v>
      </c>
      <c r="CY49" s="59">
        <f ca="1">AVERAGE(OFFSET($CX$3,0,0,'Données projet'!$E$13+1,1))-AVERAGE(OFFSET($H$3,0,0,'Données projet'!$E$13+1,1))</f>
        <v>302.36110224755532</v>
      </c>
      <c r="CZ49" s="59">
        <f t="shared" si="42"/>
        <v>292.08583531469412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24.031209923798638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24.031209923798638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5.6</v>
      </c>
      <c r="DO49" s="12">
        <f>IF('Données projet'!$A$166&gt;35,DO48+DN49-DW48,IF(A49&lt;'Données projet'!$A$166,$DL$205^A49,IF(A49='Données projet'!$A$166,'Données projet'!$B$166,DO48+DN49-DW48)))</f>
        <v>151.59999999999997</v>
      </c>
      <c r="DP49" s="17">
        <f>DO49*VLOOKUP('Données projet'!$B$14,Paramètres!$A$1:$I$89,3,0)*VLOOKUP('Données projet'!$B$14,Paramètres!$A$1:$I$89,5,0)</f>
        <v>132.43776</v>
      </c>
      <c r="DQ49" s="13">
        <f t="shared" si="43"/>
        <v>34.559043580858436</v>
      </c>
      <c r="DR49" s="20">
        <f t="shared" si="16"/>
        <v>290.85276623666175</v>
      </c>
      <c r="DS49" s="59">
        <f t="shared" si="17"/>
        <v>543.20303963538743</v>
      </c>
      <c r="DT49" s="59">
        <f ca="1">AVERAGE(OFFSET($DS$3,0,0,'Données projet'!$E$14+1,1))-AVERAGE(OFFSET($H$3,0,0,'Données projet'!$E$14+1,1))</f>
        <v>285.8437404763045</v>
      </c>
      <c r="DU49" s="59">
        <f t="shared" si="44"/>
        <v>276.01618888357268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27.221521188155311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27.221521188155311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9.2985714285714263</v>
      </c>
      <c r="EJ49" s="12">
        <f>IF('Données projet'!$A$192&gt;35,EJ48+EI49-ER48,IF(A49&lt;'Données projet'!$A$192,$EG$205^A49,IF(A49='Données projet'!$A$192,'Données projet'!$B$192,EJ48+EI49-ER48)))</f>
        <v>146.35714285714297</v>
      </c>
      <c r="EK49" s="17">
        <f>EJ49*VLOOKUP('Données projet'!$B$15,Paramètres!$A$1:$I$89,3,0)*VLOOKUP('Données projet'!$B$15,Paramètres!$A$1:$I$89,5,0)</f>
        <v>139.27345714285727</v>
      </c>
      <c r="EL49" s="13">
        <f t="shared" si="45"/>
        <v>36.130514360724156</v>
      </c>
      <c r="EM49" s="20">
        <f t="shared" si="19"/>
        <v>305.49525036873763</v>
      </c>
      <c r="EN49" s="59">
        <f t="shared" si="20"/>
        <v>557.84552376746331</v>
      </c>
      <c r="EO49" s="59">
        <f ca="1">AVERAGE(OFFSET($EN$3,0,0,'Données projet'!$E$15+1,1))-AVERAGE(OFFSET($H$3,0,0,'Données projet'!$E$15+1,1))</f>
        <v>536.1664221413339</v>
      </c>
      <c r="EP49" s="59">
        <f t="shared" si="46"/>
        <v>241.15939898336669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32.177973486712538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32.177973486712538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9.6342857142857135</v>
      </c>
      <c r="N50" s="13">
        <f>IF('Données projet'!$A$36&gt;35,N49+M50-V49,IF(A50&lt;'Données projet'!$A$36,$K$205^A50,IF(A50='Données projet'!$A$36,'Données projet'!$B$36,N49+M50-V49)))</f>
        <v>129.89857142857136</v>
      </c>
      <c r="O50" s="13">
        <f>N50*VLOOKUP('Données projet'!$B$9,Paramètres!$A$1:$I$89,3,0)*VLOOKUP('Données projet'!$B$9,Paramètres!$A$1:$I$89,5,0)</f>
        <v>109.42655657142852</v>
      </c>
      <c r="P50" s="13">
        <f t="shared" si="33"/>
        <v>29.195835756159862</v>
      </c>
      <c r="Q50" s="20">
        <f t="shared" si="53"/>
        <v>241.43399997054976</v>
      </c>
      <c r="R50" s="59">
        <f t="shared" si="0"/>
        <v>494.49523783474513</v>
      </c>
      <c r="S50" s="59">
        <f ca="1">AVERAGE(OFFSET($R$3,0,0,'Données projet'!$E$9+1,1))-AVERAGE(OFFSET($H$3,0,0,'Données projet'!$E$9+1,1))</f>
        <v>422.90448425131547</v>
      </c>
      <c r="T50" s="59">
        <f t="shared" si="34"/>
        <v>211.68575920428512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38.202881739830495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38.202881739830495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9.2985714285714263</v>
      </c>
      <c r="AI50" s="13">
        <f>IF('Données projet'!$A$62&gt;35,AI49+AH50-AQ49,IF(A50&lt;'Données projet'!$A$62,$AF$205^A50,IF(A50='Données projet'!$A$62,'Données projet'!$B$62,AI49+AH50-AQ49)))</f>
        <v>155.6557142857144</v>
      </c>
      <c r="AJ50" s="13">
        <f>AI50*VLOOKUP('Données projet'!$B$10,Paramètres!$A$1:$I$89,3,0)*VLOOKUP('Données projet'!$B$10,Paramètres!$A$1:$I$89,5,0)</f>
        <v>140.83729028571437</v>
      </c>
      <c r="AK50" s="13">
        <f t="shared" si="35"/>
        <v>36.488750325482997</v>
      </c>
      <c r="AL50" s="20">
        <f t="shared" si="4"/>
        <v>308.84285406450209</v>
      </c>
      <c r="AM50" s="59">
        <f t="shared" si="5"/>
        <v>561.90409192869743</v>
      </c>
      <c r="AN50" s="59">
        <f ca="1">AVERAGE(OFFSET($AM$3,0,0,'Données projet'!$E$10+1,1))-AVERAGE(OFFSET($H$3,0,0,'Données projet'!$E$10+1,1))</f>
        <v>514.0255035951318</v>
      </c>
      <c r="AO50" s="59">
        <f t="shared" si="36"/>
        <v>232.26614608014839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29.995492083431312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29.995492083431312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9.2985714285714263</v>
      </c>
      <c r="BD50" s="12">
        <f>IF('Données projet'!$A$88&gt;35,BD49+BC50-BL49,IF(A50&lt;'Données projet'!$A$88,$BA$205^A50,IF(A50='Données projet'!$A$88,'Données projet'!$B$88,BD49+BC50-BL49)))</f>
        <v>155.6557142857144</v>
      </c>
      <c r="BE50" s="13">
        <f>BD50*VLOOKUP('Données projet'!$B$11,Paramètres!$A$1:$I$89,3,0)*VLOOKUP('Données projet'!$B$11,Paramètres!$A$1:$I$89,5,0)</f>
        <v>157.83489428571443</v>
      </c>
      <c r="BF50" s="13">
        <f t="shared" si="37"/>
        <v>40.353783218476387</v>
      </c>
      <c r="BG50" s="20">
        <f t="shared" si="7"/>
        <v>345.17861331979901</v>
      </c>
      <c r="BH50" s="59">
        <f t="shared" si="8"/>
        <v>598.23985118399446</v>
      </c>
      <c r="BI50" s="59">
        <f ca="1">AVERAGE(OFFSET($BH$3,0,0,'Données projet'!$E$11+1,1))-AVERAGE(OFFSET($H$3,0,0,'Données projet'!$E$11+1,1))</f>
        <v>565.65323074569903</v>
      </c>
      <c r="BJ50" s="59">
        <f t="shared" si="38"/>
        <v>253.00166490531203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33.615637679707511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33.615637679707511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</v>
      </c>
      <c r="BY50" s="12">
        <f>IF('Données projet'!$A$114&gt;35,BY49+BX50-CG49,IF(A50&lt;'Données projet'!$A$114,$BV$205^A50,IF(A50='Données projet'!$A$114,'Données projet'!$B$114,BY49+BX50-CG49)))</f>
        <v>138.99999999999991</v>
      </c>
      <c r="BZ50" s="13">
        <f>BY50*VLOOKUP('Données projet'!$B$12,Paramètres!$A$1:$I$89,3,0)*VLOOKUP('Données projet'!$B$12,Paramètres!$A$1:$I$89,5,0)</f>
        <v>91.072799999999944</v>
      </c>
      <c r="CA50" s="13">
        <f t="shared" si="39"/>
        <v>24.823779817332358</v>
      </c>
      <c r="CB50" s="20">
        <f t="shared" si="10"/>
        <v>201.85320984852044</v>
      </c>
      <c r="CC50" s="59">
        <f t="shared" si="11"/>
        <v>454.91444771271586</v>
      </c>
      <c r="CD50" s="59">
        <f ca="1">AVERAGE(OFFSET($CC$3,0,0,'Données projet'!$E$12+1,1))-AVERAGE(OFFSET($H$3,0,0,'Données projet'!$E$12+1,1))</f>
        <v>225.24418446643304</v>
      </c>
      <c r="CE50" s="59">
        <f t="shared" si="40"/>
        <v>220.72810812053521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15.25960008952031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15.25960008952031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7.2</v>
      </c>
      <c r="CT50" s="12">
        <f>IF('Données projet'!$A$140&gt;35,CT49+CS50-DB49,IF(A50&lt;'Données projet'!$A$140,$CQ$205^A50,IF(A50='Données projet'!$A$140,'Données projet'!$B$140,CT49+CS50-DB49)))</f>
        <v>197.39999999999992</v>
      </c>
      <c r="CU50" s="17">
        <f>CT50*VLOOKUP('Données projet'!$B$13,Paramètres!$A$1:$I$89,3,0)*VLOOKUP('Données projet'!$B$13,Paramètres!$A$1:$I$89,5,0)</f>
        <v>144.73367999999994</v>
      </c>
      <c r="CV50" s="13">
        <f t="shared" si="41"/>
        <v>37.379317506781838</v>
      </c>
      <c r="CW50" s="20">
        <f t="shared" si="13"/>
        <v>317.1801373243116</v>
      </c>
      <c r="CX50" s="59">
        <f t="shared" si="14"/>
        <v>570.24137518850694</v>
      </c>
      <c r="CY50" s="59">
        <f ca="1">AVERAGE(OFFSET($CX$3,0,0,'Données projet'!$E$13+1,1))-AVERAGE(OFFSET($H$3,0,0,'Données projet'!$E$13+1,1))</f>
        <v>302.36110224755532</v>
      </c>
      <c r="CZ50" s="59">
        <f t="shared" si="42"/>
        <v>292.08583531469412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23.559972554783684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23.559972554783684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5.6</v>
      </c>
      <c r="DO50" s="12">
        <f>IF('Données projet'!$A$166&gt;35,DO49+DN50-DW49,IF(A50&lt;'Données projet'!$A$166,$DL$205^A50,IF(A50='Données projet'!$A$166,'Données projet'!$B$166,DO49+DN50-DW49)))</f>
        <v>157.19999999999996</v>
      </c>
      <c r="DP50" s="17">
        <f>DO50*VLOOKUP('Données projet'!$B$14,Paramètres!$A$1:$I$89,3,0)*VLOOKUP('Données projet'!$B$14,Paramètres!$A$1:$I$89,5,0)</f>
        <v>137.32991999999999</v>
      </c>
      <c r="DQ50" s="13">
        <f t="shared" si="43"/>
        <v>35.684643836992151</v>
      </c>
      <c r="DR50" s="20">
        <f t="shared" si="16"/>
        <v>301.33369868276128</v>
      </c>
      <c r="DS50" s="59">
        <f t="shared" si="17"/>
        <v>554.39493654695661</v>
      </c>
      <c r="DT50" s="59">
        <f ca="1">AVERAGE(OFFSET($DS$3,0,0,'Données projet'!$E$14+1,1))-AVERAGE(OFFSET($H$3,0,0,'Données projet'!$E$14+1,1))</f>
        <v>285.8437404763045</v>
      </c>
      <c r="DU50" s="59">
        <f t="shared" si="44"/>
        <v>276.01618888357268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26.687723761144053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26.687723761144053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9.2985714285714263</v>
      </c>
      <c r="EJ50" s="12">
        <f>IF('Données projet'!$A$192&gt;35,EJ49+EI50-ER49,IF(A50&lt;'Données projet'!$A$192,$EG$205^A50,IF(A50='Données projet'!$A$192,'Données projet'!$B$192,EJ49+EI50-ER49)))</f>
        <v>155.6557142857144</v>
      </c>
      <c r="EK50" s="17">
        <f>EJ50*VLOOKUP('Données projet'!$B$15,Paramètres!$A$1:$I$89,3,0)*VLOOKUP('Données projet'!$B$15,Paramètres!$A$1:$I$89,5,0)</f>
        <v>148.1219777142858</v>
      </c>
      <c r="EL50" s="13">
        <f t="shared" si="45"/>
        <v>38.151485870544363</v>
      </c>
      <c r="EM50" s="20">
        <f t="shared" si="19"/>
        <v>324.42628241024585</v>
      </c>
      <c r="EN50" s="59">
        <f t="shared" si="20"/>
        <v>577.48752027444129</v>
      </c>
      <c r="EO50" s="59">
        <f ca="1">AVERAGE(OFFSET($EN$3,0,0,'Données projet'!$E$15+1,1))-AVERAGE(OFFSET($H$3,0,0,'Données projet'!$E$15+1,1))</f>
        <v>536.1664221413339</v>
      </c>
      <c r="EP50" s="59">
        <f t="shared" si="46"/>
        <v>241.15939898336669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31.546983053263965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31.546983053263965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9.6342857142857135</v>
      </c>
      <c r="N51" s="13">
        <f>IF('Données projet'!$A$36&gt;35,N50+M51-V50,IF(A51&lt;'Données projet'!$A$36,$K$205^A51,IF(A51='Données projet'!$A$36,'Données projet'!$B$36,N50+M51-V50)))</f>
        <v>139.53285714285707</v>
      </c>
      <c r="O51" s="13">
        <f>N51*VLOOKUP('Données projet'!$B$9,Paramètres!$A$1:$I$89,3,0)*VLOOKUP('Données projet'!$B$9,Paramètres!$A$1:$I$89,5,0)</f>
        <v>117.5424788571428</v>
      </c>
      <c r="P51" s="13">
        <f t="shared" si="33"/>
        <v>31.10113441330904</v>
      </c>
      <c r="Q51" s="20">
        <f t="shared" si="53"/>
        <v>258.88762644603702</v>
      </c>
      <c r="R51" s="59">
        <f t="shared" si="0"/>
        <v>512.64749513170477</v>
      </c>
      <c r="S51" s="59">
        <f ca="1">AVERAGE(OFFSET($R$3,0,0,'Données projet'!$E$9+1,1))-AVERAGE(OFFSET($H$3,0,0,'Données projet'!$E$9+1,1))</f>
        <v>422.90448425131547</v>
      </c>
      <c r="T51" s="59">
        <f t="shared" si="34"/>
        <v>211.68575920428512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37.45374653036945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37.45374653036945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9.2985714285714263</v>
      </c>
      <c r="AI51" s="13">
        <f>IF('Données projet'!$A$62&gt;35,AI50+AH51-AQ50,IF(A51&lt;'Données projet'!$A$62,$AF$205^A51,IF(A51='Données projet'!$A$62,'Données projet'!$B$62,AI50+AH51-AQ50)))</f>
        <v>164.95428571428582</v>
      </c>
      <c r="AJ51" s="13">
        <f>AI51*VLOOKUP('Données projet'!$B$10,Paramètres!$A$1:$I$89,3,0)*VLOOKUP('Données projet'!$B$10,Paramètres!$A$1:$I$89,5,0)</f>
        <v>149.2506377142858</v>
      </c>
      <c r="AK51" s="13">
        <f t="shared" si="35"/>
        <v>38.408240746359731</v>
      </c>
      <c r="AL51" s="20">
        <f t="shared" si="4"/>
        <v>326.8392133189576</v>
      </c>
      <c r="AM51" s="59">
        <f t="shared" si="5"/>
        <v>580.5990820046253</v>
      </c>
      <c r="AN51" s="59">
        <f ca="1">AVERAGE(OFFSET($AM$3,0,0,'Données projet'!$E$10+1,1))-AVERAGE(OFFSET($H$3,0,0,'Données projet'!$E$10+1,1))</f>
        <v>514.0255035951318</v>
      </c>
      <c r="AO51" s="59">
        <f t="shared" si="36"/>
        <v>232.26614608014839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29.407298779118872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29.407298779118872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9.2985714285714263</v>
      </c>
      <c r="BD51" s="12">
        <f>IF('Données projet'!$A$88&gt;35,BD50+BC51-BL50,IF(A51&lt;'Données projet'!$A$88,$BA$205^A51,IF(A51='Données projet'!$A$88,'Données projet'!$B$88,BD50+BC51-BL50)))</f>
        <v>164.95428571428582</v>
      </c>
      <c r="BE51" s="13">
        <f>BD51*VLOOKUP('Données projet'!$B$11,Paramètres!$A$1:$I$89,3,0)*VLOOKUP('Données projet'!$B$11,Paramètres!$A$1:$I$89,5,0)</f>
        <v>167.26364571428581</v>
      </c>
      <c r="BF51" s="13">
        <f t="shared" si="37"/>
        <v>42.47659366397162</v>
      </c>
      <c r="BG51" s="20">
        <f t="shared" si="7"/>
        <v>365.29758358379837</v>
      </c>
      <c r="BH51" s="59">
        <f t="shared" si="8"/>
        <v>619.05745226946601</v>
      </c>
      <c r="BI51" s="59">
        <f ca="1">AVERAGE(OFFSET($BH$3,0,0,'Données projet'!$E$11+1,1))-AVERAGE(OFFSET($H$3,0,0,'Données projet'!$E$11+1,1))</f>
        <v>565.65323074569903</v>
      </c>
      <c r="BJ51" s="59">
        <f t="shared" si="38"/>
        <v>253.00166490531203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32.956455528322877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32.956455528322877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</v>
      </c>
      <c r="BY51" s="12">
        <f>IF('Données projet'!$A$114&gt;35,BY50+BX51-CG50,IF(A51&lt;'Données projet'!$A$114,$BV$205^A51,IF(A51='Données projet'!$A$114,'Données projet'!$B$114,BY50+BX51-CG50)))</f>
        <v>143.99999999999991</v>
      </c>
      <c r="BZ51" s="13">
        <f>BY51*VLOOKUP('Données projet'!$B$12,Paramètres!$A$1:$I$89,3,0)*VLOOKUP('Données projet'!$B$12,Paramètres!$A$1:$I$89,5,0)</f>
        <v>94.34879999999994</v>
      </c>
      <c r="CA51" s="13">
        <f t="shared" si="39"/>
        <v>25.611153022386439</v>
      </c>
      <c r="CB51" s="20">
        <f t="shared" si="10"/>
        <v>208.93025151398959</v>
      </c>
      <c r="CC51" s="59">
        <f t="shared" si="11"/>
        <v>462.69012019965726</v>
      </c>
      <c r="CD51" s="59">
        <f ca="1">AVERAGE(OFFSET($CC$3,0,0,'Données projet'!$E$12+1,1))-AVERAGE(OFFSET($H$3,0,0,'Données projet'!$E$12+1,1))</f>
        <v>225.24418446643304</v>
      </c>
      <c r="CE51" s="59">
        <f t="shared" si="40"/>
        <v>220.72810812053521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14.960368639201839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14.960368639201839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7.2</v>
      </c>
      <c r="CT51" s="12">
        <f>IF('Données projet'!$A$140&gt;35,CT50+CS51-DB50,IF(A51&lt;'Données projet'!$A$140,$CQ$205^A51,IF(A51='Données projet'!$A$140,'Données projet'!$B$140,CT50+CS51-DB50)))</f>
        <v>204.59999999999991</v>
      </c>
      <c r="CU51" s="17">
        <f>CT51*VLOOKUP('Données projet'!$B$13,Paramètres!$A$1:$I$89,3,0)*VLOOKUP('Données projet'!$B$13,Paramètres!$A$1:$I$89,5,0)</f>
        <v>150.01271999999992</v>
      </c>
      <c r="CV51" s="13">
        <f t="shared" si="41"/>
        <v>38.581476272231626</v>
      </c>
      <c r="CW51" s="20">
        <f t="shared" si="13"/>
        <v>328.46822517413659</v>
      </c>
      <c r="CX51" s="59">
        <f t="shared" si="14"/>
        <v>582.22809385980429</v>
      </c>
      <c r="CY51" s="59">
        <f ca="1">AVERAGE(OFFSET($CX$3,0,0,'Données projet'!$E$13+1,1))-AVERAGE(OFFSET($H$3,0,0,'Données projet'!$E$13+1,1))</f>
        <v>302.36110224755532</v>
      </c>
      <c r="CZ51" s="59">
        <f t="shared" si="42"/>
        <v>292.08583531469412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23.097975863148697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23.097975863148697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5.6</v>
      </c>
      <c r="DO51" s="12">
        <f>IF('Données projet'!$A$166&gt;35,DO50+DN51-DW50,IF(A51&lt;'Données projet'!$A$166,$DL$205^A51,IF(A51='Données projet'!$A$166,'Données projet'!$B$166,DO50+DN51-DW50)))</f>
        <v>162.79999999999995</v>
      </c>
      <c r="DP51" s="17">
        <f>DO51*VLOOKUP('Données projet'!$B$14,Paramètres!$A$1:$I$89,3,0)*VLOOKUP('Données projet'!$B$14,Paramètres!$A$1:$I$89,5,0)</f>
        <v>142.22207999999998</v>
      </c>
      <c r="DQ51" s="13">
        <f t="shared" si="43"/>
        <v>36.805585341198615</v>
      </c>
      <c r="DR51" s="20">
        <f t="shared" si="16"/>
        <v>311.8065171359209</v>
      </c>
      <c r="DS51" s="59">
        <f t="shared" si="17"/>
        <v>565.5663858215886</v>
      </c>
      <c r="DT51" s="59">
        <f ca="1">AVERAGE(OFFSET($DS$3,0,0,'Données projet'!$E$14+1,1))-AVERAGE(OFFSET($H$3,0,0,'Données projet'!$E$14+1,1))</f>
        <v>285.8437404763045</v>
      </c>
      <c r="DU51" s="59">
        <f t="shared" si="44"/>
        <v>276.01618888357268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26.164393776092204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26.164393776092204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9.2985714285714263</v>
      </c>
      <c r="EJ51" s="12">
        <f>IF('Données projet'!$A$192&gt;35,EJ50+EI51-ER50,IF(A51&lt;'Données projet'!$A$192,$EG$205^A51,IF(A51='Données projet'!$A$192,'Données projet'!$B$192,EJ50+EI51-ER50)))</f>
        <v>164.95428571428582</v>
      </c>
      <c r="EK51" s="17">
        <f>EJ51*VLOOKUP('Données projet'!$B$15,Paramètres!$A$1:$I$89,3,0)*VLOOKUP('Données projet'!$B$15,Paramètres!$A$1:$I$89,5,0)</f>
        <v>156.9704982857144</v>
      </c>
      <c r="EL51" s="13">
        <f t="shared" si="45"/>
        <v>40.158444481554447</v>
      </c>
      <c r="EM51" s="20">
        <f t="shared" si="19"/>
        <v>343.33290865299324</v>
      </c>
      <c r="EN51" s="59">
        <f t="shared" si="20"/>
        <v>597.09277733866088</v>
      </c>
      <c r="EO51" s="59">
        <f ca="1">AVERAGE(OFFSET($EN$3,0,0,'Données projet'!$E$15+1,1))-AVERAGE(OFFSET($H$3,0,0,'Données projet'!$E$15+1,1))</f>
        <v>536.1664221413339</v>
      </c>
      <c r="EP51" s="59">
        <f t="shared" si="46"/>
        <v>241.15939898336669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30.928365957349154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30.928365957349154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9.6342857142857135</v>
      </c>
      <c r="N52" s="13">
        <f>IF('Données projet'!$A$36&gt;35,N51+M52-V51,IF(A52&lt;'Données projet'!$A$36,$K$205^A52,IF(A52='Données projet'!$A$36,'Données projet'!$B$36,N51+M52-V51)))</f>
        <v>149.16714285714278</v>
      </c>
      <c r="O52" s="13">
        <f>N52*VLOOKUP('Données projet'!$B$9,Paramètres!$A$1:$I$89,3,0)*VLOOKUP('Données projet'!$B$9,Paramètres!$A$1:$I$89,5,0)</f>
        <v>125.65840114285709</v>
      </c>
      <c r="P52" s="13">
        <f t="shared" si="33"/>
        <v>32.991168685996485</v>
      </c>
      <c r="Q52" s="20">
        <f t="shared" si="53"/>
        <v>276.31466745192</v>
      </c>
      <c r="R52" s="59">
        <f t="shared" si="0"/>
        <v>530.76104727621191</v>
      </c>
      <c r="S52" s="59">
        <f ca="1">AVERAGE(OFFSET($R$3,0,0,'Données projet'!$E$9+1,1))-AVERAGE(OFFSET($H$3,0,0,'Données projet'!$E$9+1,1))</f>
        <v>422.90448425131547</v>
      </c>
      <c r="T52" s="59">
        <f t="shared" si="34"/>
        <v>211.68575920428512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36.719301405438578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36.719301405438578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9.2985714285714263</v>
      </c>
      <c r="AI52" s="13">
        <f>IF('Données projet'!$A$62&gt;35,AI51+AH52-AQ51,IF(A52&lt;'Données projet'!$A$62,$AF$205^A52,IF(A52='Données projet'!$A$62,'Données projet'!$B$62,AI51+AH52-AQ51)))</f>
        <v>174.25285714285724</v>
      </c>
      <c r="AJ52" s="13">
        <f>AI52*VLOOKUP('Données projet'!$B$10,Paramètres!$A$1:$I$89,3,0)*VLOOKUP('Données projet'!$B$10,Paramètres!$A$1:$I$89,5,0)</f>
        <v>157.66398514285723</v>
      </c>
      <c r="AK52" s="13">
        <f t="shared" si="35"/>
        <v>40.315170567798205</v>
      </c>
      <c r="AL52" s="20">
        <f t="shared" si="4"/>
        <v>344.81369619605817</v>
      </c>
      <c r="AM52" s="59">
        <f t="shared" si="5"/>
        <v>599.2600760203502</v>
      </c>
      <c r="AN52" s="59">
        <f ca="1">AVERAGE(OFFSET($AM$3,0,0,'Données projet'!$E$10+1,1))-AVERAGE(OFFSET($H$3,0,0,'Données projet'!$E$10+1,1))</f>
        <v>514.0255035951318</v>
      </c>
      <c r="AO52" s="59">
        <f t="shared" si="36"/>
        <v>232.26614608014839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28.830639586741505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28.830639586741505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9.2985714285714263</v>
      </c>
      <c r="BD52" s="12">
        <f>IF('Données projet'!$A$88&gt;35,BD51+BC52-BL51,IF(A52&lt;'Données projet'!$A$88,$BA$205^A52,IF(A52='Données projet'!$A$88,'Données projet'!$B$88,BD51+BC52-BL51)))</f>
        <v>174.25285714285724</v>
      </c>
      <c r="BE52" s="13">
        <f>BD52*VLOOKUP('Données projet'!$B$11,Paramètres!$A$1:$I$89,3,0)*VLOOKUP('Données projet'!$B$11,Paramètres!$A$1:$I$89,5,0)</f>
        <v>176.69239714285726</v>
      </c>
      <c r="BF52" s="13">
        <f t="shared" si="37"/>
        <v>44.585513041608763</v>
      </c>
      <c r="BG52" s="20">
        <f t="shared" si="7"/>
        <v>385.39236023794496</v>
      </c>
      <c r="BH52" s="59">
        <f t="shared" si="8"/>
        <v>639.83874006223687</v>
      </c>
      <c r="BI52" s="59">
        <f ca="1">AVERAGE(OFFSET($BH$3,0,0,'Données projet'!$E$11+1,1))-AVERAGE(OFFSET($H$3,0,0,'Données projet'!$E$11+1,1))</f>
        <v>565.65323074569903</v>
      </c>
      <c r="BJ52" s="59">
        <f t="shared" si="38"/>
        <v>253.00166490531203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32.310199536865483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32.310199536865483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</v>
      </c>
      <c r="BY52" s="12">
        <f>IF('Données projet'!$A$114&gt;35,BY51+BX52-CG51,IF(A52&lt;'Données projet'!$A$114,$BV$205^A52,IF(A52='Données projet'!$A$114,'Données projet'!$B$114,BY51+BX52-CG51)))</f>
        <v>148.99999999999991</v>
      </c>
      <c r="BZ52" s="13">
        <f>BY52*VLOOKUP('Données projet'!$B$12,Paramètres!$A$1:$I$89,3,0)*VLOOKUP('Données projet'!$B$12,Paramètres!$A$1:$I$89,5,0)</f>
        <v>97.624799999999951</v>
      </c>
      <c r="CA52" s="13">
        <f t="shared" si="39"/>
        <v>26.395349675372152</v>
      </c>
      <c r="CB52" s="20">
        <f t="shared" si="10"/>
        <v>216.00176068460641</v>
      </c>
      <c r="CC52" s="59">
        <f t="shared" si="11"/>
        <v>470.4481405088984</v>
      </c>
      <c r="CD52" s="59">
        <f ca="1">AVERAGE(OFFSET($CC$3,0,0,'Données projet'!$E$12+1,1))-AVERAGE(OFFSET($H$3,0,0,'Données projet'!$E$12+1,1))</f>
        <v>225.24418446643304</v>
      </c>
      <c r="CE52" s="59">
        <f t="shared" si="40"/>
        <v>220.72810812053521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14.667004935110949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14.667004935110949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7.2</v>
      </c>
      <c r="CT52" s="12">
        <f>IF('Données projet'!$A$140&gt;35,CT51+CS52-DB51,IF(A52&lt;'Données projet'!$A$140,$CQ$205^A52,IF(A52='Données projet'!$A$140,'Données projet'!$B$140,CT51+CS52-DB51)))</f>
        <v>211.7999999999999</v>
      </c>
      <c r="CU52" s="17">
        <f>CT52*VLOOKUP('Données projet'!$B$13,Paramètres!$A$1:$I$89,3,0)*VLOOKUP('Données projet'!$B$13,Paramètres!$A$1:$I$89,5,0)</f>
        <v>155.29175999999993</v>
      </c>
      <c r="CV52" s="13">
        <f t="shared" si="41"/>
        <v>39.778719769696814</v>
      </c>
      <c r="CW52" s="20">
        <f t="shared" si="13"/>
        <v>339.74775226555511</v>
      </c>
      <c r="CX52" s="59">
        <f t="shared" si="14"/>
        <v>594.19413208984702</v>
      </c>
      <c r="CY52" s="59">
        <f ca="1">AVERAGE(OFFSET($CX$3,0,0,'Données projet'!$E$13+1,1))-AVERAGE(OFFSET($H$3,0,0,'Données projet'!$E$13+1,1))</f>
        <v>302.36110224755532</v>
      </c>
      <c r="CZ52" s="59">
        <f t="shared" si="42"/>
        <v>292.08583531469412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22.645038644846515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22.645038644846515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5.6</v>
      </c>
      <c r="DO52" s="12">
        <f>IF('Données projet'!$A$166&gt;35,DO51+DN52-DW51,IF(A52&lt;'Données projet'!$A$166,$DL$205^A52,IF(A52='Données projet'!$A$166,'Données projet'!$B$166,DO51+DN52-DW51)))</f>
        <v>168.39999999999995</v>
      </c>
      <c r="DP52" s="17">
        <f>DO52*VLOOKUP('Données projet'!$B$14,Paramètres!$A$1:$I$89,3,0)*VLOOKUP('Données projet'!$B$14,Paramètres!$A$1:$I$89,5,0)</f>
        <v>147.11423999999997</v>
      </c>
      <c r="DQ52" s="13">
        <f t="shared" si="43"/>
        <v>37.922046712608186</v>
      </c>
      <c r="DR52" s="20">
        <f t="shared" si="16"/>
        <v>322.27153269112586</v>
      </c>
      <c r="DS52" s="59">
        <f t="shared" si="17"/>
        <v>576.71791251541777</v>
      </c>
      <c r="DT52" s="59">
        <f ca="1">AVERAGE(OFFSET($DS$3,0,0,'Données projet'!$E$14+1,1))-AVERAGE(OFFSET($H$3,0,0,'Données projet'!$E$14+1,1))</f>
        <v>285.8437404763045</v>
      </c>
      <c r="DU52" s="59">
        <f t="shared" si="44"/>
        <v>276.01618888357268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25.651325972847449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25.651325972847449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9.2985714285714263</v>
      </c>
      <c r="EJ52" s="12">
        <f>IF('Données projet'!$A$192&gt;35,EJ51+EI52-ER51,IF(A52&lt;'Données projet'!$A$192,$EG$205^A52,IF(A52='Données projet'!$A$192,'Données projet'!$B$192,EJ51+EI52-ER51)))</f>
        <v>174.25285714285724</v>
      </c>
      <c r="EK52" s="17">
        <f>EJ52*VLOOKUP('Données projet'!$B$15,Paramètres!$A$1:$I$89,3,0)*VLOOKUP('Données projet'!$B$15,Paramètres!$A$1:$I$89,5,0)</f>
        <v>165.81901885714296</v>
      </c>
      <c r="EL52" s="13">
        <f t="shared" si="45"/>
        <v>42.152270126164687</v>
      </c>
      <c r="EM52" s="20">
        <f t="shared" si="19"/>
        <v>362.21666164592745</v>
      </c>
      <c r="EN52" s="59">
        <f t="shared" si="20"/>
        <v>616.66304147021947</v>
      </c>
      <c r="EO52" s="59">
        <f ca="1">AVERAGE(OFFSET($EN$3,0,0,'Données projet'!$E$15+1,1))-AVERAGE(OFFSET($H$3,0,0,'Données projet'!$E$15+1,1))</f>
        <v>536.1664221413339</v>
      </c>
      <c r="EP52" s="59">
        <f t="shared" si="46"/>
        <v>241.15939898336669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30.321879565366061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30.321879565366061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9.6342857142857135</v>
      </c>
      <c r="N53" s="13">
        <f>IF('Données projet'!$A$36&gt;35,N52+M53-V52,IF(A53&lt;'Données projet'!$A$36,$K$205^A53,IF(A53='Données projet'!$A$36,'Données projet'!$B$36,N52+M53-V52)))</f>
        <v>158.80142857142849</v>
      </c>
      <c r="O53" s="13">
        <f>N53*VLOOKUP('Données projet'!$B$9,Paramètres!$A$1:$I$89,3,0)*VLOOKUP('Données projet'!$B$9,Paramètres!$A$1:$I$89,5,0)</f>
        <v>133.77432342857136</v>
      </c>
      <c r="P53" s="13">
        <f t="shared" si="33"/>
        <v>34.867036663478537</v>
      </c>
      <c r="Q53" s="20">
        <f t="shared" si="53"/>
        <v>293.71703549365355</v>
      </c>
      <c r="R53" s="59">
        <f t="shared" si="0"/>
        <v>548.83801702312371</v>
      </c>
      <c r="S53" s="59">
        <f ca="1">AVERAGE(OFFSET($R$3,0,0,'Données projet'!$E$9+1,1))-AVERAGE(OFFSET($H$3,0,0,'Données projet'!$E$9+1,1))</f>
        <v>422.90448425131547</v>
      </c>
      <c r="T53" s="59">
        <f t="shared" si="34"/>
        <v>211.68575920428512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35.999258301440307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35.999258301440307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9.2985714285714263</v>
      </c>
      <c r="AI53" s="13">
        <f>IF('Données projet'!$A$62&gt;35,AI52+AH53-AQ52,IF(A53&lt;'Données projet'!$A$62,$AF$205^A53,IF(A53='Données projet'!$A$62,'Données projet'!$B$62,AI52+AH53-AQ52)))</f>
        <v>183.55142857142866</v>
      </c>
      <c r="AJ53" s="13">
        <f>AI53*VLOOKUP('Données projet'!$B$10,Paramètres!$A$1:$I$89,3,0)*VLOOKUP('Données projet'!$B$10,Paramètres!$A$1:$I$89,5,0)</f>
        <v>166.07733257142866</v>
      </c>
      <c r="AK53" s="13">
        <f t="shared" si="35"/>
        <v>42.210286481847923</v>
      </c>
      <c r="AL53" s="20">
        <f t="shared" si="4"/>
        <v>362.76760318445668</v>
      </c>
      <c r="AM53" s="59">
        <f t="shared" si="5"/>
        <v>617.88858471392678</v>
      </c>
      <c r="AN53" s="59">
        <f ca="1">AVERAGE(OFFSET($AM$3,0,0,'Données projet'!$E$10+1,1))-AVERAGE(OFFSET($H$3,0,0,'Données projet'!$E$10+1,1))</f>
        <v>514.0255035951318</v>
      </c>
      <c r="AO53" s="59">
        <f t="shared" si="36"/>
        <v>232.26614608014839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28.265288329399283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28.265288329399283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9.2985714285714263</v>
      </c>
      <c r="BD53" s="12">
        <f>IF('Données projet'!$A$88&gt;35,BD52+BC53-BL52,IF(A53&lt;'Données projet'!$A$88,$BA$205^A53,IF(A53='Données projet'!$A$88,'Données projet'!$B$88,BD52+BC53-BL52)))</f>
        <v>183.55142857142866</v>
      </c>
      <c r="BE53" s="13">
        <f>BD53*VLOOKUP('Données projet'!$B$11,Paramètres!$A$1:$I$89,3,0)*VLOOKUP('Données projet'!$B$11,Paramètres!$A$1:$I$89,5,0)</f>
        <v>186.12114857142868</v>
      </c>
      <c r="BF53" s="13">
        <f t="shared" si="37"/>
        <v>46.68136713601546</v>
      </c>
      <c r="BG53" s="20">
        <f t="shared" si="7"/>
        <v>405.46438152379852</v>
      </c>
      <c r="BH53" s="59">
        <f t="shared" si="8"/>
        <v>660.58536305326857</v>
      </c>
      <c r="BI53" s="59">
        <f ca="1">AVERAGE(OFFSET($BH$3,0,0,'Données projet'!$E$11+1,1))-AVERAGE(OFFSET($H$3,0,0,'Données projet'!$E$11+1,1))</f>
        <v>565.65323074569903</v>
      </c>
      <c r="BJ53" s="59">
        <f t="shared" si="38"/>
        <v>253.00166490531203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31.676616231223335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31.676616231223335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154</v>
      </c>
      <c r="BW53" s="12">
        <f>VLOOKUP(A53,'Données projet'!$A$113:$I$133,9,0)</f>
        <v>5</v>
      </c>
      <c r="BX53" s="12">
        <f t="array" ref="BX53">INDEX(BW:BW,MIN(IF(ISNUMBER(BW53:BW249),ROW(BW53:BW249),"")))</f>
        <v>5</v>
      </c>
      <c r="BY53" s="12">
        <f>IF('Données projet'!$A$114&gt;35,BY52+BX53-CG52,IF(A53&lt;'Données projet'!$A$114,$BV$205^A53,IF(A53='Données projet'!$A$114,'Données projet'!$B$114,BY52+BX53-CG52)))</f>
        <v>153.99999999999991</v>
      </c>
      <c r="BZ53" s="13">
        <f>BY53*VLOOKUP('Données projet'!$B$12,Paramètres!$A$1:$I$89,3,0)*VLOOKUP('Données projet'!$B$12,Paramètres!$A$1:$I$89,5,0)</f>
        <v>100.90079999999995</v>
      </c>
      <c r="CA53" s="13">
        <f t="shared" si="39"/>
        <v>27.176488592921515</v>
      </c>
      <c r="CB53" s="20">
        <f t="shared" si="10"/>
        <v>223.06794429933822</v>
      </c>
      <c r="CC53" s="59">
        <f t="shared" si="11"/>
        <v>478.18892582880835</v>
      </c>
      <c r="CD53" s="59">
        <f ca="1">AVERAGE(OFFSET($CC$3,0,0,'Données projet'!$E$12+1,1))-AVERAGE(OFFSET($H$3,0,0,'Données projet'!$E$12+1,1))</f>
        <v>225.24418446643304</v>
      </c>
      <c r="CE53" s="59">
        <f t="shared" si="40"/>
        <v>220.72810812053521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18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19.985508365588803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19.985508365588803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219</v>
      </c>
      <c r="CR53" s="12">
        <f>VLOOKUP(A53,'Données projet'!$A$139:$I$159,9,0)</f>
        <v>7.2</v>
      </c>
      <c r="CS53" s="12">
        <f t="array" ref="CS53">INDEX(CR:CR,MIN(IF(ISNUMBER(CR53:CR249),ROW(CR53:CR249),"")))</f>
        <v>7.2</v>
      </c>
      <c r="CT53" s="12">
        <f>IF('Données projet'!$A$140&gt;35,CT52+CS53-DB52,IF(A53&lt;'Données projet'!$A$140,$CQ$205^A53,IF(A53='Données projet'!$A$140,'Données projet'!$B$140,CT52+CS53-DB52)))</f>
        <v>218.99999999999989</v>
      </c>
      <c r="CU53" s="17">
        <f>CT53*VLOOKUP('Données projet'!$B$13,Paramètres!$A$1:$I$89,3,0)*VLOOKUP('Données projet'!$B$13,Paramètres!$A$1:$I$89,5,0)</f>
        <v>160.57079999999991</v>
      </c>
      <c r="CV53" s="13">
        <f t="shared" si="41"/>
        <v>40.97123424416818</v>
      </c>
      <c r="CW53" s="20">
        <f t="shared" si="13"/>
        <v>351.01904297525942</v>
      </c>
      <c r="CX53" s="59">
        <f t="shared" si="14"/>
        <v>606.14002450472958</v>
      </c>
      <c r="CY53" s="59">
        <f ca="1">AVERAGE(OFFSET($CX$3,0,0,'Données projet'!$E$13+1,1))-AVERAGE(OFFSET($H$3,0,0,'Données projet'!$E$13+1,1))</f>
        <v>302.36110224755532</v>
      </c>
      <c r="CZ53" s="59">
        <f t="shared" si="42"/>
        <v>292.08583531469412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17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28.125963998550532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28.125963998550532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174</v>
      </c>
      <c r="DM53" s="12">
        <f>VLOOKUP(A53,'Données projet'!$A$165:$I$185,9,0)</f>
        <v>5.6</v>
      </c>
      <c r="DN53" s="12">
        <f t="array" ref="DN53">INDEX(DM:DM,MIN(IF(ISNUMBER(DM53:DM249),ROW(DM53:DM249),"")))</f>
        <v>5.6</v>
      </c>
      <c r="DO53" s="12">
        <f>IF('Données projet'!$A$166&gt;35,DO52+DN53-DW52,IF(A53&lt;'Données projet'!$A$166,$DL$205^A53,IF(A53='Données projet'!$A$166,'Données projet'!$B$166,DO52+DN53-DW52)))</f>
        <v>173.99999999999994</v>
      </c>
      <c r="DP53" s="17">
        <f>DO53*VLOOKUP('Données projet'!$B$14,Paramètres!$A$1:$I$89,3,0)*VLOOKUP('Données projet'!$B$14,Paramètres!$A$1:$I$89,5,0)</f>
        <v>152.00639999999999</v>
      </c>
      <c r="DQ53" s="13">
        <f t="shared" si="43"/>
        <v>39.03419401656145</v>
      </c>
      <c r="DR53" s="20">
        <f t="shared" si="16"/>
        <v>332.72903457884451</v>
      </c>
      <c r="DS53" s="59">
        <f t="shared" si="17"/>
        <v>587.85001610831455</v>
      </c>
      <c r="DT53" s="59">
        <f ca="1">AVERAGE(OFFSET($DS$3,0,0,'Données projet'!$E$14+1,1))-AVERAGE(OFFSET($H$3,0,0,'Données projet'!$E$14+1,1))</f>
        <v>285.8437404763045</v>
      </c>
      <c r="DU53" s="59">
        <f t="shared" si="44"/>
        <v>276.01618888357268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13</v>
      </c>
      <c r="DX53" s="16">
        <f>IF(ISNA(VLOOKUP(A53,'Données projet'!$A$165:$I$185,5,0)),0%,VLOOKUP(A53,'Données projet'!$A$165:$I$185,5,0)*VLOOKUP('Données projet'!$B$14,Paramètres!$A$1:$I$89,7,0))</f>
        <v>0.53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31.802260299612161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31.802260299612161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9.2985714285714263</v>
      </c>
      <c r="EJ53" s="12">
        <f>IF('Données projet'!$A$192&gt;35,EJ52+EI53-ER52,IF(A53&lt;'Données projet'!$A$192,$EG$205^A53,IF(A53='Données projet'!$A$192,'Données projet'!$B$192,EJ52+EI53-ER52)))</f>
        <v>183.55142857142866</v>
      </c>
      <c r="EK53" s="17">
        <f>EJ53*VLOOKUP('Données projet'!$B$15,Paramètres!$A$1:$I$89,3,0)*VLOOKUP('Données projet'!$B$15,Paramètres!$A$1:$I$89,5,0)</f>
        <v>174.6675394285715</v>
      </c>
      <c r="EL53" s="13">
        <f t="shared" si="45"/>
        <v>44.133743522018911</v>
      </c>
      <c r="EM53" s="20">
        <f t="shared" si="19"/>
        <v>381.0789011389449</v>
      </c>
      <c r="EN53" s="59">
        <f t="shared" si="20"/>
        <v>636.19988266841506</v>
      </c>
      <c r="EO53" s="59">
        <f ca="1">AVERAGE(OFFSET($EN$3,0,0,'Données projet'!$E$15+1,1))-AVERAGE(OFFSET($H$3,0,0,'Données projet'!$E$15+1,1))</f>
        <v>536.1664221413339</v>
      </c>
      <c r="EP53" s="59">
        <f t="shared" si="46"/>
        <v>241.15939898336669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29.727286001609585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29.727286001609585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9.6342857142857135</v>
      </c>
      <c r="N54" s="13">
        <f>IF('Données projet'!$A$36&gt;35,N53+M54-V53,IF(A54&lt;'Données projet'!$A$36,$K$205^A54,IF(A54='Données projet'!$A$36,'Données projet'!$B$36,N53+M54-V53)))</f>
        <v>168.4357142857142</v>
      </c>
      <c r="O54" s="13">
        <f>N54*VLOOKUP('Données projet'!$B$9,Paramètres!$A$1:$I$89,3,0)*VLOOKUP('Données projet'!$B$9,Paramètres!$A$1:$I$89,5,0)</f>
        <v>141.89024571428567</v>
      </c>
      <c r="P54" s="13">
        <f t="shared" si="33"/>
        <v>36.729695667110711</v>
      </c>
      <c r="Q54" s="20">
        <f t="shared" si="53"/>
        <v>311.09639790593201</v>
      </c>
      <c r="R54" s="59">
        <f t="shared" si="0"/>
        <v>566.88027830917883</v>
      </c>
      <c r="S54" s="59">
        <f ca="1">AVERAGE(OFFSET($R$3,0,0,'Données projet'!$E$9+1,1))-AVERAGE(OFFSET($H$3,0,0,'Données projet'!$E$9+1,1))</f>
        <v>422.90448425131547</v>
      </c>
      <c r="T54" s="59">
        <f t="shared" si="34"/>
        <v>211.68575920428512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35.293334803528516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35.293334803528516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192.85</v>
      </c>
      <c r="AG54" s="12">
        <f>VLOOKUP(A54,'Données projet'!$A$61:$I$81,9,0)</f>
        <v>9.2985714285714263</v>
      </c>
      <c r="AH54" s="12">
        <f t="array" ref="AH54">INDEX(AG:AG,MIN(IF(ISNUMBER(AG54:AG250),ROW(AG54:AG250),"")))</f>
        <v>9.2985714285714263</v>
      </c>
      <c r="AI54" s="13">
        <f>IF('Données projet'!$A$62&gt;35,AI53+AH54-AQ53,IF(A54&lt;'Données projet'!$A$62,$AF$205^A54,IF(A54='Données projet'!$A$62,'Données projet'!$B$62,AI53+AH54-AQ53)))</f>
        <v>192.85000000000008</v>
      </c>
      <c r="AJ54" s="13">
        <f>AI54*VLOOKUP('Données projet'!$B$10,Paramètres!$A$1:$I$89,3,0)*VLOOKUP('Données projet'!$B$10,Paramètres!$A$1:$I$89,5,0)</f>
        <v>174.49068000000005</v>
      </c>
      <c r="AK54" s="13">
        <f t="shared" si="35"/>
        <v>44.094255253499078</v>
      </c>
      <c r="AL54" s="20">
        <f t="shared" si="4"/>
        <v>380.70209556651093</v>
      </c>
      <c r="AM54" s="59">
        <f t="shared" si="5"/>
        <v>636.48597596975776</v>
      </c>
      <c r="AN54" s="59">
        <f ca="1">AVERAGE(OFFSET($AM$3,0,0,'Données projet'!$E$10+1,1))-AVERAGE(OFFSET($H$3,0,0,'Données projet'!$E$10+1,1))</f>
        <v>514.0255035951318</v>
      </c>
      <c r="AO54" s="59">
        <f t="shared" si="36"/>
        <v>232.26614608014839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46.13</v>
      </c>
      <c r="AR54" s="16">
        <f>IF(ISNA(VLOOKUP(A54,'Données projet'!$A$61:$I$81,5,0)),0%,VLOOKUP(A54,'Données projet'!$A$61:$I$81,5,0)*VLOOKUP('Données projet'!$B$10,Paramètres!$A$1:$I$89,7,0))</f>
        <v>0.43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47.551477576149814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47.551477576149814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192.85</v>
      </c>
      <c r="BB54" s="12">
        <f>VLOOKUP(A54,'Données projet'!$A$87:$I$107,9,0)</f>
        <v>9.2985714285714263</v>
      </c>
      <c r="BC54" s="12">
        <f t="array" ref="BC54">INDEX(BB:BB,MIN(IF(ISNUMBER(BB54:BB250),ROW(BB54:BB250),"")))</f>
        <v>9.2985714285714263</v>
      </c>
      <c r="BD54" s="12">
        <f>IF('Données projet'!$A$88&gt;35,BD53+BC54-BL53,IF(A54&lt;'Données projet'!$A$88,$BA$205^A54,IF(A54='Données projet'!$A$88,'Données projet'!$B$88,BD53+BC54-BL53)))</f>
        <v>192.85000000000008</v>
      </c>
      <c r="BE54" s="13">
        <f>BD54*VLOOKUP('Données projet'!$B$11,Paramètres!$A$1:$I$89,3,0)*VLOOKUP('Données projet'!$B$11,Paramètres!$A$1:$I$89,5,0)</f>
        <v>195.54990000000009</v>
      </c>
      <c r="BF54" s="13">
        <f t="shared" si="37"/>
        <v>48.764893338569372</v>
      </c>
      <c r="BG54" s="20">
        <f t="shared" si="7"/>
        <v>425.51493173134185</v>
      </c>
      <c r="BH54" s="59">
        <f t="shared" si="8"/>
        <v>681.29881213458862</v>
      </c>
      <c r="BI54" s="59">
        <f ca="1">AVERAGE(OFFSET($BH$3,0,0,'Données projet'!$E$11+1,1))-AVERAGE(OFFSET($H$3,0,0,'Données projet'!$E$11+1,1))</f>
        <v>565.65323074569903</v>
      </c>
      <c r="BJ54" s="59">
        <f t="shared" si="38"/>
        <v>253.00166490531203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46.13</v>
      </c>
      <c r="BM54" s="16">
        <f>IF(ISNA(VLOOKUP(A54,'Données projet'!$A$87:$I$107,5,0)),0%,VLOOKUP(A54,'Données projet'!$A$87:$I$107,5,0)*VLOOKUP('Données projet'!$B$11,Paramètres!$A$1:$I$89,7,0))</f>
        <v>0.43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53.290449007754106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53.290449007754106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4.5999999999999996</v>
      </c>
      <c r="BY54" s="12">
        <f>IF('Données projet'!$A$114&gt;35,BY53+BX54-CG53,IF(A54&lt;'Données projet'!$A$114,$BV$205^A54,IF(A54='Données projet'!$A$114,'Données projet'!$B$114,BY53+BX54-CG53)))</f>
        <v>140.59999999999991</v>
      </c>
      <c r="BZ54" s="13">
        <f>BY54*VLOOKUP('Données projet'!$B$12,Paramètres!$A$1:$I$89,3,0)*VLOOKUP('Données projet'!$B$12,Paramètres!$A$1:$I$89,5,0)</f>
        <v>92.121119999999934</v>
      </c>
      <c r="CA54" s="13">
        <f t="shared" si="39"/>
        <v>25.076092450571078</v>
      </c>
      <c r="CB54" s="20">
        <f t="shared" si="10"/>
        <v>204.1184783514112</v>
      </c>
      <c r="CC54" s="59">
        <f t="shared" si="11"/>
        <v>459.90235875465805</v>
      </c>
      <c r="CD54" s="59">
        <f ca="1">AVERAGE(OFFSET($CC$3,0,0,'Données projet'!$E$12+1,1))-AVERAGE(OFFSET($H$3,0,0,'Données projet'!$E$12+1,1))</f>
        <v>225.24418446643304</v>
      </c>
      <c r="CE54" s="59">
        <f t="shared" si="40"/>
        <v>220.72810812053521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19.593604736496051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19.593604736496051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</v>
      </c>
      <c r="CT54" s="12">
        <f>IF('Données projet'!$A$140&gt;35,CT53+CS54-DB53,IF(A54&lt;'Données projet'!$A$140,$CQ$205^A54,IF(A54='Données projet'!$A$140,'Données projet'!$B$140,CT53+CS54-DB53)))</f>
        <v>207.99999999999989</v>
      </c>
      <c r="CU54" s="17">
        <f>CT54*VLOOKUP('Données projet'!$B$13,Paramètres!$A$1:$I$89,3,0)*VLOOKUP('Données projet'!$B$13,Paramètres!$A$1:$I$89,5,0)</f>
        <v>152.5055999999999</v>
      </c>
      <c r="CV54" s="13">
        <f t="shared" si="41"/>
        <v>39.147442061162181</v>
      </c>
      <c r="CW54" s="20">
        <f t="shared" si="13"/>
        <v>333.79571492319059</v>
      </c>
      <c r="CX54" s="59">
        <f t="shared" si="14"/>
        <v>589.57959532643736</v>
      </c>
      <c r="CY54" s="59">
        <f ca="1">AVERAGE(OFFSET($CX$3,0,0,'Données projet'!$E$13+1,1))-AVERAGE(OFFSET($H$3,0,0,'Données projet'!$E$13+1,1))</f>
        <v>302.36110224755532</v>
      </c>
      <c r="CZ54" s="59">
        <f t="shared" si="42"/>
        <v>292.08583531469412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27.574430999683067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27.574430999683067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4.8</v>
      </c>
      <c r="DO54" s="12">
        <f>IF('Données projet'!$A$166&gt;35,DO53+DN54-DW53,IF(A54&lt;'Données projet'!$A$166,$DL$205^A54,IF(A54='Données projet'!$A$166,'Données projet'!$B$166,DO53+DN54-DW53)))</f>
        <v>165.79999999999995</v>
      </c>
      <c r="DP54" s="17">
        <f>DO54*VLOOKUP('Données projet'!$B$14,Paramètres!$A$1:$I$89,3,0)*VLOOKUP('Données projet'!$B$14,Paramètres!$A$1:$I$89,5,0)</f>
        <v>144.84287999999998</v>
      </c>
      <c r="DQ54" s="13">
        <f t="shared" si="43"/>
        <v>37.40423595784457</v>
      </c>
      <c r="DR54" s="20">
        <f t="shared" si="16"/>
        <v>317.41372695991259</v>
      </c>
      <c r="DS54" s="59">
        <f t="shared" si="17"/>
        <v>573.19760736315948</v>
      </c>
      <c r="DT54" s="59">
        <f ca="1">AVERAGE(OFFSET($DS$3,0,0,'Données projet'!$E$14+1,1))-AVERAGE(OFFSET($H$3,0,0,'Données projet'!$E$14+1,1))</f>
        <v>285.8437404763045</v>
      </c>
      <c r="DU54" s="59">
        <f t="shared" si="44"/>
        <v>276.01618888357268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31.17863737260021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31.17863737260021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>
        <f>VLOOKUP(A54,'Données projet'!$A$191:$I$211,2,0)</f>
        <v>192.85</v>
      </c>
      <c r="EH54" s="12">
        <f>VLOOKUP(A54,'Données projet'!$A$191:$I$211,9,0)</f>
        <v>9.2985714285714263</v>
      </c>
      <c r="EI54" s="12">
        <f t="array" ref="EI54">INDEX(EH:EH,MIN(IF(ISNUMBER(EH54:EH250),ROW(EH54:EH250),"")))</f>
        <v>9.2985714285714263</v>
      </c>
      <c r="EJ54" s="12">
        <f>IF('Données projet'!$A$192&gt;35,EJ53+EI54-ER53,IF(A54&lt;'Données projet'!$A$192,$EG$205^A54,IF(A54='Données projet'!$A$192,'Données projet'!$B$192,EJ53+EI54-ER53)))</f>
        <v>192.85000000000008</v>
      </c>
      <c r="EK54" s="17">
        <f>EJ54*VLOOKUP('Données projet'!$B$15,Paramètres!$A$1:$I$89,3,0)*VLOOKUP('Données projet'!$B$15,Paramètres!$A$1:$I$89,5,0)</f>
        <v>183.5160600000001</v>
      </c>
      <c r="EL54" s="13">
        <f t="shared" si="45"/>
        <v>46.103561817549824</v>
      </c>
      <c r="EM54" s="20">
        <f t="shared" si="19"/>
        <v>399.92084133223278</v>
      </c>
      <c r="EN54" s="59">
        <f t="shared" si="20"/>
        <v>655.70472173547955</v>
      </c>
      <c r="EO54" s="59">
        <f ca="1">AVERAGE(OFFSET($EN$3,0,0,'Données projet'!$E$15+1,1))-AVERAGE(OFFSET($H$3,0,0,'Données projet'!$E$15+1,1))</f>
        <v>536.1664221413339</v>
      </c>
      <c r="EP54" s="59">
        <f t="shared" si="46"/>
        <v>241.15939898336669</v>
      </c>
      <c r="EQ54" s="15">
        <f>IF(ISNA(VLOOKUP(A54,'Données projet'!$A$191:$I$211,3,0)),0,VLOOKUP(A54,'Données projet'!$A$191:$I$211,3,0))</f>
        <v>2</v>
      </c>
      <c r="ER54" s="15">
        <f>IF(ISNA(VLOOKUP(A54,'Données projet'!$A$191:$I$211,4,0)),0,VLOOKUP(A54,'Données projet'!$A$191:$I$211,4,0))</f>
        <v>46.13</v>
      </c>
      <c r="ES54" s="16">
        <f>IF(ISNA(VLOOKUP(A54,'Données projet'!$A$191:$I$211,5,0)),0%,VLOOKUP(A54,'Données projet'!$A$191:$I$211,5,0)*VLOOKUP('Données projet'!$B$15,Paramètres!$A$1:$I$89,7,0))</f>
        <v>0.43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50.01103676112308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50.01103676112308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178.07</v>
      </c>
      <c r="L55" s="12">
        <f>VLOOKUP(A55,'Données projet'!$A$35:$I$55,9,0)</f>
        <v>9.6342857142857135</v>
      </c>
      <c r="M55" s="12">
        <f t="array" ref="M55">INDEX(L:L,MIN(IF(ISNUMBER(L55:L251),ROW(L55:L251),"")))</f>
        <v>9.6342857142857135</v>
      </c>
      <c r="N55" s="13">
        <f>IF('Données projet'!$A$36&gt;35,N54+M55-V54,IF(A55&lt;'Données projet'!$A$36,$K$205^A55,IF(A55='Données projet'!$A$36,'Données projet'!$B$36,N54+M55-V54)))</f>
        <v>178.06999999999991</v>
      </c>
      <c r="O55" s="13">
        <f>N55*VLOOKUP('Données projet'!$B$9,Paramètres!$A$1:$I$89,3,0)*VLOOKUP('Données projet'!$B$9,Paramètres!$A$1:$I$89,5,0)</f>
        <v>150.00616799999992</v>
      </c>
      <c r="P55" s="13">
        <f t="shared" si="33"/>
        <v>38.579987317632231</v>
      </c>
      <c r="Q55" s="20">
        <f t="shared" si="53"/>
        <v>328.45422051154264</v>
      </c>
      <c r="R55" s="59">
        <f t="shared" si="0"/>
        <v>584.889499975126</v>
      </c>
      <c r="S55" s="59">
        <f ca="1">AVERAGE(OFFSET($R$3,0,0,'Données projet'!$E$9+1,1))-AVERAGE(OFFSET($H$3,0,0,'Données projet'!$E$9+1,1))</f>
        <v>422.90448425131547</v>
      </c>
      <c r="T55" s="59">
        <f t="shared" si="34"/>
        <v>211.68575920428512</v>
      </c>
      <c r="U55" s="15">
        <f>IF(ISNA(VLOOKUP(A55,'Données projet'!$A$35:$I$55,3,0)),0,VLOOKUP(A55,'Données projet'!$A$35:$I$55,3,0))</f>
        <v>3</v>
      </c>
      <c r="V55" s="15">
        <f>IF(ISNA(VLOOKUP(A55,'Données projet'!$A$35:$I$55,4,0)),0,VLOOKUP(A55,'Données projet'!$A$35:$I$55,4,0))</f>
        <v>40.9</v>
      </c>
      <c r="W55" s="16">
        <f>IF(ISNA(VLOOKUP(A55,'Données projet'!$A$35:$I$55,5,0)),0%,VLOOKUP(A55,'Données projet'!$A$35:$I$55,5,0)*VLOOKUP('Données projet'!$B$9,Paramètres!$A$1:$I$89,7,0))</f>
        <v>0.43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50.979116967466211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50.979116967466211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8.8225000000000016</v>
      </c>
      <c r="AI55" s="13">
        <f>IF('Données projet'!$A$62&gt;35,AI54+AH55-AQ54,IF(A55&lt;'Données projet'!$A$62,$AF$205^A55,IF(A55='Données projet'!$A$62,'Données projet'!$B$62,AI54+AH55-AQ54)))</f>
        <v>155.54250000000008</v>
      </c>
      <c r="AJ55" s="13">
        <f>AI55*VLOOKUP('Données projet'!$B$10,Paramètres!$A$1:$I$89,3,0)*VLOOKUP('Données projet'!$B$10,Paramètres!$A$1:$I$89,5,0)</f>
        <v>140.73485400000007</v>
      </c>
      <c r="AK55" s="13">
        <f t="shared" si="35"/>
        <v>36.465298899909563</v>
      </c>
      <c r="AL55" s="20">
        <f t="shared" si="4"/>
        <v>308.62359963400928</v>
      </c>
      <c r="AM55" s="59">
        <f t="shared" si="5"/>
        <v>565.05887909759258</v>
      </c>
      <c r="AN55" s="59">
        <f ca="1">AVERAGE(OFFSET($AM$3,0,0,'Données projet'!$E$10+1,1))-AVERAGE(OFFSET($H$3,0,0,'Données projet'!$E$10+1,1))</f>
        <v>514.0255035951318</v>
      </c>
      <c r="AO55" s="59">
        <f t="shared" si="36"/>
        <v>232.26614608014839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46.619022104418974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46.619022104418974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8.8225000000000016</v>
      </c>
      <c r="BD55" s="12">
        <f>IF('Données projet'!$A$88&gt;35,BD54+BC55-BL54,IF(A55&lt;'Données projet'!$A$88,$BA$205^A55,IF(A55='Données projet'!$A$88,'Données projet'!$B$88,BD54+BC55-BL54)))</f>
        <v>155.54250000000008</v>
      </c>
      <c r="BE55" s="13">
        <f>BD55*VLOOKUP('Données projet'!$B$11,Paramètres!$A$1:$I$89,3,0)*VLOOKUP('Données projet'!$B$11,Paramètres!$A$1:$I$89,5,0)</f>
        <v>157.72009500000007</v>
      </c>
      <c r="BF55" s="13">
        <f t="shared" si="37"/>
        <v>40.327847725062306</v>
      </c>
      <c r="BG55" s="20">
        <f t="shared" si="7"/>
        <v>344.93350024615029</v>
      </c>
      <c r="BH55" s="59">
        <f t="shared" si="8"/>
        <v>601.36877970973364</v>
      </c>
      <c r="BI55" s="59">
        <f ca="1">AVERAGE(OFFSET($BH$3,0,0,'Données projet'!$E$11+1,1))-AVERAGE(OFFSET($H$3,0,0,'Données projet'!$E$11+1,1))</f>
        <v>565.65323074569903</v>
      </c>
      <c r="BJ55" s="59">
        <f t="shared" si="38"/>
        <v>253.00166490531203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52.245455806676439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52.245455806676439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4.5999999999999996</v>
      </c>
      <c r="BY55" s="12">
        <f>IF('Données projet'!$A$114&gt;35,BY54+BX55-CG54,IF(A55&lt;'Données projet'!$A$114,$BV$205^A55,IF(A55='Données projet'!$A$114,'Données projet'!$B$114,BY54+BX55-CG54)))</f>
        <v>145.1999999999999</v>
      </c>
      <c r="BZ55" s="13">
        <f>BY55*VLOOKUP('Données projet'!$B$12,Paramètres!$A$1:$I$89,3,0)*VLOOKUP('Données projet'!$B$12,Paramètres!$A$1:$I$89,5,0)</f>
        <v>95.135039999999933</v>
      </c>
      <c r="CA55" s="13">
        <f t="shared" si="39"/>
        <v>25.799645298557472</v>
      </c>
      <c r="CB55" s="20">
        <f t="shared" si="10"/>
        <v>210.62791022832081</v>
      </c>
      <c r="CC55" s="59">
        <f t="shared" si="11"/>
        <v>467.0631896919042</v>
      </c>
      <c r="CD55" s="59">
        <f ca="1">AVERAGE(OFFSET($CC$3,0,0,'Données projet'!$E$12+1,1))-AVERAGE(OFFSET($H$3,0,0,'Données projet'!$E$12+1,1))</f>
        <v>225.24418446643304</v>
      </c>
      <c r="CE55" s="59">
        <f t="shared" si="40"/>
        <v>220.72810812053521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19.209386098532196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19.209386098532196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</v>
      </c>
      <c r="CT55" s="12">
        <f>IF('Données projet'!$A$140&gt;35,CT54+CS55-DB54,IF(A55&lt;'Données projet'!$A$140,$CQ$205^A55,IF(A55='Données projet'!$A$140,'Données projet'!$B$140,CT54+CS55-DB54)))</f>
        <v>213.99999999999989</v>
      </c>
      <c r="CU55" s="17">
        <f>CT55*VLOOKUP('Données projet'!$B$13,Paramètres!$A$1:$I$89,3,0)*VLOOKUP('Données projet'!$B$13,Paramètres!$A$1:$I$89,5,0)</f>
        <v>156.90479999999991</v>
      </c>
      <c r="CV55" s="13">
        <f t="shared" si="41"/>
        <v>40.143592678874334</v>
      </c>
      <c r="CW55" s="20">
        <f t="shared" si="13"/>
        <v>343.1926172490393</v>
      </c>
      <c r="CX55" s="59">
        <f t="shared" si="14"/>
        <v>599.62789671262271</v>
      </c>
      <c r="CY55" s="59">
        <f ca="1">AVERAGE(OFFSET($CX$3,0,0,'Données projet'!$E$13+1,1))-AVERAGE(OFFSET($H$3,0,0,'Données projet'!$E$13+1,1))</f>
        <v>302.36110224755532</v>
      </c>
      <c r="CZ55" s="59">
        <f t="shared" si="42"/>
        <v>292.08583531469412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27.033713226521478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27.033713226521478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4.8</v>
      </c>
      <c r="DO55" s="12">
        <f>IF('Données projet'!$A$166&gt;35,DO54+DN55-DW54,IF(A55&lt;'Données projet'!$A$166,$DL$205^A55,IF(A55='Données projet'!$A$166,'Données projet'!$B$166,DO54+DN55-DW54)))</f>
        <v>170.59999999999997</v>
      </c>
      <c r="DP55" s="17">
        <f>DO55*VLOOKUP('Données projet'!$B$14,Paramètres!$A$1:$I$89,3,0)*VLOOKUP('Données projet'!$B$14,Paramètres!$A$1:$I$89,5,0)</f>
        <v>149.03616</v>
      </c>
      <c r="DQ55" s="13">
        <f t="shared" si="43"/>
        <v>38.35946741279561</v>
      </c>
      <c r="DR55" s="20">
        <f t="shared" si="16"/>
        <v>326.38071774395229</v>
      </c>
      <c r="DS55" s="59">
        <f t="shared" si="17"/>
        <v>582.8159972075357</v>
      </c>
      <c r="DT55" s="59">
        <f ca="1">AVERAGE(OFFSET($DS$3,0,0,'Données projet'!$E$14+1,1))-AVERAGE(OFFSET($H$3,0,0,'Données projet'!$E$14+1,1))</f>
        <v>285.8437404763045</v>
      </c>
      <c r="DU55" s="59">
        <f t="shared" si="44"/>
        <v>276.01618888357268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30.567243310814536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30.567243310814536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8.8225000000000016</v>
      </c>
      <c r="EJ55" s="12">
        <f>IF('Données projet'!$A$192&gt;35,EJ54+EI55-ER54,IF(A55&lt;'Données projet'!$A$192,$EG$205^A55,IF(A55='Données projet'!$A$192,'Données projet'!$B$192,EJ54+EI55-ER54)))</f>
        <v>155.54250000000008</v>
      </c>
      <c r="EK55" s="17">
        <f>EJ55*VLOOKUP('Données projet'!$B$15,Paramètres!$A$1:$I$89,3,0)*VLOOKUP('Données projet'!$B$15,Paramètres!$A$1:$I$89,5,0)</f>
        <v>148.01424300000008</v>
      </c>
      <c r="EL55" s="13">
        <f t="shared" si="45"/>
        <v>38.126965800017707</v>
      </c>
      <c r="EM55" s="20">
        <f t="shared" si="19"/>
        <v>324.19593866003095</v>
      </c>
      <c r="EN55" s="59">
        <f t="shared" si="20"/>
        <v>580.6312181236143</v>
      </c>
      <c r="EO55" s="59">
        <f ca="1">AVERAGE(OFFSET($EN$3,0,0,'Données projet'!$E$15+1,1))-AVERAGE(OFFSET($H$3,0,0,'Données projet'!$E$15+1,1))</f>
        <v>536.1664221413339</v>
      </c>
      <c r="EP55" s="59">
        <f t="shared" si="46"/>
        <v>241.15939898336669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49.03035083395789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49.03035083395789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9.3828571428571443</v>
      </c>
      <c r="N56" s="13">
        <f>IF('Données projet'!$A$36&gt;35,N55+M56-V55,IF(A56&lt;'Données projet'!$A$36,$K$205^A56,IF(A56='Données projet'!$A$36,'Données projet'!$B$36,N55+M56-V55)))</f>
        <v>146.55285714285705</v>
      </c>
      <c r="O56" s="13">
        <f>N56*VLOOKUP('Données projet'!$B$9,Paramètres!$A$1:$I$89,3,0)*VLOOKUP('Données projet'!$B$9,Paramètres!$A$1:$I$89,5,0)</f>
        <v>123.45612685714279</v>
      </c>
      <c r="P56" s="13">
        <f t="shared" si="33"/>
        <v>32.479747215647087</v>
      </c>
      <c r="Q56" s="20">
        <f t="shared" si="53"/>
        <v>271.58831401010906</v>
      </c>
      <c r="R56" s="59">
        <f t="shared" si="0"/>
        <v>528.66369221664229</v>
      </c>
      <c r="S56" s="59">
        <f ca="1">AVERAGE(OFFSET($R$3,0,0,'Données projet'!$E$9+1,1))-AVERAGE(OFFSET($H$3,0,0,'Données projet'!$E$9+1,1))</f>
        <v>422.90448425131547</v>
      </c>
      <c r="T56" s="59">
        <f t="shared" si="34"/>
        <v>211.68575920428512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49.979447577925249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49.979447577925249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8.8225000000000016</v>
      </c>
      <c r="AI56" s="13">
        <f>IF('Données projet'!$A$62&gt;35,AI55+AH56-AQ55,IF(A56&lt;'Données projet'!$A$62,$AF$205^A56,IF(A56='Données projet'!$A$62,'Données projet'!$B$62,AI55+AH56-AQ55)))</f>
        <v>164.36500000000007</v>
      </c>
      <c r="AJ56" s="13">
        <f>AI56*VLOOKUP('Données projet'!$B$10,Paramètres!$A$1:$I$89,3,0)*VLOOKUP('Données projet'!$B$10,Paramètres!$A$1:$I$89,5,0)</f>
        <v>148.71745200000004</v>
      </c>
      <c r="AK56" s="13">
        <f t="shared" si="35"/>
        <v>38.286976481359083</v>
      </c>
      <c r="AL56" s="20">
        <f t="shared" si="4"/>
        <v>325.69937960503381</v>
      </c>
      <c r="AM56" s="59">
        <f t="shared" si="5"/>
        <v>582.77475781156704</v>
      </c>
      <c r="AN56" s="59">
        <f ca="1">AVERAGE(OFFSET($AM$3,0,0,'Données projet'!$E$10+1,1))-AVERAGE(OFFSET($H$3,0,0,'Données projet'!$E$10+1,1))</f>
        <v>514.0255035951318</v>
      </c>
      <c r="AO56" s="59">
        <f t="shared" si="36"/>
        <v>232.26614608014839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45.704851515747102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45.704851515747102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8.8225000000000016</v>
      </c>
      <c r="BD56" s="12">
        <f>IF('Données projet'!$A$88&gt;35,BD55+BC56-BL55,IF(A56&lt;'Données projet'!$A$88,$BA$205^A56,IF(A56='Données projet'!$A$88,'Données projet'!$B$88,BD55+BC56-BL55)))</f>
        <v>164.36500000000007</v>
      </c>
      <c r="BE56" s="13">
        <f>BD56*VLOOKUP('Données projet'!$B$11,Paramètres!$A$1:$I$89,3,0)*VLOOKUP('Données projet'!$B$11,Paramètres!$A$1:$I$89,5,0)</f>
        <v>166.66611000000006</v>
      </c>
      <c r="BF56" s="13">
        <f t="shared" si="37"/>
        <v>42.342484607938317</v>
      </c>
      <c r="BG56" s="20">
        <f t="shared" si="7"/>
        <v>364.02330227549265</v>
      </c>
      <c r="BH56" s="59">
        <f t="shared" si="8"/>
        <v>621.09868048202588</v>
      </c>
      <c r="BI56" s="59">
        <f ca="1">AVERAGE(OFFSET($BH$3,0,0,'Données projet'!$E$11+1,1))-AVERAGE(OFFSET($H$3,0,0,'Données projet'!$E$11+1,1))</f>
        <v>565.65323074569903</v>
      </c>
      <c r="BJ56" s="59">
        <f t="shared" si="38"/>
        <v>253.00166490531203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51.22095428488899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51.22095428488899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4.5999999999999996</v>
      </c>
      <c r="BY56" s="12">
        <f>IF('Données projet'!$A$114&gt;35,BY55+BX56-CG55,IF(A56&lt;'Données projet'!$A$114,$BV$205^A56,IF(A56='Données projet'!$A$114,'Données projet'!$B$114,BY55+BX56-CG55)))</f>
        <v>149.7999999999999</v>
      </c>
      <c r="BZ56" s="13">
        <f>BY56*VLOOKUP('Données projet'!$B$12,Paramètres!$A$1:$I$89,3,0)*VLOOKUP('Données projet'!$B$12,Paramètres!$A$1:$I$89,5,0)</f>
        <v>98.148959999999931</v>
      </c>
      <c r="CA56" s="13">
        <f t="shared" si="39"/>
        <v>26.520534413460872</v>
      </c>
      <c r="CB56" s="20">
        <f t="shared" si="10"/>
        <v>217.13270277011088</v>
      </c>
      <c r="CC56" s="59">
        <f t="shared" si="11"/>
        <v>474.20808097664411</v>
      </c>
      <c r="CD56" s="59">
        <f ca="1">AVERAGE(OFFSET($CC$3,0,0,'Données projet'!$E$12+1,1))-AVERAGE(OFFSET($H$3,0,0,'Données projet'!$E$12+1,1))</f>
        <v>225.24418446643304</v>
      </c>
      <c r="CE56" s="59">
        <f t="shared" si="40"/>
        <v>220.72810812053521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18.832701753708584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18.832701753708584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</v>
      </c>
      <c r="CT56" s="12">
        <f>IF('Données projet'!$A$140&gt;35,CT55+CS56-DB55,IF(A56&lt;'Données projet'!$A$140,$CQ$205^A56,IF(A56='Données projet'!$A$140,'Données projet'!$B$140,CT55+CS56-DB55)))</f>
        <v>219.99999999999989</v>
      </c>
      <c r="CU56" s="17">
        <f>CT56*VLOOKUP('Données projet'!$B$13,Paramètres!$A$1:$I$89,3,0)*VLOOKUP('Données projet'!$B$13,Paramètres!$A$1:$I$89,5,0)</f>
        <v>161.30399999999992</v>
      </c>
      <c r="CV56" s="13">
        <f t="shared" si="41"/>
        <v>41.136497157560363</v>
      </c>
      <c r="CW56" s="20">
        <f t="shared" si="13"/>
        <v>352.58386588275084</v>
      </c>
      <c r="CX56" s="59">
        <f t="shared" si="14"/>
        <v>609.65924408928413</v>
      </c>
      <c r="CY56" s="59">
        <f ca="1">AVERAGE(OFFSET($CX$3,0,0,'Données projet'!$E$13+1,1))-AVERAGE(OFFSET($H$3,0,0,'Données projet'!$E$13+1,1))</f>
        <v>302.36110224755532</v>
      </c>
      <c r="CZ56" s="59">
        <f t="shared" si="42"/>
        <v>292.08583531469412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26.503598599086313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26.503598599086313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4.8</v>
      </c>
      <c r="DO56" s="12">
        <f>IF('Données projet'!$A$166&gt;35,DO55+DN56-DW55,IF(A56&lt;'Données projet'!$A$166,$DL$205^A56,IF(A56='Données projet'!$A$166,'Données projet'!$B$166,DO55+DN56-DW55)))</f>
        <v>175.39999999999998</v>
      </c>
      <c r="DP56" s="17">
        <f>DO56*VLOOKUP('Données projet'!$B$14,Paramètres!$A$1:$I$89,3,0)*VLOOKUP('Données projet'!$B$14,Paramètres!$A$1:$I$89,5,0)</f>
        <v>153.22943999999998</v>
      </c>
      <c r="DQ56" s="13">
        <f t="shared" si="43"/>
        <v>39.311575138468363</v>
      </c>
      <c r="DR56" s="20">
        <f t="shared" si="16"/>
        <v>335.34226803283235</v>
      </c>
      <c r="DS56" s="59">
        <f t="shared" si="17"/>
        <v>592.41764623936558</v>
      </c>
      <c r="DT56" s="59">
        <f ca="1">AVERAGE(OFFSET($DS$3,0,0,'Données projet'!$E$14+1,1))-AVERAGE(OFFSET($H$3,0,0,'Données projet'!$E$14+1,1))</f>
        <v>285.8437404763045</v>
      </c>
      <c r="DU56" s="59">
        <f t="shared" si="44"/>
        <v>276.01618888357268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29.967838313666924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29.967838313666924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8.8225000000000016</v>
      </c>
      <c r="EJ56" s="12">
        <f>IF('Données projet'!$A$192&gt;35,EJ55+EI56-ER55,IF(A56&lt;'Données projet'!$A$192,$EG$205^A56,IF(A56='Données projet'!$A$192,'Données projet'!$B$192,EJ55+EI56-ER55)))</f>
        <v>164.36500000000007</v>
      </c>
      <c r="EK56" s="17">
        <f>EJ56*VLOOKUP('Données projet'!$B$15,Paramètres!$A$1:$I$89,3,0)*VLOOKUP('Données projet'!$B$15,Paramètres!$A$1:$I$89,5,0)</f>
        <v>156.40973400000007</v>
      </c>
      <c r="EL56" s="13">
        <f t="shared" si="45"/>
        <v>40.031654392787154</v>
      </c>
      <c r="EM56" s="20">
        <f t="shared" si="19"/>
        <v>342.13541811743772</v>
      </c>
      <c r="EN56" s="59">
        <f t="shared" si="20"/>
        <v>599.21079632397095</v>
      </c>
      <c r="EO56" s="59">
        <f ca="1">AVERAGE(OFFSET($EN$3,0,0,'Données projet'!$E$15+1,1))-AVERAGE(OFFSET($H$3,0,0,'Données projet'!$E$15+1,1))</f>
        <v>536.1664221413339</v>
      </c>
      <c r="EP56" s="59">
        <f t="shared" si="46"/>
        <v>241.15939898336669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48.068895559665059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48.068895559665059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9.3828571428571443</v>
      </c>
      <c r="N57" s="13">
        <f>IF('Données projet'!$A$36&gt;35,N56+M57-V56,IF(A57&lt;'Données projet'!$A$36,$K$205^A57,IF(A57='Données projet'!$A$36,'Données projet'!$B$36,N56+M57-V56)))</f>
        <v>155.9357142857142</v>
      </c>
      <c r="O57" s="13">
        <f>N57*VLOOKUP('Données projet'!$B$9,Paramètres!$A$1:$I$89,3,0)*VLOOKUP('Données projet'!$B$9,Paramètres!$A$1:$I$89,5,0)</f>
        <v>131.36024571428567</v>
      </c>
      <c r="P57" s="13">
        <f t="shared" si="33"/>
        <v>34.310481512746492</v>
      </c>
      <c r="Q57" s="20">
        <f t="shared" si="53"/>
        <v>288.54318325374766</v>
      </c>
      <c r="R57" s="59">
        <f t="shared" si="0"/>
        <v>546.24755592108704</v>
      </c>
      <c r="S57" s="59">
        <f ca="1">AVERAGE(OFFSET($R$3,0,0,'Données projet'!$E$9+1,1))-AVERAGE(OFFSET($H$3,0,0,'Données projet'!$E$9+1,1))</f>
        <v>422.90448425131547</v>
      </c>
      <c r="T57" s="59">
        <f t="shared" si="34"/>
        <v>211.68575920428512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48.999381095375071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48.999381095375071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8.8225000000000016</v>
      </c>
      <c r="AI57" s="13">
        <f>IF('Données projet'!$A$62&gt;35,AI56+AH57-AQ56,IF(A57&lt;'Données projet'!$A$62,$AF$205^A57,IF(A57='Données projet'!$A$62,'Données projet'!$B$62,AI56+AH57-AQ56)))</f>
        <v>173.18750000000006</v>
      </c>
      <c r="AJ57" s="13">
        <f>AI57*VLOOKUP('Données projet'!$B$10,Paramètres!$A$1:$I$89,3,0)*VLOOKUP('Données projet'!$B$10,Paramètres!$A$1:$I$89,5,0)</f>
        <v>156.70005000000006</v>
      </c>
      <c r="AK57" s="13">
        <f t="shared" si="35"/>
        <v>40.097302098748379</v>
      </c>
      <c r="AL57" s="20">
        <f t="shared" si="4"/>
        <v>342.7553882386535</v>
      </c>
      <c r="AM57" s="59">
        <f t="shared" si="5"/>
        <v>600.45976090599288</v>
      </c>
      <c r="AN57" s="59">
        <f ca="1">AVERAGE(OFFSET($AM$3,0,0,'Données projet'!$E$10+1,1))-AVERAGE(OFFSET($H$3,0,0,'Données projet'!$E$10+1,1))</f>
        <v>514.0255035951318</v>
      </c>
      <c r="AO57" s="59">
        <f t="shared" si="36"/>
        <v>232.26614608014839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44.808607254730077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44.808607254730077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8.8225000000000016</v>
      </c>
      <c r="BD57" s="12">
        <f>IF('Données projet'!$A$88&gt;35,BD56+BC57-BL56,IF(A57&lt;'Données projet'!$A$88,$BA$205^A57,IF(A57='Données projet'!$A$88,'Données projet'!$B$88,BD56+BC57-BL56)))</f>
        <v>173.18750000000006</v>
      </c>
      <c r="BE57" s="13">
        <f>BD57*VLOOKUP('Données projet'!$B$11,Paramètres!$A$1:$I$89,3,0)*VLOOKUP('Données projet'!$B$11,Paramètres!$A$1:$I$89,5,0)</f>
        <v>175.61212500000005</v>
      </c>
      <c r="BF57" s="13">
        <f t="shared" si="37"/>
        <v>44.344567081778571</v>
      </c>
      <c r="BG57" s="20">
        <f t="shared" si="7"/>
        <v>383.09123870909769</v>
      </c>
      <c r="BH57" s="59">
        <f t="shared" si="8"/>
        <v>640.79561137643702</v>
      </c>
      <c r="BI57" s="59">
        <f ca="1">AVERAGE(OFFSET($BH$3,0,0,'Données projet'!$E$11+1,1))-AVERAGE(OFFSET($H$3,0,0,'Données projet'!$E$11+1,1))</f>
        <v>565.65323074569903</v>
      </c>
      <c r="BJ57" s="59">
        <f t="shared" si="38"/>
        <v>253.00166490531203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50.216542613059566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50.216542613059566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4.5999999999999996</v>
      </c>
      <c r="BY57" s="12">
        <f>IF('Données projet'!$A$114&gt;35,BY56+BX57-CG56,IF(A57&lt;'Données projet'!$A$114,$BV$205^A57,IF(A57='Données projet'!$A$114,'Données projet'!$B$114,BY56+BX57-CG56)))</f>
        <v>154.39999999999989</v>
      </c>
      <c r="BZ57" s="13">
        <f>BY57*VLOOKUP('Données projet'!$B$12,Paramètres!$A$1:$I$89,3,0)*VLOOKUP('Données projet'!$B$12,Paramètres!$A$1:$I$89,5,0)</f>
        <v>101.16287999999993</v>
      </c>
      <c r="CA57" s="13">
        <f t="shared" si="39"/>
        <v>27.238850979377361</v>
      </c>
      <c r="CB57" s="20">
        <f t="shared" si="10"/>
        <v>223.63301478908215</v>
      </c>
      <c r="CC57" s="59">
        <f t="shared" si="11"/>
        <v>481.33738745642148</v>
      </c>
      <c r="CD57" s="59">
        <f ca="1">AVERAGE(OFFSET($CC$3,0,0,'Données projet'!$E$12+1,1))-AVERAGE(OFFSET($H$3,0,0,'Données projet'!$E$12+1,1))</f>
        <v>225.24418446643304</v>
      </c>
      <c r="CE57" s="59">
        <f t="shared" si="40"/>
        <v>220.72810812053521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18.463403959132201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18.463403959132201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</v>
      </c>
      <c r="CT57" s="12">
        <f>IF('Données projet'!$A$140&gt;35,CT56+CS57-DB56,IF(A57&lt;'Données projet'!$A$140,$CQ$205^A57,IF(A57='Données projet'!$A$140,'Données projet'!$B$140,CT56+CS57-DB56)))</f>
        <v>225.99999999999989</v>
      </c>
      <c r="CU57" s="17">
        <f>CT57*VLOOKUP('Données projet'!$B$13,Paramètres!$A$1:$I$89,3,0)*VLOOKUP('Données projet'!$B$13,Paramètres!$A$1:$I$89,5,0)</f>
        <v>165.70319999999992</v>
      </c>
      <c r="CV57" s="13">
        <f t="shared" si="41"/>
        <v>42.126254201367267</v>
      </c>
      <c r="CW57" s="20">
        <f t="shared" si="13"/>
        <v>361.96963273404782</v>
      </c>
      <c r="CX57" s="59">
        <f t="shared" si="14"/>
        <v>619.67400540138715</v>
      </c>
      <c r="CY57" s="59">
        <f ca="1">AVERAGE(OFFSET($CX$3,0,0,'Données projet'!$E$13+1,1))-AVERAGE(OFFSET($H$3,0,0,'Données projet'!$E$13+1,1))</f>
        <v>302.36110224755532</v>
      </c>
      <c r="CZ57" s="59">
        <f t="shared" si="42"/>
        <v>292.08583531469412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25.983879196157154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25.983879196157154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4.8</v>
      </c>
      <c r="DO57" s="12">
        <f>IF('Données projet'!$A$166&gt;35,DO56+DN57-DW56,IF(A57&lt;'Données projet'!$A$166,$DL$205^A57,IF(A57='Données projet'!$A$166,'Données projet'!$B$166,DO56+DN57-DW56)))</f>
        <v>180.2</v>
      </c>
      <c r="DP57" s="17">
        <f>DO57*VLOOKUP('Données projet'!$B$14,Paramètres!$A$1:$I$89,3,0)*VLOOKUP('Données projet'!$B$14,Paramètres!$A$1:$I$89,5,0)</f>
        <v>157.42272000000003</v>
      </c>
      <c r="DQ57" s="13">
        <f t="shared" si="43"/>
        <v>40.260654441499831</v>
      </c>
      <c r="DR57" s="20">
        <f t="shared" si="16"/>
        <v>344.29854381894557</v>
      </c>
      <c r="DS57" s="59">
        <f t="shared" si="17"/>
        <v>602.0029164862849</v>
      </c>
      <c r="DT57" s="59">
        <f ca="1">AVERAGE(OFFSET($DS$3,0,0,'Données projet'!$E$14+1,1))-AVERAGE(OFFSET($H$3,0,0,'Données projet'!$E$14+1,1))</f>
        <v>285.8437404763045</v>
      </c>
      <c r="DU57" s="59">
        <f t="shared" si="44"/>
        <v>276.01618888357268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29.380187282912427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29.380187282912427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8.8225000000000016</v>
      </c>
      <c r="EJ57" s="12">
        <f>IF('Données projet'!$A$192&gt;35,EJ56+EI57-ER56,IF(A57&lt;'Données projet'!$A$192,$EG$205^A57,IF(A57='Données projet'!$A$192,'Données projet'!$B$192,EJ56+EI57-ER56)))</f>
        <v>173.18750000000006</v>
      </c>
      <c r="EK57" s="17">
        <f>EJ57*VLOOKUP('Données projet'!$B$15,Paramètres!$A$1:$I$89,3,0)*VLOOKUP('Données projet'!$B$15,Paramètres!$A$1:$I$89,5,0)</f>
        <v>164.80522500000006</v>
      </c>
      <c r="EL57" s="13">
        <f t="shared" si="45"/>
        <v>41.924473730167357</v>
      </c>
      <c r="EM57" s="20">
        <f t="shared" si="19"/>
        <v>360.05422528837494</v>
      </c>
      <c r="EN57" s="59">
        <f t="shared" si="20"/>
        <v>617.75859795571432</v>
      </c>
      <c r="EO57" s="59">
        <f ca="1">AVERAGE(OFFSET($EN$3,0,0,'Données projet'!$E$15+1,1))-AVERAGE(OFFSET($H$3,0,0,'Données projet'!$E$15+1,1))</f>
        <v>536.1664221413339</v>
      </c>
      <c r="EP57" s="59">
        <f t="shared" si="46"/>
        <v>241.15939898336669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47.126293836871298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47.126293836871298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9.3828571428571443</v>
      </c>
      <c r="N58" s="13">
        <f>IF('Données projet'!$A$36&gt;35,N57+M58-V57,IF(A58&lt;'Données projet'!$A$36,$K$205^A58,IF(A58='Données projet'!$A$36,'Données projet'!$B$36,N57+M58-V57)))</f>
        <v>165.31857142857135</v>
      </c>
      <c r="O58" s="13">
        <f>N58*VLOOKUP('Données projet'!$B$9,Paramètres!$A$1:$I$89,3,0)*VLOOKUP('Données projet'!$B$9,Paramètres!$A$1:$I$89,5,0)</f>
        <v>139.26436457142853</v>
      </c>
      <c r="P58" s="13">
        <f t="shared" si="33"/>
        <v>36.128430110451134</v>
      </c>
      <c r="Q58" s="20">
        <f t="shared" si="53"/>
        <v>305.47578407094039</v>
      </c>
      <c r="R58" s="59">
        <f t="shared" si="0"/>
        <v>563.79823955141183</v>
      </c>
      <c r="S58" s="59">
        <f ca="1">AVERAGE(OFFSET($R$3,0,0,'Données projet'!$E$9+1,1))-AVERAGE(OFFSET($H$3,0,0,'Données projet'!$E$9+1,1))</f>
        <v>422.90448425131547</v>
      </c>
      <c r="T58" s="59">
        <f t="shared" si="34"/>
        <v>211.68575920428512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48.038533118766168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48.038533118766168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8.8225000000000016</v>
      </c>
      <c r="AI58" s="13">
        <f>IF('Données projet'!$A$62&gt;35,AI57+AH58-AQ57,IF(A58&lt;'Données projet'!$A$62,$AF$205^A58,IF(A58='Données projet'!$A$62,'Données projet'!$B$62,AI57+AH58-AQ57)))</f>
        <v>182.01000000000005</v>
      </c>
      <c r="AJ58" s="13">
        <f>AI58*VLOOKUP('Données projet'!$B$10,Paramètres!$A$1:$I$89,3,0)*VLOOKUP('Données projet'!$B$10,Paramètres!$A$1:$I$89,5,0)</f>
        <v>164.68264800000006</v>
      </c>
      <c r="AK58" s="13">
        <f t="shared" si="35"/>
        <v>41.896920016391412</v>
      </c>
      <c r="AL58" s="20">
        <f t="shared" si="4"/>
        <v>359.79274762854851</v>
      </c>
      <c r="AM58" s="59">
        <f t="shared" si="5"/>
        <v>618.11520310901983</v>
      </c>
      <c r="AN58" s="59">
        <f ca="1">AVERAGE(OFFSET($AM$3,0,0,'Données projet'!$E$10+1,1))-AVERAGE(OFFSET($H$3,0,0,'Données projet'!$E$10+1,1))</f>
        <v>514.0255035951318</v>
      </c>
      <c r="AO58" s="59">
        <f t="shared" si="36"/>
        <v>232.26614608014839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43.929937797016578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43.929937797016578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8.8225000000000016</v>
      </c>
      <c r="BD58" s="12">
        <f>IF('Données projet'!$A$88&gt;35,BD57+BC58-BL57,IF(A58&lt;'Données projet'!$A$88,$BA$205^A58,IF(A58='Données projet'!$A$88,'Données projet'!$B$88,BD57+BC58-BL57)))</f>
        <v>182.01000000000005</v>
      </c>
      <c r="BE58" s="13">
        <f>BD58*VLOOKUP('Données projet'!$B$11,Paramètres!$A$1:$I$89,3,0)*VLOOKUP('Données projet'!$B$11,Paramètres!$A$1:$I$89,5,0)</f>
        <v>184.55814000000004</v>
      </c>
      <c r="BF58" s="13">
        <f t="shared" si="37"/>
        <v>46.334807653923768</v>
      </c>
      <c r="BG58" s="20">
        <f t="shared" si="7"/>
        <v>402.13855049725061</v>
      </c>
      <c r="BH58" s="59">
        <f t="shared" si="8"/>
        <v>660.46100597772192</v>
      </c>
      <c r="BI58" s="59">
        <f ca="1">AVERAGE(OFFSET($BH$3,0,0,'Données projet'!$E$11+1,1))-AVERAGE(OFFSET($H$3,0,0,'Données projet'!$E$11+1,1))</f>
        <v>565.65323074569903</v>
      </c>
      <c r="BJ58" s="59">
        <f t="shared" si="38"/>
        <v>253.00166490531203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49.231826841484093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49.231826841484093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159</v>
      </c>
      <c r="BW58" s="12">
        <f>VLOOKUP(A58,'Données projet'!$A$113:$I$133,9,0)</f>
        <v>4.5999999999999996</v>
      </c>
      <c r="BX58" s="12">
        <f t="array" ref="BX58">INDEX(BW:BW,MIN(IF(ISNUMBER(BW58:BW254),ROW(BW58:BW254),"")))</f>
        <v>4.5999999999999996</v>
      </c>
      <c r="BY58" s="12">
        <f>IF('Données projet'!$A$114&gt;35,BY57+BX58-CG57,IF(A58&lt;'Données projet'!$A$114,$BV$205^A58,IF(A58='Données projet'!$A$114,'Données projet'!$B$114,BY57+BX58-CG57)))</f>
        <v>158.99999999999989</v>
      </c>
      <c r="BZ58" s="13">
        <f>BY58*VLOOKUP('Données projet'!$B$12,Paramètres!$A$1:$I$89,3,0)*VLOOKUP('Données projet'!$B$12,Paramètres!$A$1:$I$89,5,0)</f>
        <v>104.17679999999991</v>
      </c>
      <c r="CA58" s="13">
        <f t="shared" si="39"/>
        <v>27.954680438322839</v>
      </c>
      <c r="CB58" s="20">
        <f t="shared" si="10"/>
        <v>230.1289950967454</v>
      </c>
      <c r="CC58" s="59">
        <f t="shared" si="11"/>
        <v>488.45145057721675</v>
      </c>
      <c r="CD58" s="59">
        <f ca="1">AVERAGE(OFFSET($CC$3,0,0,'Données projet'!$E$12+1,1))-AVERAGE(OFFSET($H$3,0,0,'Données projet'!$E$12+1,1))</f>
        <v>225.24418446643304</v>
      </c>
      <c r="CE58" s="59">
        <f t="shared" si="40"/>
        <v>220.72810812053521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17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23.396011517475664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23.396011517475664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232</v>
      </c>
      <c r="CR58" s="12">
        <f>VLOOKUP(A58,'Données projet'!$A$139:$I$159,9,0)</f>
        <v>6</v>
      </c>
      <c r="CS58" s="12">
        <f t="array" ref="CS58">INDEX(CR:CR,MIN(IF(ISNUMBER(CR58:CR254),ROW(CR58:CR254),"")))</f>
        <v>6</v>
      </c>
      <c r="CT58" s="12">
        <f>IF('Données projet'!$A$140&gt;35,CT57+CS58-DB57,IF(A58&lt;'Données projet'!$A$140,$CQ$205^A58,IF(A58='Données projet'!$A$140,'Données projet'!$B$140,CT57+CS58-DB57)))</f>
        <v>231.99999999999989</v>
      </c>
      <c r="CU58" s="17">
        <f>CT58*VLOOKUP('Données projet'!$B$13,Paramètres!$A$1:$I$89,3,0)*VLOOKUP('Données projet'!$B$13,Paramètres!$A$1:$I$89,5,0)</f>
        <v>170.1023999999999</v>
      </c>
      <c r="CV58" s="13">
        <f t="shared" si="41"/>
        <v>43.112956975087329</v>
      </c>
      <c r="CW58" s="20">
        <f t="shared" si="13"/>
        <v>371.35008006494354</v>
      </c>
      <c r="CX58" s="59">
        <f t="shared" si="14"/>
        <v>629.67253554541492</v>
      </c>
      <c r="CY58" s="59">
        <f ca="1">AVERAGE(OFFSET($CX$3,0,0,'Données projet'!$E$13+1,1))-AVERAGE(OFFSET($H$3,0,0,'Données projet'!$E$13+1,1))</f>
        <v>302.36110224755532</v>
      </c>
      <c r="CZ58" s="59">
        <f t="shared" si="42"/>
        <v>292.08583531469412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13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30.005218805631099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30.005218805631099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185</v>
      </c>
      <c r="DM58" s="12">
        <f>VLOOKUP(A58,'Données projet'!$A$165:$I$185,9,0)</f>
        <v>4.8</v>
      </c>
      <c r="DN58" s="12">
        <f t="array" ref="DN58">INDEX(DM:DM,MIN(IF(ISNUMBER(DM58:DM254),ROW(DM58:DM254),"")))</f>
        <v>4.8</v>
      </c>
      <c r="DO58" s="12">
        <f>IF('Données projet'!$A$166&gt;35,DO57+DN58-DW57,IF(A58&lt;'Données projet'!$A$166,$DL$205^A58,IF(A58='Données projet'!$A$166,'Données projet'!$B$166,DO57+DN58-DW57)))</f>
        <v>185</v>
      </c>
      <c r="DP58" s="17">
        <f>DO58*VLOOKUP('Données projet'!$B$14,Paramètres!$A$1:$I$89,3,0)*VLOOKUP('Données projet'!$B$14,Paramètres!$A$1:$I$89,5,0)</f>
        <v>161.61600000000001</v>
      </c>
      <c r="DQ58" s="13">
        <f t="shared" si="43"/>
        <v>41.20679526204917</v>
      </c>
      <c r="DR58" s="20">
        <f t="shared" si="16"/>
        <v>353.24970174806896</v>
      </c>
      <c r="DS58" s="59">
        <f t="shared" si="17"/>
        <v>611.57215722854039</v>
      </c>
      <c r="DT58" s="59">
        <f ca="1">AVERAGE(OFFSET($DS$3,0,0,'Données projet'!$E$14+1,1))-AVERAGE(OFFSET($H$3,0,0,'Données projet'!$E$14+1,1))</f>
        <v>285.8437404763045</v>
      </c>
      <c r="DU58" s="59">
        <f t="shared" si="44"/>
        <v>276.01618888357268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11</v>
      </c>
      <c r="DX58" s="16">
        <f>IF(ISNA(VLOOKUP(A58,'Données projet'!$A$165:$I$185,5,0)),0%,VLOOKUP(A58,'Données projet'!$A$165:$I$185,5,0)*VLOOKUP('Données projet'!$B$14,Paramètres!$A$1:$I$89,7,0))</f>
        <v>0.53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34.434317654794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34.434317654794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8.8225000000000016</v>
      </c>
      <c r="EJ58" s="12">
        <f>IF('Données projet'!$A$192&gt;35,EJ57+EI58-ER57,IF(A58&lt;'Données projet'!$A$192,$EG$205^A58,IF(A58='Données projet'!$A$192,'Données projet'!$B$192,EJ57+EI58-ER57)))</f>
        <v>182.01000000000005</v>
      </c>
      <c r="EK58" s="17">
        <f>EJ58*VLOOKUP('Données projet'!$B$15,Paramètres!$A$1:$I$89,3,0)*VLOOKUP('Données projet'!$B$15,Paramètres!$A$1:$I$89,5,0)</f>
        <v>173.20071600000006</v>
      </c>
      <c r="EL58" s="13">
        <f t="shared" si="45"/>
        <v>43.806097434594101</v>
      </c>
      <c r="EM58" s="20">
        <f t="shared" si="19"/>
        <v>377.9535333985848</v>
      </c>
      <c r="EN58" s="59">
        <f t="shared" si="20"/>
        <v>636.27598887905617</v>
      </c>
      <c r="EO58" s="59">
        <f ca="1">AVERAGE(OFFSET($EN$3,0,0,'Données projet'!$E$15+1,1))-AVERAGE(OFFSET($H$3,0,0,'Données projet'!$E$15+1,1))</f>
        <v>536.1664221413339</v>
      </c>
      <c r="EP58" s="59">
        <f t="shared" si="46"/>
        <v>241.15939898336669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46.202175958931235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46.202175958931235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9.3828571428571443</v>
      </c>
      <c r="N59" s="13">
        <f>IF('Données projet'!$A$36&gt;35,N58+M59-V58,IF(A59&lt;'Données projet'!$A$36,$K$205^A59,IF(A59='Données projet'!$A$36,'Données projet'!$B$36,N58+M59-V58)))</f>
        <v>174.70142857142849</v>
      </c>
      <c r="O59" s="13">
        <f>N59*VLOOKUP('Données projet'!$B$9,Paramètres!$A$1:$I$89,3,0)*VLOOKUP('Données projet'!$B$9,Paramètres!$A$1:$I$89,5,0)</f>
        <v>147.16848342857136</v>
      </c>
      <c r="P59" s="13">
        <f t="shared" si="33"/>
        <v>37.934401366325886</v>
      </c>
      <c r="Q59" s="20">
        <f t="shared" si="53"/>
        <v>322.38752435111269</v>
      </c>
      <c r="R59" s="59">
        <f t="shared" si="0"/>
        <v>581.31734028973437</v>
      </c>
      <c r="S59" s="59">
        <f ca="1">AVERAGE(OFFSET($R$3,0,0,'Données projet'!$E$9+1,1))-AVERAGE(OFFSET($H$3,0,0,'Données projet'!$E$9+1,1))</f>
        <v>422.90448425131547</v>
      </c>
      <c r="T59" s="59">
        <f t="shared" si="34"/>
        <v>211.68575920428512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47.09652678491917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47.09652678491917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8.8225000000000016</v>
      </c>
      <c r="AI59" s="13">
        <f>IF('Données projet'!$A$62&gt;35,AI58+AH59-AQ58,IF(A59&lt;'Données projet'!$A$62,$AF$205^A59,IF(A59='Données projet'!$A$62,'Données projet'!$B$62,AI58+AH59-AQ58)))</f>
        <v>190.83250000000004</v>
      </c>
      <c r="AJ59" s="13">
        <f>AI59*VLOOKUP('Données projet'!$B$10,Paramètres!$A$1:$I$89,3,0)*VLOOKUP('Données projet'!$B$10,Paramètres!$A$1:$I$89,5,0)</f>
        <v>172.66524600000002</v>
      </c>
      <c r="AK59" s="13">
        <f t="shared" si="35"/>
        <v>43.686408511417334</v>
      </c>
      <c r="AL59" s="20">
        <f t="shared" si="4"/>
        <v>376.8124649407186</v>
      </c>
      <c r="AM59" s="59">
        <f t="shared" si="5"/>
        <v>635.74228087934034</v>
      </c>
      <c r="AN59" s="59">
        <f ca="1">AVERAGE(OFFSET($AM$3,0,0,'Données projet'!$E$10+1,1))-AVERAGE(OFFSET($H$3,0,0,'Données projet'!$E$10+1,1))</f>
        <v>514.0255035951318</v>
      </c>
      <c r="AO59" s="59">
        <f t="shared" si="36"/>
        <v>232.26614608014839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43.06849851143339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43.06849851143339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8.8225000000000016</v>
      </c>
      <c r="BD59" s="12">
        <f>IF('Données projet'!$A$88&gt;35,BD58+BC59-BL58,IF(A59&lt;'Données projet'!$A$88,$BA$205^A59,IF(A59='Données projet'!$A$88,'Données projet'!$B$88,BD58+BC59-BL58)))</f>
        <v>190.83250000000004</v>
      </c>
      <c r="BE59" s="13">
        <f>BD59*VLOOKUP('Données projet'!$B$11,Paramètres!$A$1:$I$89,3,0)*VLOOKUP('Données projet'!$B$11,Paramètres!$A$1:$I$89,5,0)</f>
        <v>193.50415500000005</v>
      </c>
      <c r="BF59" s="13">
        <f t="shared" si="37"/>
        <v>48.313845854906042</v>
      </c>
      <c r="BG59" s="20">
        <f t="shared" si="7"/>
        <v>421.16635148896142</v>
      </c>
      <c r="BH59" s="59">
        <f t="shared" si="8"/>
        <v>680.09616742758317</v>
      </c>
      <c r="BI59" s="59">
        <f ca="1">AVERAGE(OFFSET($BH$3,0,0,'Données projet'!$E$11+1,1))-AVERAGE(OFFSET($H$3,0,0,'Données projet'!$E$11+1,1))</f>
        <v>565.65323074569903</v>
      </c>
      <c r="BJ59" s="59">
        <f t="shared" si="38"/>
        <v>253.00166490531203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48.266420745571899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48.266420745571899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4.5999999999999996</v>
      </c>
      <c r="BY59" s="12">
        <f>IF('Données projet'!$A$114&gt;35,BY58+BX59-CG58,IF(A59&lt;'Données projet'!$A$114,$BV$205^A59,IF(A59='Données projet'!$A$114,'Données projet'!$B$114,BY58+BX59-CG58)))</f>
        <v>146.59999999999988</v>
      </c>
      <c r="BZ59" s="13">
        <f>BY59*VLOOKUP('Données projet'!$B$12,Paramètres!$A$1:$I$89,3,0)*VLOOKUP('Données projet'!$B$12,Paramètres!$A$1:$I$89,5,0)</f>
        <v>96.052319999999924</v>
      </c>
      <c r="CA59" s="13">
        <f t="shared" si="39"/>
        <v>26.019324001860227</v>
      </c>
      <c r="CB59" s="20">
        <f t="shared" si="10"/>
        <v>212.60811330323975</v>
      </c>
      <c r="CC59" s="59">
        <f t="shared" si="11"/>
        <v>471.53792924186149</v>
      </c>
      <c r="CD59" s="59">
        <f ca="1">AVERAGE(OFFSET($CC$3,0,0,'Données projet'!$E$12+1,1))-AVERAGE(OFFSET($H$3,0,0,'Données projet'!$E$12+1,1))</f>
        <v>225.24418446643304</v>
      </c>
      <c r="CE59" s="59">
        <f t="shared" si="40"/>
        <v>220.72810812053521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22.93723000177593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22.93723000177593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5.2</v>
      </c>
      <c r="CT59" s="12">
        <f>IF('Données projet'!$A$140&gt;35,CT58+CS59-DB58,IF(A59&lt;'Données projet'!$A$140,$CQ$205^A59,IF(A59='Données projet'!$A$140,'Données projet'!$B$140,CT58+CS59-DB58)))</f>
        <v>224.19999999999987</v>
      </c>
      <c r="CU59" s="17">
        <f>CT59*VLOOKUP('Données projet'!$B$13,Paramètres!$A$1:$I$89,3,0)*VLOOKUP('Données projet'!$B$13,Paramètres!$A$1:$I$89,5,0)</f>
        <v>164.38343999999992</v>
      </c>
      <c r="CV59" s="13">
        <f t="shared" si="41"/>
        <v>41.82965192331919</v>
      </c>
      <c r="CW59" s="20">
        <f t="shared" si="13"/>
        <v>359.15446843311406</v>
      </c>
      <c r="CX59" s="59">
        <f t="shared" si="14"/>
        <v>618.08428437173575</v>
      </c>
      <c r="CY59" s="59">
        <f ca="1">AVERAGE(OFFSET($CX$3,0,0,'Données projet'!$E$13+1,1))-AVERAGE(OFFSET($H$3,0,0,'Données projet'!$E$13+1,1))</f>
        <v>302.36110224755532</v>
      </c>
      <c r="CZ59" s="59">
        <f t="shared" si="42"/>
        <v>292.08583531469412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29.416834766229034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29.416834766229034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4</v>
      </c>
      <c r="DO59" s="12">
        <f>IF('Données projet'!$A$166&gt;35,DO58+DN59-DW58,IF(A59&lt;'Données projet'!$A$166,$DL$205^A59,IF(A59='Données projet'!$A$166,'Données projet'!$B$166,DO58+DN59-DW58)))</f>
        <v>178</v>
      </c>
      <c r="DP59" s="17">
        <f>DO59*VLOOKUP('Données projet'!$B$14,Paramètres!$A$1:$I$89,3,0)*VLOOKUP('Données projet'!$B$14,Paramètres!$A$1:$I$89,5,0)</f>
        <v>155.50080000000003</v>
      </c>
      <c r="DQ59" s="13">
        <f t="shared" si="43"/>
        <v>39.826029828200333</v>
      </c>
      <c r="DR59" s="20">
        <f t="shared" si="16"/>
        <v>340.19422861744891</v>
      </c>
      <c r="DS59" s="59">
        <f t="shared" si="17"/>
        <v>599.12404455607066</v>
      </c>
      <c r="DT59" s="59">
        <f ca="1">AVERAGE(OFFSET($DS$3,0,0,'Données projet'!$E$14+1,1))-AVERAGE(OFFSET($H$3,0,0,'Données projet'!$E$14+1,1))</f>
        <v>285.8437404763045</v>
      </c>
      <c r="DU59" s="59">
        <f t="shared" si="44"/>
        <v>276.01618888357268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33.759081688443402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33.759081688443402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8.8225000000000016</v>
      </c>
      <c r="EJ59" s="12">
        <f>IF('Données projet'!$A$192&gt;35,EJ58+EI59-ER58,IF(A59&lt;'Données projet'!$A$192,$EG$205^A59,IF(A59='Données projet'!$A$192,'Données projet'!$B$192,EJ58+EI59-ER58)))</f>
        <v>190.83250000000004</v>
      </c>
      <c r="EK59" s="17">
        <f>EJ59*VLOOKUP('Données projet'!$B$15,Paramètres!$A$1:$I$89,3,0)*VLOOKUP('Données projet'!$B$15,Paramètres!$A$1:$I$89,5,0)</f>
        <v>181.59620700000002</v>
      </c>
      <c r="EL59" s="13">
        <f t="shared" si="45"/>
        <v>45.677130134384925</v>
      </c>
      <c r="EM59" s="20">
        <f t="shared" si="19"/>
        <v>395.83439550905376</v>
      </c>
      <c r="EN59" s="59">
        <f t="shared" si="20"/>
        <v>654.76421144767551</v>
      </c>
      <c r="EO59" s="59">
        <f ca="1">AVERAGE(OFFSET($EN$3,0,0,'Données projet'!$E$15+1,1))-AVERAGE(OFFSET($H$3,0,0,'Données projet'!$E$15+1,1))</f>
        <v>536.1664221413339</v>
      </c>
      <c r="EP59" s="59">
        <f t="shared" si="46"/>
        <v>241.15939898336669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45.296179468921331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45.296179468921331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9.3828571428571443</v>
      </c>
      <c r="N60" s="13">
        <f>IF('Données projet'!$A$36&gt;35,N59+M60-V59,IF(A60&lt;'Données projet'!$A$36,$K$205^A60,IF(A60='Données projet'!$A$36,'Données projet'!$B$36,N59+M60-V59)))</f>
        <v>184.08428571428564</v>
      </c>
      <c r="O60" s="13">
        <f>N60*VLOOKUP('Données projet'!$B$9,Paramètres!$A$1:$I$89,3,0)*VLOOKUP('Données projet'!$B$9,Paramètres!$A$1:$I$89,5,0)</f>
        <v>155.07260228571423</v>
      </c>
      <c r="P60" s="13">
        <f t="shared" si="33"/>
        <v>39.729111903436461</v>
      </c>
      <c r="Q60" s="20">
        <f t="shared" si="53"/>
        <v>339.27965221277077</v>
      </c>
      <c r="R60" s="59">
        <f t="shared" si="0"/>
        <v>598.80629226344854</v>
      </c>
      <c r="S60" s="59">
        <f ca="1">AVERAGE(OFFSET($R$3,0,0,'Données projet'!$E$9+1,1))-AVERAGE(OFFSET($H$3,0,0,'Données projet'!$E$9+1,1))</f>
        <v>422.90448425131547</v>
      </c>
      <c r="T60" s="59">
        <f t="shared" si="34"/>
        <v>211.68575920428512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46.172992620711781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46.172992620711781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8.8225000000000016</v>
      </c>
      <c r="AI60" s="13">
        <f>IF('Données projet'!$A$62&gt;35,AI59+AH60-AQ59,IF(A60&lt;'Données projet'!$A$62,$AF$205^A60,IF(A60='Données projet'!$A$62,'Données projet'!$B$62,AI59+AH60-AQ59)))</f>
        <v>199.65500000000003</v>
      </c>
      <c r="AJ60" s="13">
        <f>AI60*VLOOKUP('Données projet'!$B$10,Paramètres!$A$1:$I$89,3,0)*VLOOKUP('Données projet'!$B$10,Paramètres!$A$1:$I$89,5,0)</f>
        <v>180.64784400000002</v>
      </c>
      <c r="AK60" s="13">
        <f t="shared" si="35"/>
        <v>45.466289369556691</v>
      </c>
      <c r="AL60" s="20">
        <f t="shared" si="4"/>
        <v>393.81544895197794</v>
      </c>
      <c r="AM60" s="59">
        <f t="shared" si="5"/>
        <v>653.34208900265571</v>
      </c>
      <c r="AN60" s="59">
        <f ca="1">AVERAGE(OFFSET($AM$3,0,0,'Données projet'!$E$10+1,1))-AVERAGE(OFFSET($H$3,0,0,'Données projet'!$E$10+1,1))</f>
        <v>514.0255035951318</v>
      </c>
      <c r="AO60" s="59">
        <f t="shared" si="36"/>
        <v>232.26614608014839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42.223951524814403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42.223951524814403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8.8225000000000016</v>
      </c>
      <c r="BD60" s="12">
        <f>IF('Données projet'!$A$88&gt;35,BD59+BC60-BL59,IF(A60&lt;'Données projet'!$A$88,$BA$205^A60,IF(A60='Données projet'!$A$88,'Données projet'!$B$88,BD59+BC60-BL59)))</f>
        <v>199.65500000000003</v>
      </c>
      <c r="BE60" s="13">
        <f>BD60*VLOOKUP('Données projet'!$B$11,Paramètres!$A$1:$I$89,3,0)*VLOOKUP('Données projet'!$B$11,Paramètres!$A$1:$I$89,5,0)</f>
        <v>202.45017000000004</v>
      </c>
      <c r="BF60" s="13">
        <f t="shared" si="37"/>
        <v>50.282258740066162</v>
      </c>
      <c r="BG60" s="20">
        <f t="shared" si="7"/>
        <v>440.17564672228195</v>
      </c>
      <c r="BH60" s="59">
        <f t="shared" si="8"/>
        <v>699.70228677295972</v>
      </c>
      <c r="BI60" s="59">
        <f ca="1">AVERAGE(OFFSET($BH$3,0,0,'Données projet'!$E$11+1,1))-AVERAGE(OFFSET($H$3,0,0,'Données projet'!$E$11+1,1))</f>
        <v>565.65323074569903</v>
      </c>
      <c r="BJ60" s="59">
        <f t="shared" si="38"/>
        <v>253.00166490531203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47.319945674360966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47.319945674360966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4.5999999999999996</v>
      </c>
      <c r="BY60" s="12">
        <f>IF('Données projet'!$A$114&gt;35,BY59+BX60-CG59,IF(A60&lt;'Données projet'!$A$114,$BV$205^A60,IF(A60='Données projet'!$A$114,'Données projet'!$B$114,BY59+BX60-CG59)))</f>
        <v>151.19999999999987</v>
      </c>
      <c r="BZ60" s="13">
        <f>BY60*VLOOKUP('Données projet'!$B$12,Paramètres!$A$1:$I$89,3,0)*VLOOKUP('Données projet'!$B$12,Paramètres!$A$1:$I$89,5,0)</f>
        <v>99.066239999999922</v>
      </c>
      <c r="CA60" s="13">
        <f t="shared" si="39"/>
        <v>26.739420789378681</v>
      </c>
      <c r="CB60" s="20">
        <f t="shared" si="10"/>
        <v>219.11152587483443</v>
      </c>
      <c r="CC60" s="59">
        <f t="shared" si="11"/>
        <v>478.63816592551211</v>
      </c>
      <c r="CD60" s="59">
        <f ca="1">AVERAGE(OFFSET($CC$3,0,0,'Données projet'!$E$12+1,1))-AVERAGE(OFFSET($H$3,0,0,'Données projet'!$E$12+1,1))</f>
        <v>225.24418446643304</v>
      </c>
      <c r="CE60" s="59">
        <f t="shared" si="40"/>
        <v>220.72810812053521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22.487444911769973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22.487444911769973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5.2</v>
      </c>
      <c r="CT60" s="12">
        <f>IF('Données projet'!$A$140&gt;35,CT59+CS60-DB59,IF(A60&lt;'Données projet'!$A$140,$CQ$205^A60,IF(A60='Données projet'!$A$140,'Données projet'!$B$140,CT59+CS60-DB59)))</f>
        <v>229.39999999999986</v>
      </c>
      <c r="CU60" s="17">
        <f>CT60*VLOOKUP('Données projet'!$B$13,Paramètres!$A$1:$I$89,3,0)*VLOOKUP('Données projet'!$B$13,Paramètres!$A$1:$I$89,5,0)</f>
        <v>168.19607999999988</v>
      </c>
      <c r="CV60" s="13">
        <f t="shared" si="41"/>
        <v>42.685755010634267</v>
      </c>
      <c r="CW60" s="20">
        <f t="shared" si="13"/>
        <v>367.28586264352111</v>
      </c>
      <c r="CX60" s="59">
        <f t="shared" si="14"/>
        <v>626.81250269419888</v>
      </c>
      <c r="CY60" s="59">
        <f ca="1">AVERAGE(OFFSET($CX$3,0,0,'Données projet'!$E$13+1,1))-AVERAGE(OFFSET($H$3,0,0,'Données projet'!$E$13+1,1))</f>
        <v>302.36110224755532</v>
      </c>
      <c r="CZ60" s="59">
        <f t="shared" si="42"/>
        <v>292.08583531469412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28.839988578960817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28.839988578960817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4</v>
      </c>
      <c r="DO60" s="12">
        <f>IF('Données projet'!$A$166&gt;35,DO59+DN60-DW59,IF(A60&lt;'Données projet'!$A$166,$DL$205^A60,IF(A60='Données projet'!$A$166,'Données projet'!$B$166,DO59+DN60-DW59)))</f>
        <v>182</v>
      </c>
      <c r="DP60" s="17">
        <f>DO60*VLOOKUP('Données projet'!$B$14,Paramètres!$A$1:$I$89,3,0)*VLOOKUP('Données projet'!$B$14,Paramètres!$A$1:$I$89,5,0)</f>
        <v>158.99520000000004</v>
      </c>
      <c r="DQ60" s="13">
        <f t="shared" si="43"/>
        <v>40.615796933386044</v>
      </c>
      <c r="DR60" s="20">
        <f t="shared" si="16"/>
        <v>347.65581965898076</v>
      </c>
      <c r="DS60" s="59">
        <f t="shared" si="17"/>
        <v>607.18245970965847</v>
      </c>
      <c r="DT60" s="59">
        <f ca="1">AVERAGE(OFFSET($DS$3,0,0,'Données projet'!$E$14+1,1))-AVERAGE(OFFSET($H$3,0,0,'Données projet'!$E$14+1,1))</f>
        <v>285.8437404763045</v>
      </c>
      <c r="DU60" s="59">
        <f t="shared" si="44"/>
        <v>276.01618888357268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33.097086687539665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33.097086687539665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8.8225000000000016</v>
      </c>
      <c r="EJ60" s="12">
        <f>IF('Données projet'!$A$192&gt;35,EJ59+EI60-ER59,IF(A60&lt;'Données projet'!$A$192,$EG$205^A60,IF(A60='Données projet'!$A$192,'Données projet'!$B$192,EJ59+EI60-ER59)))</f>
        <v>199.65500000000003</v>
      </c>
      <c r="EK60" s="17">
        <f>EJ60*VLOOKUP('Données projet'!$B$15,Paramètres!$A$1:$I$89,3,0)*VLOOKUP('Données projet'!$B$15,Paramètres!$A$1:$I$89,5,0)</f>
        <v>189.99169800000004</v>
      </c>
      <c r="EL60" s="13">
        <f t="shared" si="45"/>
        <v>47.538117392233929</v>
      </c>
      <c r="EM60" s="20">
        <f t="shared" si="19"/>
        <v>413.6977618081408</v>
      </c>
      <c r="EN60" s="59">
        <f t="shared" si="20"/>
        <v>673.22440185881851</v>
      </c>
      <c r="EO60" s="59">
        <f ca="1">AVERAGE(OFFSET($EN$3,0,0,'Données projet'!$E$15+1,1))-AVERAGE(OFFSET($H$3,0,0,'Données projet'!$E$15+1,1))</f>
        <v>536.1664221413339</v>
      </c>
      <c r="EP60" s="59">
        <f t="shared" si="46"/>
        <v>241.15939898336669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44.407949017477229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44.407949017477229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9.3828571428571443</v>
      </c>
      <c r="N61" s="13">
        <f>IF('Données projet'!$A$36&gt;35,N60+M61-V60,IF(A61&lt;'Données projet'!$A$36,$K$205^A61,IF(A61='Données projet'!$A$36,'Données projet'!$B$36,N60+M61-V60)))</f>
        <v>193.46714285714279</v>
      </c>
      <c r="O61" s="13">
        <f>N61*VLOOKUP('Données projet'!$B$9,Paramètres!$A$1:$I$89,3,0)*VLOOKUP('Données projet'!$B$9,Paramètres!$A$1:$I$89,5,0)</f>
        <v>162.97672114285712</v>
      </c>
      <c r="P61" s="13">
        <f t="shared" si="33"/>
        <v>41.513201165259481</v>
      </c>
      <c r="Q61" s="20">
        <f t="shared" si="53"/>
        <v>356.1532813533031</v>
      </c>
      <c r="R61" s="59">
        <f t="shared" si="0"/>
        <v>616.26639195199152</v>
      </c>
      <c r="S61" s="59">
        <f ca="1">AVERAGE(OFFSET($R$3,0,0,'Données projet'!$E$9+1,1))-AVERAGE(OFFSET($H$3,0,0,'Données projet'!$E$9+1,1))</f>
        <v>422.90448425131547</v>
      </c>
      <c r="T61" s="59">
        <f t="shared" si="34"/>
        <v>211.68575920428512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45.267568398164279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45.267568398164279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8.8225000000000016</v>
      </c>
      <c r="AI61" s="13">
        <f>IF('Données projet'!$A$62&gt;35,AI60+AH61-AQ60,IF(A61&lt;'Données projet'!$A$62,$AF$205^A61,IF(A61='Données projet'!$A$62,'Données projet'!$B$62,AI60+AH61-AQ60)))</f>
        <v>208.47750000000002</v>
      </c>
      <c r="AJ61" s="13">
        <f>AI61*VLOOKUP('Données projet'!$B$10,Paramètres!$A$1:$I$89,3,0)*VLOOKUP('Données projet'!$B$10,Paramètres!$A$1:$I$89,5,0)</f>
        <v>188.63044200000002</v>
      </c>
      <c r="AK61" s="13">
        <f t="shared" si="35"/>
        <v>47.237035655112237</v>
      </c>
      <c r="AL61" s="20">
        <f t="shared" si="4"/>
        <v>410.80252358265381</v>
      </c>
      <c r="AM61" s="59">
        <f t="shared" si="5"/>
        <v>670.91563418134228</v>
      </c>
      <c r="AN61" s="59">
        <f ca="1">AVERAGE(OFFSET($AM$3,0,0,'Données projet'!$E$10+1,1))-AVERAGE(OFFSET($H$3,0,0,'Données projet'!$E$10+1,1))</f>
        <v>514.0255035951318</v>
      </c>
      <c r="AO61" s="59">
        <f t="shared" si="36"/>
        <v>232.26614608014839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41.39596558948022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41.39596558948022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8.8225000000000016</v>
      </c>
      <c r="BD61" s="12">
        <f>IF('Données projet'!$A$88&gt;35,BD60+BC61-BL60,IF(A61&lt;'Données projet'!$A$88,$BA$205^A61,IF(A61='Données projet'!$A$88,'Données projet'!$B$88,BD60+BC61-BL60)))</f>
        <v>208.47750000000002</v>
      </c>
      <c r="BE61" s="13">
        <f>BD61*VLOOKUP('Données projet'!$B$11,Paramètres!$A$1:$I$89,3,0)*VLOOKUP('Données projet'!$B$11,Paramètres!$A$1:$I$89,5,0)</f>
        <v>211.39618500000003</v>
      </c>
      <c r="BF61" s="13">
        <f t="shared" si="37"/>
        <v>52.240569482550697</v>
      </c>
      <c r="BG61" s="20">
        <f t="shared" si="7"/>
        <v>459.1673473904425</v>
      </c>
      <c r="BH61" s="59">
        <f t="shared" si="8"/>
        <v>719.28045798913092</v>
      </c>
      <c r="BI61" s="59">
        <f ca="1">AVERAGE(OFFSET($BH$3,0,0,'Données projet'!$E$11+1,1))-AVERAGE(OFFSET($H$3,0,0,'Données projet'!$E$11+1,1))</f>
        <v>565.65323074569903</v>
      </c>
      <c r="BJ61" s="59">
        <f t="shared" si="38"/>
        <v>253.00166490531203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46.392030402003691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46.392030402003691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4.5999999999999996</v>
      </c>
      <c r="BY61" s="12">
        <f>IF('Données projet'!$A$114&gt;35,BY60+BX61-CG60,IF(A61&lt;'Données projet'!$A$114,$BV$205^A61,IF(A61='Données projet'!$A$114,'Données projet'!$B$114,BY60+BX61-CG60)))</f>
        <v>155.79999999999987</v>
      </c>
      <c r="BZ61" s="13">
        <f>BY61*VLOOKUP('Données projet'!$B$12,Paramètres!$A$1:$I$89,3,0)*VLOOKUP('Données projet'!$B$12,Paramètres!$A$1:$I$89,5,0)</f>
        <v>102.08015999999991</v>
      </c>
      <c r="CA61" s="13">
        <f t="shared" si="39"/>
        <v>27.456971614793144</v>
      </c>
      <c r="CB61" s="20">
        <f t="shared" si="10"/>
        <v>225.61050422909787</v>
      </c>
      <c r="CC61" s="59">
        <f t="shared" si="11"/>
        <v>485.72361482778626</v>
      </c>
      <c r="CD61" s="59">
        <f ca="1">AVERAGE(OFFSET($CC$3,0,0,'Données projet'!$E$12+1,1))-AVERAGE(OFFSET($H$3,0,0,'Données projet'!$E$12+1,1))</f>
        <v>225.24418446643304</v>
      </c>
      <c r="CE61" s="59">
        <f t="shared" si="40"/>
        <v>220.72810812053521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22.046479833037218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22.046479833037218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5.2</v>
      </c>
      <c r="CT61" s="12">
        <f>IF('Données projet'!$A$140&gt;35,CT60+CS61-DB60,IF(A61&lt;'Données projet'!$A$140,$CQ$205^A61,IF(A61='Données projet'!$A$140,'Données projet'!$B$140,CT60+CS61-DB60)))</f>
        <v>234.59999999999985</v>
      </c>
      <c r="CU61" s="17">
        <f>CT61*VLOOKUP('Données projet'!$B$13,Paramètres!$A$1:$I$89,3,0)*VLOOKUP('Données projet'!$B$13,Paramètres!$A$1:$I$89,5,0)</f>
        <v>172.0087199999999</v>
      </c>
      <c r="CV61" s="13">
        <f t="shared" si="41"/>
        <v>43.539602012936164</v>
      </c>
      <c r="CW61" s="20">
        <f t="shared" si="13"/>
        <v>375.41332750586366</v>
      </c>
      <c r="CX61" s="59">
        <f t="shared" si="14"/>
        <v>635.52643810455208</v>
      </c>
      <c r="CY61" s="59">
        <f ca="1">AVERAGE(OFFSET($CX$3,0,0,'Données projet'!$E$13+1,1))-AVERAGE(OFFSET($H$3,0,0,'Données projet'!$E$13+1,1))</f>
        <v>302.36110224755532</v>
      </c>
      <c r="CZ61" s="59">
        <f t="shared" si="42"/>
        <v>292.08583531469412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28.274453993583496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28.274453993583496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4</v>
      </c>
      <c r="DO61" s="12">
        <f>IF('Données projet'!$A$166&gt;35,DO60+DN61-DW60,IF(A61&lt;'Données projet'!$A$166,$DL$205^A61,IF(A61='Données projet'!$A$166,'Données projet'!$B$166,DO60+DN61-DW60)))</f>
        <v>186</v>
      </c>
      <c r="DP61" s="17">
        <f>DO61*VLOOKUP('Données projet'!$B$14,Paramètres!$A$1:$I$89,3,0)*VLOOKUP('Données projet'!$B$14,Paramètres!$A$1:$I$89,5,0)</f>
        <v>162.48960000000002</v>
      </c>
      <c r="DQ61" s="13">
        <f t="shared" si="43"/>
        <v>41.403546033820696</v>
      </c>
      <c r="DR61" s="20">
        <f t="shared" si="16"/>
        <v>355.11389600890442</v>
      </c>
      <c r="DS61" s="59">
        <f t="shared" si="17"/>
        <v>615.22700660759278</v>
      </c>
      <c r="DT61" s="59">
        <f ca="1">AVERAGE(OFFSET($DS$3,0,0,'Données projet'!$E$14+1,1))-AVERAGE(OFFSET($H$3,0,0,'Données projet'!$E$14+1,1))</f>
        <v>285.8437404763045</v>
      </c>
      <c r="DU61" s="59">
        <f t="shared" si="44"/>
        <v>276.01618888357268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32.448073004826568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32.448073004826568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8.8225000000000016</v>
      </c>
      <c r="EJ61" s="12">
        <f>IF('Données projet'!$A$192&gt;35,EJ60+EI61-ER60,IF(A61&lt;'Données projet'!$A$192,$EG$205^A61,IF(A61='Données projet'!$A$192,'Données projet'!$B$192,EJ60+EI61-ER60)))</f>
        <v>208.47750000000002</v>
      </c>
      <c r="EK61" s="17">
        <f>EJ61*VLOOKUP('Données projet'!$B$15,Paramètres!$A$1:$I$89,3,0)*VLOOKUP('Données projet'!$B$15,Paramètres!$A$1:$I$89,5,0)</f>
        <v>198.38718900000001</v>
      </c>
      <c r="EL61" s="13">
        <f t="shared" si="45"/>
        <v>49.389553829247454</v>
      </c>
      <c r="EM61" s="20">
        <f t="shared" si="19"/>
        <v>431.5444937609393</v>
      </c>
      <c r="EN61" s="59">
        <f t="shared" si="20"/>
        <v>691.65760435962773</v>
      </c>
      <c r="EO61" s="59">
        <f ca="1">AVERAGE(OFFSET($EN$3,0,0,'Données projet'!$E$15+1,1))-AVERAGE(OFFSET($H$3,0,0,'Données projet'!$E$15+1,1))</f>
        <v>536.1664221413339</v>
      </c>
      <c r="EP61" s="59">
        <f t="shared" si="46"/>
        <v>241.15939898336669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43.537136223418862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43.537136223418862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202.85</v>
      </c>
      <c r="L62" s="12">
        <f>VLOOKUP(A62,'Données projet'!$A$35:$I$55,9,0)</f>
        <v>9.3828571428571443</v>
      </c>
      <c r="M62" s="12">
        <f t="array" ref="M62">INDEX(L:L,MIN(IF(ISNUMBER(L62:L258),ROW(L62:L258),"")))</f>
        <v>9.3828571428571443</v>
      </c>
      <c r="N62" s="13">
        <f>IF('Données projet'!$A$36&gt;35,N61+M62-V61,IF(A62&lt;'Données projet'!$A$36,$K$205^A62,IF(A62='Données projet'!$A$36,'Données projet'!$B$36,N61+M62-V61)))</f>
        <v>202.84999999999994</v>
      </c>
      <c r="O62" s="13">
        <f>N62*VLOOKUP('Données projet'!$B$9,Paramètres!$A$1:$I$89,3,0)*VLOOKUP('Données projet'!$B$9,Paramètres!$A$1:$I$89,5,0)</f>
        <v>170.88083999999998</v>
      </c>
      <c r="P62" s="13">
        <f t="shared" si="33"/>
        <v>43.287243066944804</v>
      </c>
      <c r="Q62" s="20">
        <f t="shared" si="53"/>
        <v>373.00941134159547</v>
      </c>
      <c r="R62" s="59">
        <f t="shared" si="0"/>
        <v>633.69881853543825</v>
      </c>
      <c r="S62" s="59">
        <f ca="1">AVERAGE(OFFSET($R$3,0,0,'Données projet'!$E$9+1,1))-AVERAGE(OFFSET($H$3,0,0,'Données projet'!$E$9+1,1))</f>
        <v>422.90448425131547</v>
      </c>
      <c r="T62" s="59">
        <f t="shared" si="34"/>
        <v>211.68575920428512</v>
      </c>
      <c r="U62" s="15">
        <f>IF(ISNA(VLOOKUP(A62,'Données projet'!$A$35:$I$55,3,0)),0,VLOOKUP(A62,'Données projet'!$A$35:$I$55,3,0))</f>
        <v>4</v>
      </c>
      <c r="V62" s="15">
        <f>IF(ISNA(VLOOKUP(A62,'Données projet'!$A$35:$I$55,4,0)),0,VLOOKUP(A62,'Données projet'!$A$35:$I$55,4,0))</f>
        <v>38.119999999999997</v>
      </c>
      <c r="W62" s="16">
        <f>IF(ISNA(VLOOKUP(A62,'Données projet'!$A$35:$I$55,5,0)),0%,VLOOKUP(A62,'Données projet'!$A$35:$I$55,5,0)*VLOOKUP('Données projet'!$B$9,Paramètres!$A$1:$I$89,7,0))</f>
        <v>0.43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59.64454776967019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59.64454776967019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217.3</v>
      </c>
      <c r="AG62" s="12">
        <f>VLOOKUP(A62,'Données projet'!$A$61:$I$81,9,0)</f>
        <v>8.8225000000000016</v>
      </c>
      <c r="AH62" s="12">
        <f t="array" ref="AH62">INDEX(AG:AG,MIN(IF(ISNUMBER(AG62:AG258),ROW(AG62:AG258),"")))</f>
        <v>8.8225000000000016</v>
      </c>
      <c r="AI62" s="13">
        <f>IF('Données projet'!$A$62&gt;35,AI61+AH62-AQ61,IF(A62&lt;'Données projet'!$A$62,$AF$205^A62,IF(A62='Données projet'!$A$62,'Données projet'!$B$62,AI61+AH62-AQ61)))</f>
        <v>217.3</v>
      </c>
      <c r="AJ62" s="13">
        <f>AI62*VLOOKUP('Données projet'!$B$10,Paramètres!$A$1:$I$89,3,0)*VLOOKUP('Données projet'!$B$10,Paramètres!$A$1:$I$89,5,0)</f>
        <v>196.61303999999998</v>
      </c>
      <c r="AK62" s="13">
        <f t="shared" si="35"/>
        <v>48.999078128589645</v>
      </c>
      <c r="AL62" s="20">
        <f t="shared" si="4"/>
        <v>427.77443907396031</v>
      </c>
      <c r="AM62" s="59">
        <f t="shared" si="5"/>
        <v>688.46384626780309</v>
      </c>
      <c r="AN62" s="59">
        <f ca="1">AVERAGE(OFFSET($AM$3,0,0,'Données projet'!$E$10+1,1))-AVERAGE(OFFSET($H$3,0,0,'Données projet'!$E$10+1,1))</f>
        <v>514.0255035951318</v>
      </c>
      <c r="AO62" s="59">
        <f t="shared" si="36"/>
        <v>232.26614608014839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48.96</v>
      </c>
      <c r="AR62" s="16">
        <f>IF(ISNA(VLOOKUP(A62,'Données projet'!$A$61:$I$81,5,0)),0%,VLOOKUP(A62,'Données projet'!$A$61:$I$81,5,0)*VLOOKUP('Données projet'!$B$10,Paramètres!$A$1:$I$89,7,0))</f>
        <v>0.43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61.641849663594456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61.641849663594456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217.3</v>
      </c>
      <c r="BB62" s="12">
        <f>VLOOKUP(A62,'Données projet'!$A$87:$I$107,9,0)</f>
        <v>8.8225000000000016</v>
      </c>
      <c r="BC62" s="12">
        <f t="array" ref="BC62">INDEX(BB:BB,MIN(IF(ISNUMBER(BB62:BB258),ROW(BB62:BB258),"")))</f>
        <v>8.8225000000000016</v>
      </c>
      <c r="BD62" s="12">
        <f>IF('Données projet'!$A$88&gt;35,BD61+BC62-BL61,IF(A62&lt;'Données projet'!$A$88,$BA$205^A62,IF(A62='Données projet'!$A$88,'Données projet'!$B$88,BD61+BC62-BL61)))</f>
        <v>217.3</v>
      </c>
      <c r="BE62" s="13">
        <f>BD62*VLOOKUP('Données projet'!$B$11,Paramètres!$A$1:$I$89,3,0)*VLOOKUP('Données projet'!$B$11,Paramètres!$A$1:$I$89,5,0)</f>
        <v>220.34220000000002</v>
      </c>
      <c r="BF62" s="13">
        <f t="shared" si="37"/>
        <v>54.189254470723576</v>
      </c>
      <c r="BG62" s="20">
        <f t="shared" si="7"/>
        <v>478.14228320317687</v>
      </c>
      <c r="BH62" s="59">
        <f t="shared" si="8"/>
        <v>738.83169039701966</v>
      </c>
      <c r="BI62" s="59">
        <f ca="1">AVERAGE(OFFSET($BH$3,0,0,'Données projet'!$E$11+1,1))-AVERAGE(OFFSET($H$3,0,0,'Données projet'!$E$11+1,1))</f>
        <v>565.65323074569903</v>
      </c>
      <c r="BJ62" s="59">
        <f t="shared" si="38"/>
        <v>253.00166490531203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48.96</v>
      </c>
      <c r="BM62" s="16">
        <f>IF(ISNA(VLOOKUP(A62,'Données projet'!$A$87:$I$107,5,0)),0%,VLOOKUP(A62,'Données projet'!$A$87:$I$107,5,0)*VLOOKUP('Données projet'!$B$11,Paramètres!$A$1:$I$89,7,0))</f>
        <v>0.43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69.081383243683447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69.081383243683447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4.5999999999999996</v>
      </c>
      <c r="BY62" s="12">
        <f>IF('Données projet'!$A$114&gt;35,BY61+BX62-CG61,IF(A62&lt;'Données projet'!$A$114,$BV$205^A62,IF(A62='Données projet'!$A$114,'Données projet'!$B$114,BY61+BX62-CG61)))</f>
        <v>160.39999999999986</v>
      </c>
      <c r="BZ62" s="13">
        <f>BY62*VLOOKUP('Données projet'!$B$12,Paramètres!$A$1:$I$89,3,0)*VLOOKUP('Données projet'!$B$12,Paramètres!$A$1:$I$89,5,0)</f>
        <v>105.09407999999991</v>
      </c>
      <c r="CA62" s="13">
        <f t="shared" si="39"/>
        <v>28.172060278105018</v>
      </c>
      <c r="CB62" s="20">
        <f t="shared" si="10"/>
        <v>232.10519431769941</v>
      </c>
      <c r="CC62" s="59">
        <f t="shared" si="11"/>
        <v>492.79460151154217</v>
      </c>
      <c r="CD62" s="59">
        <f ca="1">AVERAGE(OFFSET($CC$3,0,0,'Données projet'!$E$12+1,1))-AVERAGE(OFFSET($H$3,0,0,'Données projet'!$E$12+1,1))</f>
        <v>225.24418446643304</v>
      </c>
      <c r="CE62" s="59">
        <f t="shared" si="40"/>
        <v>220.72810812053521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21.614161810536274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21.614161810536274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5.2</v>
      </c>
      <c r="CT62" s="12">
        <f>IF('Données projet'!$A$140&gt;35,CT61+CS62-DB61,IF(A62&lt;'Données projet'!$A$140,$CQ$205^A62,IF(A62='Données projet'!$A$140,'Données projet'!$B$140,CT61+CS62-DB61)))</f>
        <v>239.79999999999984</v>
      </c>
      <c r="CU62" s="17">
        <f>CT62*VLOOKUP('Données projet'!$B$13,Paramètres!$A$1:$I$89,3,0)*VLOOKUP('Données projet'!$B$13,Paramètres!$A$1:$I$89,5,0)</f>
        <v>175.82135999999988</v>
      </c>
      <c r="CV62" s="13">
        <f t="shared" si="41"/>
        <v>44.391248695306977</v>
      </c>
      <c r="CW62" s="20">
        <f t="shared" si="13"/>
        <v>383.53696014432609</v>
      </c>
      <c r="CX62" s="59">
        <f t="shared" si="14"/>
        <v>644.22636733816887</v>
      </c>
      <c r="CY62" s="59">
        <f ca="1">AVERAGE(OFFSET($CX$3,0,0,'Données projet'!$E$13+1,1))-AVERAGE(OFFSET($H$3,0,0,'Données projet'!$E$13+1,1))</f>
        <v>302.36110224755532</v>
      </c>
      <c r="CZ62" s="59">
        <f t="shared" si="42"/>
        <v>292.08583531469412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27.720009196483385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27.720009196483385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4</v>
      </c>
      <c r="DO62" s="12">
        <f>IF('Données projet'!$A$166&gt;35,DO61+DN62-DW61,IF(A62&lt;'Données projet'!$A$166,$DL$205^A62,IF(A62='Données projet'!$A$166,'Données projet'!$B$166,DO61+DN62-DW61)))</f>
        <v>190</v>
      </c>
      <c r="DP62" s="17">
        <f>DO62*VLOOKUP('Données projet'!$B$14,Paramètres!$A$1:$I$89,3,0)*VLOOKUP('Données projet'!$B$14,Paramètres!$A$1:$I$89,5,0)</f>
        <v>165.98400000000001</v>
      </c>
      <c r="DQ62" s="13">
        <f t="shared" si="43"/>
        <v>42.189325525922243</v>
      </c>
      <c r="DR62" s="20">
        <f t="shared" si="16"/>
        <v>362.56854195764794</v>
      </c>
      <c r="DS62" s="59">
        <f t="shared" si="17"/>
        <v>623.25794915149072</v>
      </c>
      <c r="DT62" s="59">
        <f ca="1">AVERAGE(OFFSET($DS$3,0,0,'Données projet'!$E$14+1,1))-AVERAGE(OFFSET($H$3,0,0,'Données projet'!$E$14+1,1))</f>
        <v>285.8437404763045</v>
      </c>
      <c r="DU62" s="59">
        <f t="shared" si="44"/>
        <v>276.01618888357268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31.811786084572216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31.811786084572216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>
        <f>VLOOKUP(A62,'Données projet'!$A$191:$I$211,2,0)</f>
        <v>217.3</v>
      </c>
      <c r="EH62" s="12">
        <f>VLOOKUP(A62,'Données projet'!$A$191:$I$211,9,0)</f>
        <v>8.8225000000000016</v>
      </c>
      <c r="EI62" s="12">
        <f t="array" ref="EI62">INDEX(EH:EH,MIN(IF(ISNUMBER(EH62:EH258),ROW(EH62:EH258),"")))</f>
        <v>8.8225000000000016</v>
      </c>
      <c r="EJ62" s="12">
        <f>IF('Données projet'!$A$192&gt;35,EJ61+EI62-ER61,IF(A62&lt;'Données projet'!$A$192,$EG$205^A62,IF(A62='Données projet'!$A$192,'Données projet'!$B$192,EJ61+EI62-ER61)))</f>
        <v>217.3</v>
      </c>
      <c r="EK62" s="17">
        <f>EJ62*VLOOKUP('Données projet'!$B$15,Paramètres!$A$1:$I$89,3,0)*VLOOKUP('Données projet'!$B$15,Paramètres!$A$1:$I$89,5,0)</f>
        <v>206.78268</v>
      </c>
      <c r="EL62" s="13">
        <f t="shared" si="45"/>
        <v>51.231889835017043</v>
      </c>
      <c r="EM62" s="20">
        <f t="shared" si="19"/>
        <v>449.37537579598796</v>
      </c>
      <c r="EN62" s="59">
        <f t="shared" si="20"/>
        <v>710.06478298983075</v>
      </c>
      <c r="EO62" s="59">
        <f ca="1">AVERAGE(OFFSET($EN$3,0,0,'Données projet'!$E$15+1,1))-AVERAGE(OFFSET($H$3,0,0,'Données projet'!$E$15+1,1))</f>
        <v>536.1664221413339</v>
      </c>
      <c r="EP62" s="59">
        <f t="shared" si="46"/>
        <v>241.15939898336669</v>
      </c>
      <c r="EQ62" s="15">
        <f>IF(ISNA(VLOOKUP(A62,'Données projet'!$A$191:$I$211,3,0)),0,VLOOKUP(A62,'Données projet'!$A$191:$I$211,3,0))</f>
        <v>3</v>
      </c>
      <c r="ER62" s="15">
        <f>IF(ISNA(VLOOKUP(A62,'Données projet'!$A$191:$I$211,4,0)),0,VLOOKUP(A62,'Données projet'!$A$191:$I$211,4,0))</f>
        <v>48.96</v>
      </c>
      <c r="ES62" s="16">
        <f>IF(ISNA(VLOOKUP(A62,'Données projet'!$A$191:$I$211,5,0)),0%,VLOOKUP(A62,'Données projet'!$A$191:$I$211,5,0)*VLOOKUP('Données projet'!$B$15,Paramètres!$A$1:$I$89,7,0))</f>
        <v>0.43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64.83022119791832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64.83022119791832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9.2912500000000016</v>
      </c>
      <c r="N63" s="13">
        <f>IF('Données projet'!$A$36&gt;35,N62+M63-V62,IF(A63&lt;'Données projet'!$A$36,$K$205^A63,IF(A63='Données projet'!$A$36,'Données projet'!$B$36,N62+M63-V62)))</f>
        <v>174.02124999999992</v>
      </c>
      <c r="O63" s="13">
        <f>N63*VLOOKUP('Données projet'!$B$9,Paramètres!$A$1:$I$89,3,0)*VLOOKUP('Données projet'!$B$9,Paramètres!$A$1:$I$89,5,0)</f>
        <v>146.59550099999996</v>
      </c>
      <c r="P63" s="13">
        <f t="shared" si="33"/>
        <v>37.803870274116775</v>
      </c>
      <c r="Q63" s="20">
        <f t="shared" si="53"/>
        <v>321.16223830242001</v>
      </c>
      <c r="R63" s="59">
        <f t="shared" si="0"/>
        <v>582.41794463389749</v>
      </c>
      <c r="S63" s="59">
        <f ca="1">AVERAGE(OFFSET($R$3,0,0,'Données projet'!$E$9+1,1))-AVERAGE(OFFSET($H$3,0,0,'Données projet'!$E$9+1,1))</f>
        <v>422.90448425131547</v>
      </c>
      <c r="T63" s="59">
        <f t="shared" si="34"/>
        <v>211.68575920428512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58.474954567488915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58.474954567488915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8.0925000000000011</v>
      </c>
      <c r="AI63" s="13">
        <f>IF('Données projet'!$A$62&gt;35,AI62+AH63-AQ62,IF(A63&lt;'Données projet'!$A$62,$AF$205^A63,IF(A63='Données projet'!$A$62,'Données projet'!$B$62,AI62+AH63-AQ62)))</f>
        <v>176.4325</v>
      </c>
      <c r="AJ63" s="13">
        <f>AI63*VLOOKUP('Données projet'!$B$10,Paramètres!$A$1:$I$89,3,0)*VLOOKUP('Données projet'!$B$10,Paramètres!$A$1:$I$89,5,0)</f>
        <v>159.63612599999999</v>
      </c>
      <c r="AK63" s="13">
        <f t="shared" si="35"/>
        <v>40.760431738010503</v>
      </c>
      <c r="AL63" s="20">
        <f t="shared" si="4"/>
        <v>349.02400472703494</v>
      </c>
      <c r="AM63" s="59">
        <f t="shared" si="5"/>
        <v>610.27971105851248</v>
      </c>
      <c r="AN63" s="59">
        <f ca="1">AVERAGE(OFFSET($AM$3,0,0,'Données projet'!$E$10+1,1))-AVERAGE(OFFSET($H$3,0,0,'Données projet'!$E$10+1,1))</f>
        <v>514.0255035951318</v>
      </c>
      <c r="AO63" s="59">
        <f t="shared" si="36"/>
        <v>232.26614608014839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60.433090589507188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60.433090589507188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8.0925000000000011</v>
      </c>
      <c r="BD63" s="12">
        <f>IF('Données projet'!$A$88&gt;35,BD62+BC63-BL62,IF(A63&lt;'Données projet'!$A$88,$BA$205^A63,IF(A63='Données projet'!$A$88,'Données projet'!$B$88,BD62+BC63-BL62)))</f>
        <v>176.4325</v>
      </c>
      <c r="BE63" s="13">
        <f>BD63*VLOOKUP('Données projet'!$B$11,Paramètres!$A$1:$I$89,3,0)*VLOOKUP('Données projet'!$B$11,Paramètres!$A$1:$I$89,5,0)</f>
        <v>178.90255500000001</v>
      </c>
      <c r="BF63" s="13">
        <f t="shared" si="37"/>
        <v>45.077938037753576</v>
      </c>
      <c r="BG63" s="20">
        <f t="shared" si="7"/>
        <v>390.09935870742078</v>
      </c>
      <c r="BH63" s="59">
        <f t="shared" si="8"/>
        <v>651.35506503889826</v>
      </c>
      <c r="BI63" s="59">
        <f ca="1">AVERAGE(OFFSET($BH$3,0,0,'Données projet'!$E$11+1,1))-AVERAGE(OFFSET($H$3,0,0,'Données projet'!$E$11+1,1))</f>
        <v>565.65323074569903</v>
      </c>
      <c r="BJ63" s="59">
        <f t="shared" si="38"/>
        <v>253.00166490531203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67.726739453758057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67.726739453758057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165</v>
      </c>
      <c r="BW63" s="12">
        <f>VLOOKUP(A63,'Données projet'!$A$113:$I$133,9,0)</f>
        <v>4.5999999999999996</v>
      </c>
      <c r="BX63" s="12">
        <f t="array" ref="BX63">INDEX(BW:BW,MIN(IF(ISNUMBER(BW63:BW259),ROW(BW63:BW259),"")))</f>
        <v>4.5999999999999996</v>
      </c>
      <c r="BY63" s="12">
        <f>IF('Données projet'!$A$114&gt;35,BY62+BX63-CG62,IF(A63&lt;'Données projet'!$A$114,$BV$205^A63,IF(A63='Données projet'!$A$114,'Données projet'!$B$114,BY62+BX63-CG62)))</f>
        <v>164.99999999999986</v>
      </c>
      <c r="BZ63" s="13">
        <f>BY63*VLOOKUP('Données projet'!$B$12,Paramètres!$A$1:$I$89,3,0)*VLOOKUP('Données projet'!$B$12,Paramètres!$A$1:$I$89,5,0)</f>
        <v>108.1079999999999</v>
      </c>
      <c r="CA63" s="13">
        <f t="shared" si="39"/>
        <v>28.884765499467136</v>
      </c>
      <c r="CB63" s="20">
        <f t="shared" si="10"/>
        <v>238.59573324490512</v>
      </c>
      <c r="CC63" s="59">
        <f t="shared" si="11"/>
        <v>499.85143957638263</v>
      </c>
      <c r="CD63" s="59">
        <f ca="1">AVERAGE(OFFSET($CC$3,0,0,'Données projet'!$E$12+1,1))-AVERAGE(OFFSET($H$3,0,0,'Données projet'!$E$12+1,1))</f>
        <v>225.24418446643304</v>
      </c>
      <c r="CE63" s="59">
        <f t="shared" si="40"/>
        <v>220.72810812053521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17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26.484984929186233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26.484984929186233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245</v>
      </c>
      <c r="CR63" s="12">
        <f>VLOOKUP(A63,'Données projet'!$A$139:$I$159,9,0)</f>
        <v>5.2</v>
      </c>
      <c r="CS63" s="12">
        <f t="array" ref="CS63">INDEX(CR:CR,MIN(IF(ISNUMBER(CR63:CR259),ROW(CR63:CR259),"")))</f>
        <v>5.2</v>
      </c>
      <c r="CT63" s="12">
        <f>IF('Données projet'!$A$140&gt;35,CT62+CS63-DB62,IF(A63&lt;'Données projet'!$A$140,$CQ$205^A63,IF(A63='Données projet'!$A$140,'Données projet'!$B$140,CT62+CS63-DB62)))</f>
        <v>244.99999999999983</v>
      </c>
      <c r="CU63" s="17">
        <f>CT63*VLOOKUP('Données projet'!$B$13,Paramètres!$A$1:$I$89,3,0)*VLOOKUP('Données projet'!$B$13,Paramètres!$A$1:$I$89,5,0)</f>
        <v>179.63399999999987</v>
      </c>
      <c r="CV63" s="13">
        <f t="shared" si="41"/>
        <v>45.240748266194686</v>
      </c>
      <c r="CW63" s="20">
        <f t="shared" si="13"/>
        <v>391.65685323028885</v>
      </c>
      <c r="CX63" s="59">
        <f t="shared" si="14"/>
        <v>652.91255956176633</v>
      </c>
      <c r="CY63" s="59">
        <f ca="1">AVERAGE(OFFSET($CX$3,0,0,'Données projet'!$E$13+1,1))-AVERAGE(OFFSET($H$3,0,0,'Données projet'!$E$13+1,1))</f>
        <v>302.36110224755532</v>
      </c>
      <c r="CZ63" s="59">
        <f t="shared" si="42"/>
        <v>292.08583531469412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12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31.358776076208038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31.358776076208038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194</v>
      </c>
      <c r="DM63" s="12">
        <f>VLOOKUP(A63,'Données projet'!$A$165:$I$185,9,0)</f>
        <v>4</v>
      </c>
      <c r="DN63" s="12">
        <f t="array" ref="DN63">INDEX(DM:DM,MIN(IF(ISNUMBER(DM63:DM259),ROW(DM63:DM259),"")))</f>
        <v>4</v>
      </c>
      <c r="DO63" s="12">
        <f>IF('Données projet'!$A$166&gt;35,DO62+DN63-DW62,IF(A63&lt;'Données projet'!$A$166,$DL$205^A63,IF(A63='Données projet'!$A$166,'Données projet'!$B$166,DO62+DN63-DW62)))</f>
        <v>194</v>
      </c>
      <c r="DP63" s="17">
        <f>DO63*VLOOKUP('Données projet'!$B$14,Paramètres!$A$1:$I$89,3,0)*VLOOKUP('Données projet'!$B$14,Paramètres!$A$1:$I$89,5,0)</f>
        <v>169.47840000000002</v>
      </c>
      <c r="DQ63" s="13">
        <f t="shared" si="43"/>
        <v>42.973181651930332</v>
      </c>
      <c r="DR63" s="20">
        <f t="shared" si="16"/>
        <v>370.01983804377869</v>
      </c>
      <c r="DS63" s="59">
        <f t="shared" si="17"/>
        <v>631.27554437525623</v>
      </c>
      <c r="DT63" s="59">
        <f ca="1">AVERAGE(OFFSET($DS$3,0,0,'Données projet'!$E$14+1,1))-AVERAGE(OFFSET($H$3,0,0,'Données projet'!$E$14+1,1))</f>
        <v>285.8437404763045</v>
      </c>
      <c r="DU63" s="59">
        <f t="shared" si="44"/>
        <v>276.01618888357268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9</v>
      </c>
      <c r="DX63" s="16">
        <f>IF(ISNA(VLOOKUP(A63,'Données projet'!$A$165:$I$185,5,0)),0%,VLOOKUP(A63,'Données projet'!$A$165:$I$185,5,0)*VLOOKUP('Données projet'!$B$14,Paramètres!$A$1:$I$89,7,0))</f>
        <v>0.53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35.794551028108479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35.794551028108479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8.0925000000000011</v>
      </c>
      <c r="EJ63" s="12">
        <f>IF('Données projet'!$A$192&gt;35,EJ62+EI63-ER62,IF(A63&lt;'Données projet'!$A$192,$EG$205^A63,IF(A63='Données projet'!$A$192,'Données projet'!$B$192,EJ62+EI63-ER62)))</f>
        <v>176.4325</v>
      </c>
      <c r="EK63" s="17">
        <f>EJ63*VLOOKUP('Données projet'!$B$15,Paramètres!$A$1:$I$89,3,0)*VLOOKUP('Données projet'!$B$15,Paramètres!$A$1:$I$89,5,0)</f>
        <v>167.89316700000001</v>
      </c>
      <c r="EL63" s="13">
        <f t="shared" si="45"/>
        <v>42.617821154701673</v>
      </c>
      <c r="EM63" s="20">
        <f t="shared" si="19"/>
        <v>366.63997103610541</v>
      </c>
      <c r="EN63" s="59">
        <f t="shared" si="20"/>
        <v>627.89567736758295</v>
      </c>
      <c r="EO63" s="59">
        <f ca="1">AVERAGE(OFFSET($EN$3,0,0,'Données projet'!$E$15+1,1))-AVERAGE(OFFSET($H$3,0,0,'Données projet'!$E$15+1,1))</f>
        <v>536.1664221413339</v>
      </c>
      <c r="EP63" s="59">
        <f t="shared" si="46"/>
        <v>241.15939898336669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63.558940102757575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63.558940102757575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9.2912500000000016</v>
      </c>
      <c r="N64" s="13">
        <f>IF('Données projet'!$A$36&gt;35,N63+M64-V63,IF(A64&lt;'Données projet'!$A$36,$K$205^A64,IF(A64='Données projet'!$A$36,'Données projet'!$B$36,N63+M64-V63)))</f>
        <v>183.31249999999991</v>
      </c>
      <c r="O64" s="13">
        <f>N64*VLOOKUP('Données projet'!$B$9,Paramètres!$A$1:$I$89,3,0)*VLOOKUP('Données projet'!$B$9,Paramètres!$A$1:$I$89,5,0)</f>
        <v>154.42244999999994</v>
      </c>
      <c r="P64" s="13">
        <f t="shared" si="33"/>
        <v>39.581897363229089</v>
      </c>
      <c r="Q64" s="20">
        <f t="shared" si="53"/>
        <v>337.89090499095721</v>
      </c>
      <c r="R64" s="59">
        <f t="shared" si="0"/>
        <v>599.70308643608655</v>
      </c>
      <c r="S64" s="59">
        <f ca="1">AVERAGE(OFFSET($R$3,0,0,'Données projet'!$E$9+1,1))-AVERAGE(OFFSET($H$3,0,0,'Données projet'!$E$9+1,1))</f>
        <v>422.90448425131547</v>
      </c>
      <c r="T64" s="59">
        <f t="shared" si="34"/>
        <v>211.68575920428512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57.328296374620997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57.328296374620997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8.0925000000000011</v>
      </c>
      <c r="AI64" s="13">
        <f>IF('Données projet'!$A$62&gt;35,AI63+AH64-AQ63,IF(A64&lt;'Données projet'!$A$62,$AF$205^A64,IF(A64='Données projet'!$A$62,'Données projet'!$B$62,AI63+AH64-AQ63)))</f>
        <v>184.52500000000001</v>
      </c>
      <c r="AJ64" s="13">
        <f>AI64*VLOOKUP('Données projet'!$B$10,Paramètres!$A$1:$I$89,3,0)*VLOOKUP('Données projet'!$B$10,Paramètres!$A$1:$I$89,5,0)</f>
        <v>166.95821999999998</v>
      </c>
      <c r="AK64" s="13">
        <f t="shared" si="35"/>
        <v>42.408051847144591</v>
      </c>
      <c r="AL64" s="20">
        <f t="shared" si="4"/>
        <v>364.64625680044338</v>
      </c>
      <c r="AM64" s="59">
        <f t="shared" si="5"/>
        <v>626.45843824557278</v>
      </c>
      <c r="AN64" s="59">
        <f ca="1">AVERAGE(OFFSET($AM$3,0,0,'Données projet'!$E$10+1,1))-AVERAGE(OFFSET($H$3,0,0,'Données projet'!$E$10+1,1))</f>
        <v>514.0255035951318</v>
      </c>
      <c r="AO64" s="59">
        <f t="shared" si="36"/>
        <v>232.26614608014839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59.248034543592532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59.248034543592532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8.0925000000000011</v>
      </c>
      <c r="BD64" s="12">
        <f>IF('Données projet'!$A$88&gt;35,BD63+BC64-BL63,IF(A64&lt;'Données projet'!$A$88,$BA$205^A64,IF(A64='Données projet'!$A$88,'Données projet'!$B$88,BD63+BC64-BL63)))</f>
        <v>184.52500000000001</v>
      </c>
      <c r="BE64" s="13">
        <f>BD64*VLOOKUP('Données projet'!$B$11,Paramètres!$A$1:$I$89,3,0)*VLOOKUP('Données projet'!$B$11,Paramètres!$A$1:$I$89,5,0)</f>
        <v>187.10835000000003</v>
      </c>
      <c r="BF64" s="13">
        <f t="shared" si="37"/>
        <v>46.900080591755028</v>
      </c>
      <c r="BG64" s="20">
        <f t="shared" si="7"/>
        <v>407.56468328064005</v>
      </c>
      <c r="BH64" s="59">
        <f t="shared" si="8"/>
        <v>669.37686472576934</v>
      </c>
      <c r="BI64" s="59">
        <f ca="1">AVERAGE(OFFSET($BH$3,0,0,'Données projet'!$E$11+1,1))-AVERAGE(OFFSET($H$3,0,0,'Données projet'!$E$11+1,1))</f>
        <v>565.65323074569903</v>
      </c>
      <c r="BJ64" s="59">
        <f t="shared" si="38"/>
        <v>253.00166490531203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66.398659402301988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66.398659402301988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4.2</v>
      </c>
      <c r="BY64" s="12">
        <f>IF('Données projet'!$A$114&gt;35,BY63+BX64-CG63,IF(A64&lt;'Données projet'!$A$114,$BV$205^A64,IF(A64='Données projet'!$A$114,'Données projet'!$B$114,BY63+BX64-CG63)))</f>
        <v>152.19999999999985</v>
      </c>
      <c r="BZ64" s="13">
        <f>BY64*VLOOKUP('Données projet'!$B$12,Paramètres!$A$1:$I$89,3,0)*VLOOKUP('Données projet'!$B$12,Paramètres!$A$1:$I$89,5,0)</f>
        <v>99.721439999999902</v>
      </c>
      <c r="CA64" s="13">
        <f t="shared" si="39"/>
        <v>26.895623699520364</v>
      </c>
      <c r="CB64" s="20">
        <f t="shared" si="10"/>
        <v>220.52471927666443</v>
      </c>
      <c r="CC64" s="59">
        <f t="shared" si="11"/>
        <v>482.33690072179377</v>
      </c>
      <c r="CD64" s="59">
        <f ca="1">AVERAGE(OFFSET($CC$3,0,0,'Données projet'!$E$12+1,1))-AVERAGE(OFFSET($H$3,0,0,'Données projet'!$E$12+1,1))</f>
        <v>225.24418446643304</v>
      </c>
      <c r="CE64" s="59">
        <f t="shared" si="40"/>
        <v>220.72810812053521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25.9656305289706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25.9656305289706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4.4000000000000004</v>
      </c>
      <c r="CT64" s="12">
        <f>IF('Données projet'!$A$140&gt;35,CT63+CS64-DB63,IF(A64&lt;'Données projet'!$A$140,$CQ$205^A64,IF(A64='Données projet'!$A$140,'Données projet'!$B$140,CT63+CS64-DB63)))</f>
        <v>237.39999999999984</v>
      </c>
      <c r="CU64" s="17">
        <f>CT64*VLOOKUP('Données projet'!$B$13,Paramètres!$A$1:$I$89,3,0)*VLOOKUP('Données projet'!$B$13,Paramètres!$A$1:$I$89,5,0)</f>
        <v>174.06167999999988</v>
      </c>
      <c r="CV64" s="13">
        <f t="shared" si="41"/>
        <v>43.998450960214953</v>
      </c>
      <c r="CW64" s="20">
        <f t="shared" si="13"/>
        <v>379.78806142237414</v>
      </c>
      <c r="CX64" s="59">
        <f t="shared" si="14"/>
        <v>641.60024286750354</v>
      </c>
      <c r="CY64" s="59">
        <f ca="1">AVERAGE(OFFSET($CX$3,0,0,'Données projet'!$E$13+1,1))-AVERAGE(OFFSET($H$3,0,0,'Données projet'!$E$13+1,1))</f>
        <v>302.36110224755532</v>
      </c>
      <c r="CZ64" s="59">
        <f t="shared" si="42"/>
        <v>292.08583531469412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30.743849604318374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30.743849604318374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3.4</v>
      </c>
      <c r="DO64" s="12">
        <f>IF('Données projet'!$A$166&gt;35,DO63+DN64-DW63,IF(A64&lt;'Données projet'!$A$166,$DL$205^A64,IF(A64='Données projet'!$A$166,'Données projet'!$B$166,DO63+DN64-DW63)))</f>
        <v>188.4</v>
      </c>
      <c r="DP64" s="17">
        <f>DO64*VLOOKUP('Données projet'!$B$14,Paramètres!$A$1:$I$89,3,0)*VLOOKUP('Données projet'!$B$14,Paramètres!$A$1:$I$89,5,0)</f>
        <v>164.58624000000003</v>
      </c>
      <c r="DQ64" s="13">
        <f t="shared" si="43"/>
        <v>41.875247075991886</v>
      </c>
      <c r="DR64" s="20">
        <f t="shared" si="16"/>
        <v>359.58708999068591</v>
      </c>
      <c r="DS64" s="59">
        <f t="shared" si="17"/>
        <v>621.39927143581531</v>
      </c>
      <c r="DT64" s="59">
        <f ca="1">AVERAGE(OFFSET($DS$3,0,0,'Données projet'!$E$14+1,1))-AVERAGE(OFFSET($H$3,0,0,'Données projet'!$E$14+1,1))</f>
        <v>285.8437404763045</v>
      </c>
      <c r="DU64" s="59">
        <f t="shared" si="44"/>
        <v>276.01618888357268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35.09264171496762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35.09264171496762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8.0925000000000011</v>
      </c>
      <c r="EJ64" s="12">
        <f>IF('Données projet'!$A$192&gt;35,EJ63+EI64-ER63,IF(A64&lt;'Données projet'!$A$192,$EG$205^A64,IF(A64='Données projet'!$A$192,'Données projet'!$B$192,EJ63+EI64-ER63)))</f>
        <v>184.52500000000001</v>
      </c>
      <c r="EK64" s="17">
        <f>EJ64*VLOOKUP('Données projet'!$B$15,Paramètres!$A$1:$I$89,3,0)*VLOOKUP('Données projet'!$B$15,Paramètres!$A$1:$I$89,5,0)</f>
        <v>175.59398999999999</v>
      </c>
      <c r="EL64" s="13">
        <f t="shared" si="45"/>
        <v>44.34052074712244</v>
      </c>
      <c r="EM64" s="20">
        <f t="shared" si="19"/>
        <v>383.05260621790489</v>
      </c>
      <c r="EN64" s="59">
        <f t="shared" si="20"/>
        <v>644.86478766303424</v>
      </c>
      <c r="EO64" s="59">
        <f ca="1">AVERAGE(OFFSET($EN$3,0,0,'Données projet'!$E$15+1,1))-AVERAGE(OFFSET($H$3,0,0,'Données projet'!$E$15+1,1))</f>
        <v>536.1664221413339</v>
      </c>
      <c r="EP64" s="59">
        <f t="shared" si="46"/>
        <v>241.15939898336669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62.312588054468023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62.312588054468023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9.2912500000000016</v>
      </c>
      <c r="N65" s="13">
        <f>IF('Données projet'!$A$36&gt;35,N64+M65-V64,IF(A65&lt;'Données projet'!$A$36,$K$205^A65,IF(A65='Données projet'!$A$36,'Données projet'!$B$36,N64+M65-V64)))</f>
        <v>192.60374999999991</v>
      </c>
      <c r="O65" s="13">
        <f>N65*VLOOKUP('Données projet'!$B$9,Paramètres!$A$1:$I$89,3,0)*VLOOKUP('Données projet'!$B$9,Paramètres!$A$1:$I$89,5,0)</f>
        <v>162.24939899999993</v>
      </c>
      <c r="P65" s="13">
        <f t="shared" si="33"/>
        <v>41.349460655720478</v>
      </c>
      <c r="Q65" s="20">
        <f t="shared" si="53"/>
        <v>354.60134723371294</v>
      </c>
      <c r="R65" s="59">
        <f t="shared" si="0"/>
        <v>616.96035019336432</v>
      </c>
      <c r="S65" s="59">
        <f ca="1">AVERAGE(OFFSET($R$3,0,0,'Données projet'!$E$9+1,1))-AVERAGE(OFFSET($H$3,0,0,'Données projet'!$E$9+1,1))</f>
        <v>422.90448425131547</v>
      </c>
      <c r="T65" s="59">
        <f t="shared" si="34"/>
        <v>211.68575920428512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56.204123449522783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56.204123449522783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8.0925000000000011</v>
      </c>
      <c r="AI65" s="13">
        <f>IF('Données projet'!$A$62&gt;35,AI64+AH65-AQ64,IF(A65&lt;'Données projet'!$A$62,$AF$205^A65,IF(A65='Données projet'!$A$62,'Données projet'!$B$62,AI64+AH65-AQ64)))</f>
        <v>192.61750000000001</v>
      </c>
      <c r="AJ65" s="13">
        <f>AI65*VLOOKUP('Données projet'!$B$10,Paramètres!$A$1:$I$89,3,0)*VLOOKUP('Données projet'!$B$10,Paramètres!$A$1:$I$89,5,0)</f>
        <v>174.280314</v>
      </c>
      <c r="AK65" s="13">
        <f t="shared" si="35"/>
        <v>44.047279741928541</v>
      </c>
      <c r="AL65" s="20">
        <f t="shared" si="4"/>
        <v>380.25389243385894</v>
      </c>
      <c r="AM65" s="59">
        <f t="shared" si="5"/>
        <v>642.61289539351026</v>
      </c>
      <c r="AN65" s="59">
        <f ca="1">AVERAGE(OFFSET($AM$3,0,0,'Données projet'!$E$10+1,1))-AVERAGE(OFFSET($H$3,0,0,'Données projet'!$E$10+1,1))</f>
        <v>514.0255035951318</v>
      </c>
      <c r="AO65" s="59">
        <f t="shared" si="36"/>
        <v>232.26614608014839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58.086216723925446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58.086216723925446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8.0925000000000011</v>
      </c>
      <c r="BD65" s="12">
        <f>IF('Données projet'!$A$88&gt;35,BD64+BC65-BL64,IF(A65&lt;'Données projet'!$A$88,$BA$205^A65,IF(A65='Données projet'!$A$88,'Données projet'!$B$88,BD64+BC65-BL64)))</f>
        <v>192.61750000000001</v>
      </c>
      <c r="BE65" s="13">
        <f>BD65*VLOOKUP('Données projet'!$B$11,Paramètres!$A$1:$I$89,3,0)*VLOOKUP('Données projet'!$B$11,Paramètres!$A$1:$I$89,5,0)</f>
        <v>195.31414500000002</v>
      </c>
      <c r="BF65" s="13">
        <f t="shared" si="37"/>
        <v>48.712941994837806</v>
      </c>
      <c r="BG65" s="20">
        <f t="shared" si="7"/>
        <v>425.01384318267583</v>
      </c>
      <c r="BH65" s="59">
        <f t="shared" si="8"/>
        <v>687.37284614232715</v>
      </c>
      <c r="BI65" s="59">
        <f ca="1">AVERAGE(OFFSET($BH$3,0,0,'Données projet'!$E$11+1,1))-AVERAGE(OFFSET($H$3,0,0,'Données projet'!$E$11+1,1))</f>
        <v>565.65323074569903</v>
      </c>
      <c r="BJ65" s="59">
        <f t="shared" si="38"/>
        <v>253.00166490531203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65.096622190606112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65.096622190606112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4.2</v>
      </c>
      <c r="BY65" s="12">
        <f>IF('Données projet'!$A$114&gt;35,BY64+BX65-CG64,IF(A65&lt;'Données projet'!$A$114,$BV$205^A65,IF(A65='Données projet'!$A$114,'Données projet'!$B$114,BY64+BX65-CG64)))</f>
        <v>156.39999999999984</v>
      </c>
      <c r="BZ65" s="13">
        <f>BY65*VLOOKUP('Données projet'!$B$12,Paramètres!$A$1:$I$89,3,0)*VLOOKUP('Données projet'!$B$12,Paramètres!$A$1:$I$89,5,0)</f>
        <v>102.4732799999999</v>
      </c>
      <c r="CA65" s="13">
        <f t="shared" si="39"/>
        <v>27.550381949314453</v>
      </c>
      <c r="CB65" s="20">
        <f t="shared" si="10"/>
        <v>226.45787789505582</v>
      </c>
      <c r="CC65" s="59">
        <f t="shared" si="11"/>
        <v>488.81688085470716</v>
      </c>
      <c r="CD65" s="59">
        <f ca="1">AVERAGE(OFFSET($CC$3,0,0,'Données projet'!$E$12+1,1))-AVERAGE(OFFSET($H$3,0,0,'Données projet'!$E$12+1,1))</f>
        <v>225.24418446643304</v>
      </c>
      <c r="CE65" s="59">
        <f t="shared" si="40"/>
        <v>220.72810812053521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25.456460351768289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25.456460351768289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4.4000000000000004</v>
      </c>
      <c r="CT65" s="12">
        <f>IF('Données projet'!$A$140&gt;35,CT64+CS65-DB64,IF(A65&lt;'Données projet'!$A$140,$CQ$205^A65,IF(A65='Données projet'!$A$140,'Données projet'!$B$140,CT64+CS65-DB64)))</f>
        <v>241.79999999999984</v>
      </c>
      <c r="CU65" s="17">
        <f>CT65*VLOOKUP('Données projet'!$B$13,Paramètres!$A$1:$I$89,3,0)*VLOOKUP('Données projet'!$B$13,Paramètres!$A$1:$I$89,5,0)</f>
        <v>177.28775999999988</v>
      </c>
      <c r="CV65" s="13">
        <f t="shared" si="41"/>
        <v>44.718230568721658</v>
      </c>
      <c r="CW65" s="20">
        <f t="shared" si="13"/>
        <v>386.66043357385661</v>
      </c>
      <c r="CX65" s="59">
        <f t="shared" si="14"/>
        <v>649.01943653350793</v>
      </c>
      <c r="CY65" s="59">
        <f ca="1">AVERAGE(OFFSET($CX$3,0,0,'Données projet'!$E$13+1,1))-AVERAGE(OFFSET($H$3,0,0,'Données projet'!$E$13+1,1))</f>
        <v>302.36110224755532</v>
      </c>
      <c r="CZ65" s="59">
        <f t="shared" si="42"/>
        <v>292.08583531469412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30.140981465474354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30.140981465474354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3.4</v>
      </c>
      <c r="DO65" s="12">
        <f>IF('Données projet'!$A$166&gt;35,DO64+DN65-DW64,IF(A65&lt;'Données projet'!$A$166,$DL$205^A65,IF(A65='Données projet'!$A$166,'Données projet'!$B$166,DO64+DN65-DW64)))</f>
        <v>191.8</v>
      </c>
      <c r="DP65" s="17">
        <f>DO65*VLOOKUP('Données projet'!$B$14,Paramètres!$A$1:$I$89,3,0)*VLOOKUP('Données projet'!$B$14,Paramètres!$A$1:$I$89,5,0)</f>
        <v>167.55648000000002</v>
      </c>
      <c r="DQ65" s="13">
        <f t="shared" si="43"/>
        <v>42.542296108660942</v>
      </c>
      <c r="DR65" s="20">
        <f t="shared" si="16"/>
        <v>365.92203505591783</v>
      </c>
      <c r="DS65" s="59">
        <f t="shared" si="17"/>
        <v>628.28103801556915</v>
      </c>
      <c r="DT65" s="59">
        <f ca="1">AVERAGE(OFFSET($DS$3,0,0,'Données projet'!$E$14+1,1))-AVERAGE(OFFSET($H$3,0,0,'Données projet'!$E$14+1,1))</f>
        <v>285.8437404763045</v>
      </c>
      <c r="DU65" s="59">
        <f t="shared" si="44"/>
        <v>276.01618888357268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34.404496415335039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34.404496415335039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8.0925000000000011</v>
      </c>
      <c r="EJ65" s="12">
        <f>IF('Données projet'!$A$192&gt;35,EJ64+EI65-ER64,IF(A65&lt;'Données projet'!$A$192,$EG$205^A65,IF(A65='Données projet'!$A$192,'Données projet'!$B$192,EJ64+EI65-ER64)))</f>
        <v>192.61750000000001</v>
      </c>
      <c r="EK65" s="17">
        <f>EJ65*VLOOKUP('Données projet'!$B$15,Paramètres!$A$1:$I$89,3,0)*VLOOKUP('Données projet'!$B$15,Paramètres!$A$1:$I$89,5,0)</f>
        <v>183.294813</v>
      </c>
      <c r="EL65" s="13">
        <f t="shared" si="45"/>
        <v>46.054445705050568</v>
      </c>
      <c r="EM65" s="20">
        <f t="shared" si="19"/>
        <v>399.44995891129639</v>
      </c>
      <c r="EN65" s="59">
        <f t="shared" si="20"/>
        <v>661.80896187094777</v>
      </c>
      <c r="EO65" s="59">
        <f ca="1">AVERAGE(OFFSET($EN$3,0,0,'Données projet'!$E$15+1,1))-AVERAGE(OFFSET($H$3,0,0,'Données projet'!$E$15+1,1))</f>
        <v>536.1664221413339</v>
      </c>
      <c r="EP65" s="59">
        <f t="shared" si="46"/>
        <v>241.15939898336669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61.090676209645743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61.090676209645743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9.2912500000000016</v>
      </c>
      <c r="N66" s="13">
        <f>IF('Données projet'!$A$36&gt;35,N65+M66-V65,IF(A66&lt;'Données projet'!$A$36,$K$205^A66,IF(A66='Données projet'!$A$36,'Données projet'!$B$36,N65+M66-V65)))</f>
        <v>201.8949999999999</v>
      </c>
      <c r="O66" s="13">
        <f>N66*VLOOKUP('Données projet'!$B$9,Paramètres!$A$1:$I$89,3,0)*VLOOKUP('Données projet'!$B$9,Paramètres!$A$1:$I$89,5,0)</f>
        <v>170.07634799999994</v>
      </c>
      <c r="P66" s="13">
        <f t="shared" si="33"/>
        <v>43.107122550677374</v>
      </c>
      <c r="Q66" s="20">
        <f t="shared" si="53"/>
        <v>371.29454454242961</v>
      </c>
      <c r="R66" s="59">
        <f t="shared" si="0"/>
        <v>634.19088288583566</v>
      </c>
      <c r="S66" s="59">
        <f ca="1">AVERAGE(OFFSET($R$3,0,0,'Données projet'!$E$9+1,1))-AVERAGE(OFFSET($H$3,0,0,'Données projet'!$E$9+1,1))</f>
        <v>422.90448425131547</v>
      </c>
      <c r="T66" s="59">
        <f t="shared" si="34"/>
        <v>211.68575920428512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55.101994869807967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55.101994869807967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8.0925000000000011</v>
      </c>
      <c r="AI66" s="13">
        <f>IF('Données projet'!$A$62&gt;35,AI65+AH66-AQ65,IF(A66&lt;'Données projet'!$A$62,$AF$205^A66,IF(A66='Données projet'!$A$62,'Données projet'!$B$62,AI65+AH66-AQ65)))</f>
        <v>200.71</v>
      </c>
      <c r="AJ66" s="13">
        <f>AI66*VLOOKUP('Données projet'!$B$10,Paramètres!$A$1:$I$89,3,0)*VLOOKUP('Données projet'!$B$10,Paramètres!$A$1:$I$89,5,0)</f>
        <v>181.602408</v>
      </c>
      <c r="AK66" s="13">
        <f t="shared" si="35"/>
        <v>45.678508322853858</v>
      </c>
      <c r="AL66" s="20">
        <f t="shared" si="4"/>
        <v>395.84759592897041</v>
      </c>
      <c r="AM66" s="59">
        <f t="shared" si="5"/>
        <v>658.74393427237646</v>
      </c>
      <c r="AN66" s="59">
        <f ca="1">AVERAGE(OFFSET($AM$3,0,0,'Données projet'!$E$10+1,1))-AVERAGE(OFFSET($H$3,0,0,'Données projet'!$E$10+1,1))</f>
        <v>514.0255035951318</v>
      </c>
      <c r="AO66" s="59">
        <f t="shared" si="36"/>
        <v>232.26614608014839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56.947181443063137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56.947181443063137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8.0925000000000011</v>
      </c>
      <c r="BD66" s="12">
        <f>IF('Données projet'!$A$88&gt;35,BD65+BC66-BL65,IF(A66&lt;'Données projet'!$A$88,$BA$205^A66,IF(A66='Données projet'!$A$88,'Données projet'!$B$88,BD65+BC66-BL65)))</f>
        <v>200.71</v>
      </c>
      <c r="BE66" s="13">
        <f>BD66*VLOOKUP('Données projet'!$B$11,Paramètres!$A$1:$I$89,3,0)*VLOOKUP('Données projet'!$B$11,Paramètres!$A$1:$I$89,5,0)</f>
        <v>203.51994000000002</v>
      </c>
      <c r="BF66" s="13">
        <f t="shared" si="37"/>
        <v>50.516956765068784</v>
      </c>
      <c r="BG66" s="20">
        <f t="shared" si="7"/>
        <v>442.44759519916147</v>
      </c>
      <c r="BH66" s="59">
        <f t="shared" si="8"/>
        <v>705.34393354256758</v>
      </c>
      <c r="BI66" s="59">
        <f ca="1">AVERAGE(OFFSET($BH$3,0,0,'Données projet'!$E$11+1,1))-AVERAGE(OFFSET($H$3,0,0,'Données projet'!$E$11+1,1))</f>
        <v>565.65323074569903</v>
      </c>
      <c r="BJ66" s="59">
        <f t="shared" si="38"/>
        <v>253.00166490531203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63.820117134467317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63.820117134467317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4.2</v>
      </c>
      <c r="BY66" s="12">
        <f>IF('Données projet'!$A$114&gt;35,BY65+BX66-CG65,IF(A66&lt;'Données projet'!$A$114,$BV$205^A66,IF(A66='Données projet'!$A$114,'Données projet'!$B$114,BY65+BX66-CG65)))</f>
        <v>160.59999999999982</v>
      </c>
      <c r="BZ66" s="13">
        <f>BY66*VLOOKUP('Données projet'!$B$12,Paramètres!$A$1:$I$89,3,0)*VLOOKUP('Données projet'!$B$12,Paramètres!$A$1:$I$89,5,0)</f>
        <v>105.22511999999989</v>
      </c>
      <c r="CA66" s="13">
        <f t="shared" si="39"/>
        <v>28.203096471199668</v>
      </c>
      <c r="CB66" s="20">
        <f t="shared" si="10"/>
        <v>232.38747702067258</v>
      </c>
      <c r="CC66" s="59">
        <f t="shared" si="11"/>
        <v>495.28381536407869</v>
      </c>
      <c r="CD66" s="59">
        <f ca="1">AVERAGE(OFFSET($CC$3,0,0,'Données projet'!$E$12+1,1))-AVERAGE(OFFSET($H$3,0,0,'Données projet'!$E$12+1,1))</f>
        <v>225.24418446643304</v>
      </c>
      <c r="CE66" s="59">
        <f t="shared" si="40"/>
        <v>220.72810812053521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24.957274691177773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24.957274691177773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4.4000000000000004</v>
      </c>
      <c r="CT66" s="12">
        <f>IF('Données projet'!$A$140&gt;35,CT65+CS66-DB65,IF(A66&lt;'Données projet'!$A$140,$CQ$205^A66,IF(A66='Données projet'!$A$140,'Données projet'!$B$140,CT65+CS66-DB65)))</f>
        <v>246.19999999999985</v>
      </c>
      <c r="CU66" s="17">
        <f>CT66*VLOOKUP('Données projet'!$B$13,Paramètres!$A$1:$I$89,3,0)*VLOOKUP('Données projet'!$B$13,Paramètres!$A$1:$I$89,5,0)</f>
        <v>180.5138399999999</v>
      </c>
      <c r="CV66" s="13">
        <f t="shared" si="41"/>
        <v>45.43648712647358</v>
      </c>
      <c r="CW66" s="20">
        <f t="shared" si="13"/>
        <v>393.53015307860801</v>
      </c>
      <c r="CX66" s="59">
        <f t="shared" si="14"/>
        <v>656.42649142201412</v>
      </c>
      <c r="CY66" s="59">
        <f ca="1">AVERAGE(OFFSET($CX$3,0,0,'Données projet'!$E$13+1,1))-AVERAGE(OFFSET($H$3,0,0,'Données projet'!$E$13+1,1))</f>
        <v>302.36110224755532</v>
      </c>
      <c r="CZ66" s="59">
        <f t="shared" si="42"/>
        <v>292.08583531469412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29.549935203119809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29.549935203119809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3.4</v>
      </c>
      <c r="DO66" s="12">
        <f>IF('Données projet'!$A$166&gt;35,DO65+DN66-DW65,IF(A66&lt;'Données projet'!$A$166,$DL$205^A66,IF(A66='Données projet'!$A$166,'Données projet'!$B$166,DO65+DN66-DW65)))</f>
        <v>195.20000000000002</v>
      </c>
      <c r="DP66" s="17">
        <f>DO66*VLOOKUP('Données projet'!$B$14,Paramètres!$A$1:$I$89,3,0)*VLOOKUP('Données projet'!$B$14,Paramètres!$A$1:$I$89,5,0)</f>
        <v>170.52672000000004</v>
      </c>
      <c r="DQ66" s="13">
        <f t="shared" si="43"/>
        <v>43.207970095682747</v>
      </c>
      <c r="DR66" s="20">
        <f t="shared" si="16"/>
        <v>372.25458524998089</v>
      </c>
      <c r="DS66" s="59">
        <f t="shared" si="17"/>
        <v>635.15092359338701</v>
      </c>
      <c r="DT66" s="59">
        <f ca="1">AVERAGE(OFFSET($DS$3,0,0,'Données projet'!$E$14+1,1))-AVERAGE(OFFSET($H$3,0,0,'Données projet'!$E$14+1,1))</f>
        <v>285.8437404763045</v>
      </c>
      <c r="DU66" s="59">
        <f t="shared" si="44"/>
        <v>276.01618888357268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33.729845225301069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33.729845225301069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8.0925000000000011</v>
      </c>
      <c r="EJ66" s="12">
        <f>IF('Données projet'!$A$192&gt;35,EJ65+EI66-ER65,IF(A66&lt;'Données projet'!$A$192,$EG$205^A66,IF(A66='Données projet'!$A$192,'Données projet'!$B$192,EJ65+EI66-ER65)))</f>
        <v>200.71</v>
      </c>
      <c r="EK66" s="17">
        <f>EJ66*VLOOKUP('Données projet'!$B$15,Paramètres!$A$1:$I$89,3,0)*VLOOKUP('Données projet'!$B$15,Paramètres!$A$1:$I$89,5,0)</f>
        <v>190.99563599999999</v>
      </c>
      <c r="EL66" s="13">
        <f t="shared" si="45"/>
        <v>47.760006832841128</v>
      </c>
      <c r="EM66" s="20">
        <f t="shared" si="19"/>
        <v>415.83274460053161</v>
      </c>
      <c r="EN66" s="59">
        <f t="shared" si="20"/>
        <v>678.72908294393778</v>
      </c>
      <c r="EO66" s="59">
        <f ca="1">AVERAGE(OFFSET($EN$3,0,0,'Données projet'!$E$15+1,1))-AVERAGE(OFFSET($H$3,0,0,'Données projet'!$E$15+1,1))</f>
        <v>536.1664221413339</v>
      </c>
      <c r="EP66" s="59">
        <f t="shared" si="46"/>
        <v>241.15939898336669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59.892725310807798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59.892725310807798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9.2912500000000016</v>
      </c>
      <c r="N67" s="13">
        <f>IF('Données projet'!$A$36&gt;35,N66+M67-V66,IF(A67&lt;'Données projet'!$A$36,$K$205^A67,IF(A67='Données projet'!$A$36,'Données projet'!$B$36,N66+M67-V66)))</f>
        <v>211.18624999999989</v>
      </c>
      <c r="O67" s="13">
        <f>N67*VLOOKUP('Données projet'!$B$9,Paramètres!$A$1:$I$89,3,0)*VLOOKUP('Données projet'!$B$9,Paramètres!$A$1:$I$89,5,0)</f>
        <v>177.90329699999992</v>
      </c>
      <c r="P67" s="13">
        <f t="shared" si="33"/>
        <v>44.855390758052614</v>
      </c>
      <c r="Q67" s="20">
        <f t="shared" ref="Q67:Q98" si="54">(O67+P67)*0.475*44/12</f>
        <v>387.97138117860817</v>
      </c>
      <c r="R67" s="59">
        <f t="shared" ref="R67:R130" si="55">Q67+(I67+J67)*44/12</f>
        <v>651.39573333816293</v>
      </c>
      <c r="S67" s="59">
        <f ca="1">AVERAGE(OFFSET($R$3,0,0,'Données projet'!$E$9+1,1))-AVERAGE(OFFSET($H$3,0,0,'Données projet'!$E$9+1,1))</f>
        <v>422.90448425131547</v>
      </c>
      <c r="T67" s="59">
        <f t="shared" si="34"/>
        <v>211.68575920428512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54.021478359309299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54.021478359309299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8.0925000000000011</v>
      </c>
      <c r="AI67" s="13">
        <f>IF('Données projet'!$A$62&gt;35,AI66+AH67-AQ66,IF(A67&lt;'Données projet'!$A$62,$AF$205^A67,IF(A67='Données projet'!$A$62,'Données projet'!$B$62,AI66+AH67-AQ66)))</f>
        <v>208.80250000000001</v>
      </c>
      <c r="AJ67" s="13">
        <f>AI67*VLOOKUP('Données projet'!$B$10,Paramètres!$A$1:$I$89,3,0)*VLOOKUP('Données projet'!$B$10,Paramètres!$A$1:$I$89,5,0)</f>
        <v>188.92450199999999</v>
      </c>
      <c r="AK67" s="13">
        <f t="shared" si="35"/>
        <v>47.302097014229012</v>
      </c>
      <c r="AL67" s="20">
        <f t="shared" si="4"/>
        <v>411.42799328311548</v>
      </c>
      <c r="AM67" s="59">
        <f t="shared" si="5"/>
        <v>674.85234544267018</v>
      </c>
      <c r="AN67" s="59">
        <f ca="1">AVERAGE(OFFSET($AM$3,0,0,'Données projet'!$E$10+1,1))-AVERAGE(OFFSET($H$3,0,0,'Données projet'!$E$10+1,1))</f>
        <v>514.0255035951318</v>
      </c>
      <c r="AO67" s="59">
        <f t="shared" si="36"/>
        <v>232.26614608014839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55.830481949315619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55.830481949315619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8.0925000000000011</v>
      </c>
      <c r="BD67" s="12">
        <f>IF('Données projet'!$A$88&gt;35,BD66+BC67-BL66,IF(A67&lt;'Données projet'!$A$88,$BA$205^A67,IF(A67='Données projet'!$A$88,'Données projet'!$B$88,BD66+BC67-BL66)))</f>
        <v>208.80250000000001</v>
      </c>
      <c r="BE67" s="13">
        <f>BD67*VLOOKUP('Données projet'!$B$11,Paramètres!$A$1:$I$89,3,0)*VLOOKUP('Données projet'!$B$11,Paramètres!$A$1:$I$89,5,0)</f>
        <v>211.72573500000004</v>
      </c>
      <c r="BF67" s="13">
        <f t="shared" si="37"/>
        <v>52.312522398402301</v>
      </c>
      <c r="BG67" s="20">
        <f t="shared" si="7"/>
        <v>459.86663163555068</v>
      </c>
      <c r="BH67" s="59">
        <f t="shared" si="8"/>
        <v>723.29098379510538</v>
      </c>
      <c r="BI67" s="59">
        <f ca="1">AVERAGE(OFFSET($BH$3,0,0,'Données projet'!$E$11+1,1))-AVERAGE(OFFSET($H$3,0,0,'Données projet'!$E$11+1,1))</f>
        <v>565.65323074569903</v>
      </c>
      <c r="BJ67" s="59">
        <f t="shared" si="38"/>
        <v>253.00166490531203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62.568643563888202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62.568643563888202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4.2</v>
      </c>
      <c r="BY67" s="12">
        <f>IF('Données projet'!$A$114&gt;35,BY66+BX67-CG66,IF(A67&lt;'Données projet'!$A$114,$BV$205^A67,IF(A67='Données projet'!$A$114,'Données projet'!$B$114,BY66+BX67-CG66)))</f>
        <v>164.79999999999981</v>
      </c>
      <c r="BZ67" s="13">
        <f>BY67*VLOOKUP('Données projet'!$B$12,Paramètres!$A$1:$I$89,3,0)*VLOOKUP('Données projet'!$B$12,Paramètres!$A$1:$I$89,5,0)</f>
        <v>107.97695999999988</v>
      </c>
      <c r="CA67" s="13">
        <f t="shared" si="39"/>
        <v>28.853826856909649</v>
      </c>
      <c r="CB67" s="20">
        <f t="shared" si="10"/>
        <v>238.31362044245074</v>
      </c>
      <c r="CC67" s="59">
        <f t="shared" si="11"/>
        <v>501.73797260200547</v>
      </c>
      <c r="CD67" s="59">
        <f ca="1">AVERAGE(OFFSET($CC$3,0,0,'Données projet'!$E$12+1,1))-AVERAGE(OFFSET($H$3,0,0,'Données projet'!$E$12+1,1))</f>
        <v>225.24418446643304</v>
      </c>
      <c r="CE67" s="59">
        <f t="shared" si="40"/>
        <v>220.72810812053521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24.467877756918249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24.467877756918249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4.4000000000000004</v>
      </c>
      <c r="CT67" s="12">
        <f>IF('Données projet'!$A$140&gt;35,CT66+CS67-DB66,IF(A67&lt;'Données projet'!$A$140,$CQ$205^A67,IF(A67='Données projet'!$A$140,'Données projet'!$B$140,CT66+CS67-DB66)))</f>
        <v>250.59999999999985</v>
      </c>
      <c r="CU67" s="17">
        <f>CT67*VLOOKUP('Données projet'!$B$13,Paramètres!$A$1:$I$89,3,0)*VLOOKUP('Données projet'!$B$13,Paramètres!$A$1:$I$89,5,0)</f>
        <v>183.7399199999999</v>
      </c>
      <c r="CV67" s="13">
        <f t="shared" si="41"/>
        <v>46.153250992914103</v>
      </c>
      <c r="CW67" s="20">
        <f t="shared" si="13"/>
        <v>400.39727281265851</v>
      </c>
      <c r="CX67" s="59">
        <f t="shared" si="14"/>
        <v>663.82162497221327</v>
      </c>
      <c r="CY67" s="59">
        <f ca="1">AVERAGE(OFFSET($CX$3,0,0,'Données projet'!$E$13+1,1))-AVERAGE(OFFSET($H$3,0,0,'Données projet'!$E$13+1,1))</f>
        <v>302.36110224755532</v>
      </c>
      <c r="CZ67" s="59">
        <f t="shared" si="42"/>
        <v>292.08583531469412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28.970478997467414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28.970478997467414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3.4</v>
      </c>
      <c r="DO67" s="12">
        <f>IF('Données projet'!$A$166&gt;35,DO66+DN67-DW66,IF(A67&lt;'Données projet'!$A$166,$DL$205^A67,IF(A67='Données projet'!$A$166,'Données projet'!$B$166,DO66+DN67-DW66)))</f>
        <v>198.60000000000002</v>
      </c>
      <c r="DP67" s="17">
        <f>DO67*VLOOKUP('Données projet'!$B$14,Paramètres!$A$1:$I$89,3,0)*VLOOKUP('Données projet'!$B$14,Paramètres!$A$1:$I$89,5,0)</f>
        <v>173.49696000000003</v>
      </c>
      <c r="DQ67" s="13">
        <f t="shared" si="43"/>
        <v>43.872295751131787</v>
      </c>
      <c r="DR67" s="20">
        <f t="shared" si="16"/>
        <v>378.58478709988793</v>
      </c>
      <c r="DS67" s="59">
        <f t="shared" si="17"/>
        <v>642.00913925944269</v>
      </c>
      <c r="DT67" s="59">
        <f ca="1">AVERAGE(OFFSET($DS$3,0,0,'Données projet'!$E$14+1,1))-AVERAGE(OFFSET($H$3,0,0,'Données projet'!$E$14+1,1))</f>
        <v>285.8437404763045</v>
      </c>
      <c r="DU67" s="59">
        <f t="shared" si="44"/>
        <v>276.01618888357268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33.068423533607074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33.068423533607074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8.0925000000000011</v>
      </c>
      <c r="EJ67" s="12">
        <f>IF('Données projet'!$A$192&gt;35,EJ66+EI67-ER66,IF(A67&lt;'Données projet'!$A$192,$EG$205^A67,IF(A67='Données projet'!$A$192,'Données projet'!$B$192,EJ66+EI67-ER66)))</f>
        <v>208.80250000000001</v>
      </c>
      <c r="EK67" s="17">
        <f>EJ67*VLOOKUP('Données projet'!$B$15,Paramètres!$A$1:$I$89,3,0)*VLOOKUP('Données projet'!$B$15,Paramètres!$A$1:$I$89,5,0)</f>
        <v>198.696459</v>
      </c>
      <c r="EL67" s="13">
        <f t="shared" si="45"/>
        <v>49.457579933208876</v>
      </c>
      <c r="EM67" s="20">
        <f t="shared" si="19"/>
        <v>432.2016178086721</v>
      </c>
      <c r="EN67" s="59">
        <f t="shared" si="20"/>
        <v>695.62596996822685</v>
      </c>
      <c r="EO67" s="59">
        <f ca="1">AVERAGE(OFFSET($EN$3,0,0,'Données projet'!$E$15+1,1))-AVERAGE(OFFSET($H$3,0,0,'Données projet'!$E$15+1,1))</f>
        <v>536.1664221413339</v>
      </c>
      <c r="EP67" s="59">
        <f t="shared" si="46"/>
        <v>241.15939898336669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58.718265498418162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58.718265498418162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9.2912500000000016</v>
      </c>
      <c r="N68" s="13">
        <f>IF('Données projet'!$A$36&gt;35,N67+M68-V67,IF(A68&lt;'Données projet'!$A$36,$K$205^A68,IF(A68='Données projet'!$A$36,'Données projet'!$B$36,N67+M68-V67)))</f>
        <v>220.47749999999988</v>
      </c>
      <c r="O68" s="13">
        <f>N68*VLOOKUP('Données projet'!$B$9,Paramètres!$A$1:$I$89,3,0)*VLOOKUP('Données projet'!$B$9,Paramètres!$A$1:$I$89,5,0)</f>
        <v>185.73024599999991</v>
      </c>
      <c r="P68" s="13">
        <f t="shared" si="33"/>
        <v>46.594725787852184</v>
      </c>
      <c r="Q68" s="20">
        <f t="shared" si="54"/>
        <v>404.63265919717566</v>
      </c>
      <c r="R68" s="59">
        <f t="shared" si="55"/>
        <v>668.57586531363086</v>
      </c>
      <c r="S68" s="59">
        <f ca="1">AVERAGE(OFFSET($R$3,0,0,'Données projet'!$E$9+1,1))-AVERAGE(OFFSET($H$3,0,0,'Données projet'!$E$9+1,1))</f>
        <v>422.90448425131547</v>
      </c>
      <c r="T68" s="59">
        <f t="shared" si="34"/>
        <v>211.68575920428512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52.962150118531518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52.962150118531518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8.0925000000000011</v>
      </c>
      <c r="AI68" s="13">
        <f>IF('Données projet'!$A$62&gt;35,AI67+AH68-AQ67,IF(A68&lt;'Données projet'!$A$62,$AF$205^A68,IF(A68='Données projet'!$A$62,'Données projet'!$B$62,AI67+AH68-AQ67)))</f>
        <v>216.89500000000001</v>
      </c>
      <c r="AJ68" s="13">
        <f>AI68*VLOOKUP('Données projet'!$B$10,Paramètres!$A$1:$I$89,3,0)*VLOOKUP('Données projet'!$B$10,Paramètres!$A$1:$I$89,5,0)</f>
        <v>196.24659600000001</v>
      </c>
      <c r="AK68" s="13">
        <f t="shared" si="35"/>
        <v>48.918375802544958</v>
      </c>
      <c r="AL68" s="20">
        <f t="shared" ref="AL68:AL131" si="58">(AJ68+AK68)*0.475*44/12</f>
        <v>426.99565922276582</v>
      </c>
      <c r="AM68" s="59">
        <f t="shared" ref="AM68:AM131" si="59">AL68+(AD68+AE68)*44/12</f>
        <v>690.93886533922102</v>
      </c>
      <c r="AN68" s="59">
        <f ca="1">AVERAGE(OFFSET($AM$3,0,0,'Données projet'!$E$10+1,1))-AVERAGE(OFFSET($H$3,0,0,'Données projet'!$E$10+1,1))</f>
        <v>514.0255035951318</v>
      </c>
      <c r="AO68" s="59">
        <f t="shared" si="36"/>
        <v>232.26614608014839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54.735680251521053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54.735680251521053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8.0925000000000011</v>
      </c>
      <c r="BD68" s="12">
        <f>IF('Données projet'!$A$88&gt;35,BD67+BC68-BL67,IF(A68&lt;'Données projet'!$A$88,$BA$205^A68,IF(A68='Données projet'!$A$88,'Données projet'!$B$88,BD67+BC68-BL67)))</f>
        <v>216.89500000000001</v>
      </c>
      <c r="BE68" s="13">
        <f>BD68*VLOOKUP('Données projet'!$B$11,Paramètres!$A$1:$I$89,3,0)*VLOOKUP('Données projet'!$B$11,Paramètres!$A$1:$I$89,5,0)</f>
        <v>219.93153000000001</v>
      </c>
      <c r="BF68" s="13">
        <f t="shared" si="37"/>
        <v>54.10000383480466</v>
      </c>
      <c r="BG68" s="20">
        <f t="shared" ref="BG68:BG131" si="61">(BE68+BF68)*0.475*44/12</f>
        <v>477.2715880956182</v>
      </c>
      <c r="BH68" s="59">
        <f t="shared" ref="BH68:BH131" si="62">BG68+(AY68+AZ68)*44/12</f>
        <v>741.21479421207346</v>
      </c>
      <c r="BI68" s="59">
        <f ca="1">AVERAGE(OFFSET($BH$3,0,0,'Données projet'!$E$11+1,1))-AVERAGE(OFFSET($H$3,0,0,'Données projet'!$E$11+1,1))</f>
        <v>565.65323074569903</v>
      </c>
      <c r="BJ68" s="59">
        <f t="shared" si="38"/>
        <v>253.00166490531203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61.341710626704632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61.341710626704632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169</v>
      </c>
      <c r="BW68" s="12">
        <f>VLOOKUP(A68,'Données projet'!$A$113:$I$133,9,0)</f>
        <v>4.2</v>
      </c>
      <c r="BX68" s="12">
        <f t="array" ref="BX68">INDEX(BW:BW,MIN(IF(ISNUMBER(BW68:BW264),ROW(BW68:BW264),"")))</f>
        <v>4.2</v>
      </c>
      <c r="BY68" s="12">
        <f>IF('Données projet'!$A$114&gt;35,BY67+BX68-CG67,IF(A68&lt;'Données projet'!$A$114,$BV$205^A68,IF(A68='Données projet'!$A$114,'Données projet'!$B$114,BY67+BX68-CG67)))</f>
        <v>168.9999999999998</v>
      </c>
      <c r="BZ68" s="13">
        <f>BY68*VLOOKUP('Données projet'!$B$12,Paramètres!$A$1:$I$89,3,0)*VLOOKUP('Données projet'!$B$12,Paramètres!$A$1:$I$89,5,0)</f>
        <v>110.72879999999988</v>
      </c>
      <c r="CA68" s="13">
        <f t="shared" si="39"/>
        <v>29.502629487670664</v>
      </c>
      <c r="CB68" s="20">
        <f t="shared" ref="CB68:CB131" si="64">(BZ68+CA68)*0.475*44/12</f>
        <v>244.2364063576928</v>
      </c>
      <c r="CC68" s="59">
        <f t="shared" ref="CC68:CC131" si="65">CB68+(BT68+BU68)*44/12</f>
        <v>508.17961247414803</v>
      </c>
      <c r="CD68" s="59">
        <f ca="1">AVERAGE(OFFSET($CC$3,0,0,'Données projet'!$E$12+1,1))-AVERAGE(OFFSET($H$3,0,0,'Données projet'!$E$12+1,1))</f>
        <v>225.24418446643304</v>
      </c>
      <c r="CE68" s="59">
        <f t="shared" si="40"/>
        <v>220.72810812053521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16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28.971290443606421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28.971290443606421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255</v>
      </c>
      <c r="CR68" s="12">
        <f>VLOOKUP(A68,'Données projet'!$A$139:$I$159,9,0)</f>
        <v>4.4000000000000004</v>
      </c>
      <c r="CS68" s="12">
        <f t="array" ref="CS68">INDEX(CR:CR,MIN(IF(ISNUMBER(CR68:CR264),ROW(CR68:CR264),"")))</f>
        <v>4.4000000000000004</v>
      </c>
      <c r="CT68" s="12">
        <f>IF('Données projet'!$A$140&gt;35,CT67+CS68-DB67,IF(A68&lt;'Données projet'!$A$140,$CQ$205^A68,IF(A68='Données projet'!$A$140,'Données projet'!$B$140,CT67+CS68-DB67)))</f>
        <v>254.99999999999986</v>
      </c>
      <c r="CU68" s="17">
        <f>CT68*VLOOKUP('Données projet'!$B$13,Paramètres!$A$1:$I$89,3,0)*VLOOKUP('Données projet'!$B$13,Paramètres!$A$1:$I$89,5,0)</f>
        <v>186.96599999999989</v>
      </c>
      <c r="CV68" s="13">
        <f t="shared" si="41"/>
        <v>46.868551400324606</v>
      </c>
      <c r="CW68" s="20">
        <f t="shared" ref="CW68:CW131" si="67">(CU68+CV68)*0.475*44/12</f>
        <v>407.26184368889852</v>
      </c>
      <c r="CX68" s="59">
        <f t="shared" ref="CX68:CX131" si="68">CW68+(CO68+CP68)*44/12</f>
        <v>671.20504980535372</v>
      </c>
      <c r="CY68" s="59">
        <f ca="1">AVERAGE(OFFSET($CX$3,0,0,'Données projet'!$E$13+1,1))-AVERAGE(OFFSET($H$3,0,0,'Données projet'!$E$13+1,1))</f>
        <v>302.36110224755532</v>
      </c>
      <c r="CZ68" s="59">
        <f t="shared" si="42"/>
        <v>292.08583531469412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11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32.236196647728406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32.236196647728406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202</v>
      </c>
      <c r="DM68" s="12">
        <f>VLOOKUP(A68,'Données projet'!$A$165:$I$185,9,0)</f>
        <v>3.4</v>
      </c>
      <c r="DN68" s="12">
        <f t="array" ref="DN68">INDEX(DM:DM,MIN(IF(ISNUMBER(DM68:DM264),ROW(DM68:DM264),"")))</f>
        <v>3.4</v>
      </c>
      <c r="DO68" s="12">
        <f>IF('Données projet'!$A$166&gt;35,DO67+DN68-DW67,IF(A68&lt;'Données projet'!$A$166,$DL$205^A68,IF(A68='Données projet'!$A$166,'Données projet'!$B$166,DO67+DN68-DW67)))</f>
        <v>202.00000000000003</v>
      </c>
      <c r="DP68" s="17">
        <f>DO68*VLOOKUP('Données projet'!$B$14,Paramètres!$A$1:$I$89,3,0)*VLOOKUP('Données projet'!$B$14,Paramètres!$A$1:$I$89,5,0)</f>
        <v>176.46720000000005</v>
      </c>
      <c r="DQ68" s="13">
        <f t="shared" si="43"/>
        <v>44.535298821989393</v>
      </c>
      <c r="DR68" s="20">
        <f t="shared" ref="DR68:DR131" si="70">(DP68+DQ68)*0.475*44/12</f>
        <v>384.91268544829819</v>
      </c>
      <c r="DS68" s="59">
        <f t="shared" ref="DS68:DS131" si="71">DR68+(DJ68+DK68)*44/12</f>
        <v>648.85589156475339</v>
      </c>
      <c r="DT68" s="59">
        <f ca="1">AVERAGE(OFFSET($DS$3,0,0,'Données projet'!$E$14+1,1))-AVERAGE(OFFSET($H$3,0,0,'Données projet'!$E$14+1,1))</f>
        <v>285.8437404763045</v>
      </c>
      <c r="DU68" s="59">
        <f t="shared" si="44"/>
        <v>276.01618888357268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8</v>
      </c>
      <c r="DX68" s="16">
        <f>IF(ISNA(VLOOKUP(A68,'Données projet'!$A$165:$I$185,5,0)),0%,VLOOKUP(A68,'Données projet'!$A$165:$I$185,5,0)*VLOOKUP('Données projet'!$B$14,Paramètres!$A$1:$I$89,7,0))</f>
        <v>0.53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36.514704953754133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36.514704953754133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8.0925000000000011</v>
      </c>
      <c r="EJ68" s="12">
        <f>IF('Données projet'!$A$192&gt;35,EJ67+EI68-ER67,IF(A68&lt;'Données projet'!$A$192,$EG$205^A68,IF(A68='Données projet'!$A$192,'Données projet'!$B$192,EJ67+EI68-ER67)))</f>
        <v>216.89500000000001</v>
      </c>
      <c r="EK68" s="17">
        <f>EJ68*VLOOKUP('Données projet'!$B$15,Paramètres!$A$1:$I$89,3,0)*VLOOKUP('Données projet'!$B$15,Paramètres!$A$1:$I$89,5,0)</f>
        <v>206.39728199999999</v>
      </c>
      <c r="EL68" s="13">
        <f t="shared" si="45"/>
        <v>51.147510029615376</v>
      </c>
      <c r="EM68" s="20">
        <f t="shared" ref="EM68:EM131" si="73">(EK68+EL68)*0.475*44/12</f>
        <v>448.55717945158</v>
      </c>
      <c r="EN68" s="59">
        <f t="shared" ref="EN68:EN131" si="74">EM68+(EE68+EF68)*44/12</f>
        <v>712.5003855680352</v>
      </c>
      <c r="EO68" s="59">
        <f ca="1">AVERAGE(OFFSET($EN$3,0,0,'Données projet'!$E$15+1,1))-AVERAGE(OFFSET($H$3,0,0,'Données projet'!$E$15+1,1))</f>
        <v>536.1664221413339</v>
      </c>
      <c r="EP68" s="59">
        <f t="shared" si="46"/>
        <v>241.15939898336669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57.566836126599739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57.566836126599739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9.2912500000000016</v>
      </c>
      <c r="N69" s="13">
        <f>IF('Données projet'!$A$36&gt;35,N68+M69-V68,IF(A69&lt;'Données projet'!$A$36,$K$205^A69,IF(A69='Données projet'!$A$36,'Données projet'!$B$36,N68+M69-V68)))</f>
        <v>229.76874999999987</v>
      </c>
      <c r="O69" s="13">
        <f>N69*VLOOKUP('Données projet'!$B$9,Paramètres!$A$1:$I$89,3,0)*VLOOKUP('Données projet'!$B$9,Paramètres!$A$1:$I$89,5,0)</f>
        <v>193.55719499999992</v>
      </c>
      <c r="P69" s="13">
        <f t="shared" ref="P69:P132" si="87">EXP(-1.0587+0.8836*LN(O69)+0.284)</f>
        <v>48.325547141315624</v>
      </c>
      <c r="Q69" s="20">
        <f t="shared" si="54"/>
        <v>421.27910922945784</v>
      </c>
      <c r="R69" s="59">
        <f t="shared" si="55"/>
        <v>685.73216834664493</v>
      </c>
      <c r="S69" s="59">
        <f ca="1">AVERAGE(OFFSET($R$3,0,0,'Données projet'!$E$9+1,1))-AVERAGE(OFFSET($H$3,0,0,'Données projet'!$E$9+1,1))</f>
        <v>422.90448425131547</v>
      </c>
      <c r="T69" s="59">
        <f t="shared" ref="T69:T132" si="88">$T$3</f>
        <v>211.68575920428512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51.923594658428961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51.923594658428961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8.0925000000000011</v>
      </c>
      <c r="AI69" s="13">
        <f>IF('Données projet'!$A$62&gt;35,AI68+AH69-AQ68,IF(A69&lt;'Données projet'!$A$62,$AF$205^A69,IF(A69='Données projet'!$A$62,'Données projet'!$B$62,AI68+AH69-AQ68)))</f>
        <v>224.98750000000001</v>
      </c>
      <c r="AJ69" s="13">
        <f>AI69*VLOOKUP('Données projet'!$B$10,Paramètres!$A$1:$I$89,3,0)*VLOOKUP('Données projet'!$B$10,Paramètres!$A$1:$I$89,5,0)</f>
        <v>203.56869</v>
      </c>
      <c r="AK69" s="13">
        <f t="shared" ref="AK69:AK132" si="89">EXP(-1.0587+0.8836*LN(AJ69)+0.284)</f>
        <v>50.527648655199286</v>
      </c>
      <c r="AL69" s="20">
        <f t="shared" si="58"/>
        <v>442.55112315780548</v>
      </c>
      <c r="AM69" s="59">
        <f t="shared" si="59"/>
        <v>707.00418227499256</v>
      </c>
      <c r="AN69" s="59">
        <f ca="1">AVERAGE(OFFSET($AM$3,0,0,'Données projet'!$E$10+1,1))-AVERAGE(OFFSET($H$3,0,0,'Données projet'!$E$10+1,1))</f>
        <v>514.0255035951318</v>
      </c>
      <c r="AO69" s="59">
        <f t="shared" ref="AO69:AO132" si="90">$AO$3</f>
        <v>232.26614608014839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53.662346947257134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53.662346947257134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8.0925000000000011</v>
      </c>
      <c r="BD69" s="12">
        <f>IF('Données projet'!$A$88&gt;35,BD68+BC69-BL68,IF(A69&lt;'Données projet'!$A$88,$BA$205^A69,IF(A69='Données projet'!$A$88,'Données projet'!$B$88,BD68+BC69-BL68)))</f>
        <v>224.98750000000001</v>
      </c>
      <c r="BE69" s="13">
        <f>BD69*VLOOKUP('Données projet'!$B$11,Paramètres!$A$1:$I$89,3,0)*VLOOKUP('Données projet'!$B$11,Paramètres!$A$1:$I$89,5,0)</f>
        <v>228.13732500000003</v>
      </c>
      <c r="BF69" s="13">
        <f t="shared" ref="BF69:BF132" si="91">EXP(-1.0587+0.8836*LN(BE69)+0.284)</f>
        <v>55.879737239103818</v>
      </c>
      <c r="BG69" s="20">
        <f t="shared" si="61"/>
        <v>494.66305006643915</v>
      </c>
      <c r="BH69" s="59">
        <f t="shared" si="62"/>
        <v>759.11610918362624</v>
      </c>
      <c r="BI69" s="59">
        <f ca="1">AVERAGE(OFFSET($BH$3,0,0,'Données projet'!$E$11+1,1))-AVERAGE(OFFSET($H$3,0,0,'Données projet'!$E$11+1,1))</f>
        <v>565.65323074569903</v>
      </c>
      <c r="BJ69" s="59">
        <f t="shared" ref="BJ69:BJ132" si="92">$BJ$3</f>
        <v>253.00166490531203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60.138837096064037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60.138837096064037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156.79999999999981</v>
      </c>
      <c r="BZ69" s="13">
        <f>BY69*VLOOKUP('Données projet'!$B$12,Paramètres!$A$1:$I$89,3,0)*VLOOKUP('Données projet'!$B$12,Paramètres!$A$1:$I$89,5,0)</f>
        <v>102.73535999999989</v>
      </c>
      <c r="CA69" s="13">
        <f t="shared" ref="CA69:CA132" si="93">EXP(-1.0587+0.8836*LN(BZ69)+0.284)</f>
        <v>27.612632326356994</v>
      </c>
      <c r="CB69" s="20">
        <f t="shared" si="64"/>
        <v>227.02275330173825</v>
      </c>
      <c r="CC69" s="59">
        <f t="shared" si="65"/>
        <v>491.47581241892533</v>
      </c>
      <c r="CD69" s="59">
        <f ca="1">AVERAGE(OFFSET($CC$3,0,0,'Données projet'!$E$12+1,1))-AVERAGE(OFFSET($H$3,0,0,'Données projet'!$E$12+1,1))</f>
        <v>225.24418446643304</v>
      </c>
      <c r="CE69" s="59">
        <f t="shared" ref="CE69:CE132" si="94">$CE$3</f>
        <v>220.72810812053521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28.403181108749628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28.403181108749628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3.8</v>
      </c>
      <c r="CT69" s="12">
        <f>IF('Données projet'!$A$140&gt;35,CT68+CS69-DB68,IF(A69&lt;'Données projet'!$A$140,$CQ$205^A69,IF(A69='Données projet'!$A$140,'Données projet'!$B$140,CT68+CS69-DB68)))</f>
        <v>247.79999999999984</v>
      </c>
      <c r="CU69" s="17">
        <f>CT69*VLOOKUP('Données projet'!$B$13,Paramètres!$A$1:$I$89,3,0)*VLOOKUP('Données projet'!$B$13,Paramètres!$A$1:$I$89,5,0)</f>
        <v>181.68695999999989</v>
      </c>
      <c r="CV69" s="13">
        <f t="shared" ref="CV69:CV132" si="95">EXP(-1.0587+0.8836*LN(CU69)+0.284)</f>
        <v>45.697299679537338</v>
      </c>
      <c r="CW69" s="20">
        <f t="shared" si="67"/>
        <v>396.02758560852732</v>
      </c>
      <c r="CX69" s="59">
        <f t="shared" si="68"/>
        <v>660.48064472571446</v>
      </c>
      <c r="CY69" s="59">
        <f ca="1">AVERAGE(OFFSET($CX$3,0,0,'Données projet'!$E$13+1,1))-AVERAGE(OFFSET($H$3,0,0,'Données projet'!$E$13+1,1))</f>
        <v>302.36110224755532</v>
      </c>
      <c r="CZ69" s="59">
        <f t="shared" ref="CZ69:CZ132" si="96">$CZ$3</f>
        <v>292.08583531469412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31.60406449360493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31.60406449360493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</v>
      </c>
      <c r="DO69" s="12">
        <f>IF('Données projet'!$A$166&gt;35,DO68+DN69-DW68,IF(A69&lt;'Données projet'!$A$166,$DL$205^A69,IF(A69='Données projet'!$A$166,'Données projet'!$B$166,DO68+DN69-DW68)))</f>
        <v>197.00000000000003</v>
      </c>
      <c r="DP69" s="17">
        <f>DO69*VLOOKUP('Données projet'!$B$14,Paramètres!$A$1:$I$89,3,0)*VLOOKUP('Données projet'!$B$14,Paramètres!$A$1:$I$89,5,0)</f>
        <v>172.09920000000005</v>
      </c>
      <c r="DQ69" s="13">
        <f t="shared" ref="DQ69:DQ132" si="97">EXP(-1.0587+0.8836*LN(DP69)+0.284)</f>
        <v>43.559838214506989</v>
      </c>
      <c r="DR69" s="20">
        <f t="shared" si="70"/>
        <v>375.60615822359978</v>
      </c>
      <c r="DS69" s="59">
        <f t="shared" si="71"/>
        <v>640.05921734078686</v>
      </c>
      <c r="DT69" s="59">
        <f ca="1">AVERAGE(OFFSET($DS$3,0,0,'Données projet'!$E$14+1,1))-AVERAGE(OFFSET($H$3,0,0,'Données projet'!$E$14+1,1))</f>
        <v>285.8437404763045</v>
      </c>
      <c r="DU69" s="59">
        <f t="shared" ref="DU69:DU132" si="98">$DU$3</f>
        <v>276.01618888357268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35.798673861381879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35.798673861381879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8.0925000000000011</v>
      </c>
      <c r="EJ69" s="12">
        <f>IF('Données projet'!$A$192&gt;35,EJ68+EI69-ER68,IF(A69&lt;'Données projet'!$A$192,$EG$205^A69,IF(A69='Données projet'!$A$192,'Données projet'!$B$192,EJ68+EI69-ER68)))</f>
        <v>224.98750000000001</v>
      </c>
      <c r="EK69" s="17">
        <f>EJ69*VLOOKUP('Données projet'!$B$15,Paramètres!$A$1:$I$89,3,0)*VLOOKUP('Données projet'!$B$15,Paramètres!$A$1:$I$89,5,0)</f>
        <v>214.09810500000003</v>
      </c>
      <c r="EL69" s="13">
        <f t="shared" ref="EL69:EL132" si="99">EXP(-1.0587+0.8836*LN(EK69)+0.284)</f>
        <v>52.83011494077936</v>
      </c>
      <c r="EM69" s="20">
        <f t="shared" si="73"/>
        <v>464.89998306352408</v>
      </c>
      <c r="EN69" s="59">
        <f t="shared" si="74"/>
        <v>729.3530421807111</v>
      </c>
      <c r="EO69" s="59">
        <f ca="1">AVERAGE(OFFSET($EN$3,0,0,'Données projet'!$E$15+1,1))-AVERAGE(OFFSET($H$3,0,0,'Données projet'!$E$15+1,1))</f>
        <v>536.1664221413339</v>
      </c>
      <c r="EP69" s="59">
        <f t="shared" ref="EP69:EP132" si="100">$EP$3</f>
        <v>241.15939898336669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56.437985582460101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56.437985582460101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239.06</v>
      </c>
      <c r="L70" s="12">
        <f>VLOOKUP(A70,'Données projet'!$A$35:$I$55,9,0)</f>
        <v>9.2912500000000016</v>
      </c>
      <c r="M70" s="12">
        <f t="array" ref="M70">INDEX(L:L,MIN(IF(ISNUMBER(L70:L266),ROW(L70:L266),"")))</f>
        <v>9.2912500000000016</v>
      </c>
      <c r="N70" s="13">
        <f>IF('Données projet'!$A$36&gt;35,N69+M70-V69,IF(A70&lt;'Données projet'!$A$36,$K$205^A70,IF(A70='Données projet'!$A$36,'Données projet'!$B$36,N69+M70-V69)))</f>
        <v>239.05999999999986</v>
      </c>
      <c r="O70" s="13">
        <f>N70*VLOOKUP('Données projet'!$B$9,Paramètres!$A$1:$I$89,3,0)*VLOOKUP('Données projet'!$B$9,Paramètres!$A$1:$I$89,5,0)</f>
        <v>201.38414399999991</v>
      </c>
      <c r="P70" s="13">
        <f t="shared" si="87"/>
        <v>50.048238472479454</v>
      </c>
      <c r="Q70" s="20">
        <f t="shared" si="54"/>
        <v>437.91139947290156</v>
      </c>
      <c r="R70" s="59">
        <f t="shared" si="55"/>
        <v>702.86546678111847</v>
      </c>
      <c r="S70" s="59">
        <f ca="1">AVERAGE(OFFSET($R$3,0,0,'Données projet'!$E$9+1,1))-AVERAGE(OFFSET($H$3,0,0,'Données projet'!$E$9+1,1))</f>
        <v>422.90448425131547</v>
      </c>
      <c r="T70" s="59">
        <f t="shared" si="88"/>
        <v>211.68575920428512</v>
      </c>
      <c r="U70" s="15">
        <f>IF(ISNA(VLOOKUP(A70,'Données projet'!$A$35:$I$55,3,0)),0,VLOOKUP(A70,'Données projet'!$A$35:$I$55,3,0))</f>
        <v>5</v>
      </c>
      <c r="V70" s="15">
        <f>IF(ISNA(VLOOKUP(A70,'Données projet'!$A$35:$I$55,4,0)),0,VLOOKUP(A70,'Données projet'!$A$35:$I$55,4,0))</f>
        <v>38.229999999999997</v>
      </c>
      <c r="W70" s="16">
        <f>IF(ISNA(VLOOKUP(A70,'Données projet'!$A$35:$I$55,5,0)),0%,VLOOKUP(A70,'Données projet'!$A$35:$I$55,5,0)*VLOOKUP('Données projet'!$B$9,Paramètres!$A$1:$I$89,7,0))</f>
        <v>0.43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66.214101456863318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66.214101456863318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233.08</v>
      </c>
      <c r="AG70" s="12">
        <f>VLOOKUP(A70,'Données projet'!$A$61:$I$81,9,0)</f>
        <v>8.0925000000000011</v>
      </c>
      <c r="AH70" s="12">
        <f t="array" ref="AH70">INDEX(AG:AG,MIN(IF(ISNUMBER(AG70:AG266),ROW(AG70:AG266),"")))</f>
        <v>8.0925000000000011</v>
      </c>
      <c r="AI70" s="13">
        <f>IF('Données projet'!$A$62&gt;35,AI69+AH70-AQ69,IF(A70&lt;'Données projet'!$A$62,$AF$205^A70,IF(A70='Données projet'!$A$62,'Données projet'!$B$62,AI69+AH70-AQ69)))</f>
        <v>233.08</v>
      </c>
      <c r="AJ70" s="13">
        <f>AI70*VLOOKUP('Données projet'!$B$10,Paramètres!$A$1:$I$89,3,0)*VLOOKUP('Données projet'!$B$10,Paramètres!$A$1:$I$89,5,0)</f>
        <v>210.890784</v>
      </c>
      <c r="AK70" s="13">
        <f t="shared" si="89"/>
        <v>52.130196433529974</v>
      </c>
      <c r="AL70" s="20">
        <f t="shared" si="58"/>
        <v>458.09487425506472</v>
      </c>
      <c r="AM70" s="59">
        <f t="shared" si="59"/>
        <v>723.04894156328169</v>
      </c>
      <c r="AN70" s="59">
        <f ca="1">AVERAGE(OFFSET($AM$3,0,0,'Données projet'!$E$10+1,1))-AVERAGE(OFFSET($H$3,0,0,'Données projet'!$E$10+1,1))</f>
        <v>514.0255035951318</v>
      </c>
      <c r="AO70" s="59">
        <f t="shared" si="90"/>
        <v>232.26614608014839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40.630000000000003</v>
      </c>
      <c r="AR70" s="16">
        <f>IF(ISNA(VLOOKUP(A70,'Données projet'!$A$61:$I$81,5,0)),0%,VLOOKUP(A70,'Données projet'!$A$61:$I$81,5,0)*VLOOKUP('Données projet'!$B$10,Paramètres!$A$1:$I$89,7,0))</f>
        <v>0.43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70.08497236260331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70.08497236260331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233.08</v>
      </c>
      <c r="BB70" s="12">
        <f>VLOOKUP(A70,'Données projet'!$A$87:$I$107,9,0)</f>
        <v>8.0925000000000011</v>
      </c>
      <c r="BC70" s="12">
        <f t="array" ref="BC70">INDEX(BB:BB,MIN(IF(ISNUMBER(BB70:BB266),ROW(BB70:BB266),"")))</f>
        <v>8.0925000000000011</v>
      </c>
      <c r="BD70" s="12">
        <f>IF('Données projet'!$A$88&gt;35,BD69+BC70-BL69,IF(A70&lt;'Données projet'!$A$88,$BA$205^A70,IF(A70='Données projet'!$A$88,'Données projet'!$B$88,BD69+BC70-BL69)))</f>
        <v>233.08</v>
      </c>
      <c r="BE70" s="13">
        <f>BD70*VLOOKUP('Données projet'!$B$11,Paramètres!$A$1:$I$89,3,0)*VLOOKUP('Données projet'!$B$11,Paramètres!$A$1:$I$89,5,0)</f>
        <v>236.34312000000003</v>
      </c>
      <c r="BF70" s="13">
        <f t="shared" si="91"/>
        <v>57.652033222582375</v>
      </c>
      <c r="BG70" s="20">
        <f t="shared" si="61"/>
        <v>512.04155852933104</v>
      </c>
      <c r="BH70" s="59">
        <f t="shared" si="62"/>
        <v>776.995625837548</v>
      </c>
      <c r="BI70" s="59">
        <f ca="1">AVERAGE(OFFSET($BH$3,0,0,'Données projet'!$E$11+1,1))-AVERAGE(OFFSET($H$3,0,0,'Données projet'!$E$11+1,1))</f>
        <v>565.65323074569903</v>
      </c>
      <c r="BJ70" s="59">
        <f t="shared" si="92"/>
        <v>253.00166490531203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40.630000000000003</v>
      </c>
      <c r="BM70" s="16">
        <f>IF(ISNA(VLOOKUP(A70,'Données projet'!$A$87:$I$107,5,0)),0%,VLOOKUP(A70,'Données projet'!$A$87:$I$107,5,0)*VLOOKUP('Données projet'!$B$11,Paramètres!$A$1:$I$89,7,0))</f>
        <v>0.43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78.543503509814073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78.543503509814073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160.59999999999982</v>
      </c>
      <c r="BZ70" s="13">
        <f>BY70*VLOOKUP('Données projet'!$B$12,Paramètres!$A$1:$I$89,3,0)*VLOOKUP('Données projet'!$B$12,Paramètres!$A$1:$I$89,5,0)</f>
        <v>105.22511999999989</v>
      </c>
      <c r="CA70" s="13">
        <f t="shared" si="93"/>
        <v>28.203096471199668</v>
      </c>
      <c r="CB70" s="20">
        <f t="shared" si="64"/>
        <v>232.38747702067258</v>
      </c>
      <c r="CC70" s="59">
        <f t="shared" si="65"/>
        <v>497.34154432888948</v>
      </c>
      <c r="CD70" s="59">
        <f ca="1">AVERAGE(OFFSET($CC$3,0,0,'Données projet'!$E$12+1,1))-AVERAGE(OFFSET($H$3,0,0,'Données projet'!$E$12+1,1))</f>
        <v>225.24418446643304</v>
      </c>
      <c r="CE70" s="59">
        <f t="shared" si="94"/>
        <v>220.72810812053521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27.846212051436897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27.846212051436897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3.8</v>
      </c>
      <c r="CT70" s="12">
        <f>IF('Données projet'!$A$140&gt;35,CT69+CS70-DB69,IF(A70&lt;'Données projet'!$A$140,$CQ$205^A70,IF(A70='Données projet'!$A$140,'Données projet'!$B$140,CT69+CS70-DB69)))</f>
        <v>251.59999999999985</v>
      </c>
      <c r="CU70" s="17">
        <f>CT70*VLOOKUP('Données projet'!$B$13,Paramètres!$A$1:$I$89,3,0)*VLOOKUP('Données projet'!$B$13,Paramètres!$A$1:$I$89,5,0)</f>
        <v>184.47311999999988</v>
      </c>
      <c r="CV70" s="13">
        <f t="shared" si="95"/>
        <v>46.315946745200115</v>
      </c>
      <c r="CW70" s="20">
        <f t="shared" si="67"/>
        <v>401.95762458122334</v>
      </c>
      <c r="CX70" s="59">
        <f t="shared" si="68"/>
        <v>666.91169188944025</v>
      </c>
      <c r="CY70" s="59">
        <f ca="1">AVERAGE(OFFSET($CX$3,0,0,'Données projet'!$E$13+1,1))-AVERAGE(OFFSET($H$3,0,0,'Données projet'!$E$13+1,1))</f>
        <v>302.36110224755532</v>
      </c>
      <c r="CZ70" s="59">
        <f t="shared" si="96"/>
        <v>292.08583531469412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30.984328065461273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30.984328065461273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</v>
      </c>
      <c r="DO70" s="12">
        <f>IF('Données projet'!$A$166&gt;35,DO69+DN70-DW69,IF(A70&lt;'Données projet'!$A$166,$DL$205^A70,IF(A70='Données projet'!$A$166,'Données projet'!$B$166,DO69+DN70-DW69)))</f>
        <v>200.00000000000003</v>
      </c>
      <c r="DP70" s="17">
        <f>DO70*VLOOKUP('Données projet'!$B$14,Paramètres!$A$1:$I$89,3,0)*VLOOKUP('Données projet'!$B$14,Paramètres!$A$1:$I$89,5,0)</f>
        <v>174.72000000000006</v>
      </c>
      <c r="DQ70" s="13">
        <f t="shared" si="97"/>
        <v>44.145455754865246</v>
      </c>
      <c r="DR70" s="20">
        <f t="shared" si="70"/>
        <v>381.19066877305704</v>
      </c>
      <c r="DS70" s="59">
        <f t="shared" si="71"/>
        <v>646.144736081274</v>
      </c>
      <c r="DT70" s="59">
        <f ca="1">AVERAGE(OFFSET($DS$3,0,0,'Données projet'!$E$14+1,1))-AVERAGE(OFFSET($H$3,0,0,'Données projet'!$E$14+1,1))</f>
        <v>285.8437404763045</v>
      </c>
      <c r="DU70" s="59">
        <f t="shared" si="98"/>
        <v>276.01618888357268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35.096683701995204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35.096683701995204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>
        <f>VLOOKUP(A70,'Données projet'!$A$191:$I$211,2,0)</f>
        <v>233.08</v>
      </c>
      <c r="EH70" s="12">
        <f>VLOOKUP(A70,'Données projet'!$A$191:$I$211,9,0)</f>
        <v>8.0925000000000011</v>
      </c>
      <c r="EI70" s="12">
        <f t="array" ref="EI70">INDEX(EH:EH,MIN(IF(ISNUMBER(EH70:EH266),ROW(EH70:EH266),"")))</f>
        <v>8.0925000000000011</v>
      </c>
      <c r="EJ70" s="12">
        <f>IF('Données projet'!$A$192&gt;35,EJ69+EI70-ER69,IF(A70&lt;'Données projet'!$A$192,$EG$205^A70,IF(A70='Données projet'!$A$192,'Données projet'!$B$192,EJ69+EI70-ER69)))</f>
        <v>233.08</v>
      </c>
      <c r="EK70" s="17">
        <f>EJ70*VLOOKUP('Données projet'!$B$15,Paramètres!$A$1:$I$89,3,0)*VLOOKUP('Données projet'!$B$15,Paramètres!$A$1:$I$89,5,0)</f>
        <v>221.79892799999999</v>
      </c>
      <c r="EL70" s="13">
        <f t="shared" si="99"/>
        <v>54.505688326452564</v>
      </c>
      <c r="EM70" s="20">
        <f t="shared" si="73"/>
        <v>481.23054010190486</v>
      </c>
      <c r="EN70" s="59">
        <f t="shared" si="74"/>
        <v>746.18460741012177</v>
      </c>
      <c r="EO70" s="59">
        <f ca="1">AVERAGE(OFFSET($EN$3,0,0,'Données projet'!$E$15+1,1))-AVERAGE(OFFSET($H$3,0,0,'Données projet'!$E$15+1,1))</f>
        <v>536.1664221413339</v>
      </c>
      <c r="EP70" s="59">
        <f t="shared" si="100"/>
        <v>241.15939898336669</v>
      </c>
      <c r="EQ70" s="15">
        <f>IF(ISNA(VLOOKUP(A70,'Données projet'!$A$191:$I$211,3,0)),0,VLOOKUP(A70,'Données projet'!$A$191:$I$211,3,0))</f>
        <v>4</v>
      </c>
      <c r="ER70" s="15">
        <f>IF(ISNA(VLOOKUP(A70,'Données projet'!$A$191:$I$211,4,0)),0,VLOOKUP(A70,'Données projet'!$A$191:$I$211,4,0))</f>
        <v>40.630000000000003</v>
      </c>
      <c r="ES70" s="16">
        <f>IF(ISNA(VLOOKUP(A70,'Données projet'!$A$191:$I$211,5,0)),0%,VLOOKUP(A70,'Données projet'!$A$191:$I$211,5,0)*VLOOKUP('Données projet'!$B$15,Paramètres!$A$1:$I$89,7,0))</f>
        <v>0.43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73.710057139979369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73.710057139979369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9.1162499999999973</v>
      </c>
      <c r="N71" s="13">
        <f>IF('Données projet'!$A$36&gt;35,N70+M71-V70,IF(A71&lt;'Données projet'!$A$36,$K$205^A71,IF(A71='Données projet'!$A$36,'Données projet'!$B$36,N70+M71-V70)))</f>
        <v>209.94624999999988</v>
      </c>
      <c r="O71" s="13">
        <f>N71*VLOOKUP('Données projet'!$B$9,Paramètres!$A$1:$I$89,3,0)*VLOOKUP('Données projet'!$B$9,Paramètres!$A$1:$I$89,5,0)</f>
        <v>176.85872099999992</v>
      </c>
      <c r="P71" s="13">
        <f t="shared" si="87"/>
        <v>44.622594975539251</v>
      </c>
      <c r="Q71" s="20">
        <f t="shared" si="54"/>
        <v>385.74662532406404</v>
      </c>
      <c r="R71" s="59">
        <f t="shared" si="55"/>
        <v>651.19300945128293</v>
      </c>
      <c r="S71" s="59">
        <f ca="1">AVERAGE(OFFSET($R$3,0,0,'Données projet'!$E$9+1,1))-AVERAGE(OFFSET($H$3,0,0,'Données projet'!$E$9+1,1))</f>
        <v>422.90448425131547</v>
      </c>
      <c r="T71" s="59">
        <f t="shared" si="88"/>
        <v>211.68575920428512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64.915683313908275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64.915683313908275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7.8049999999999962</v>
      </c>
      <c r="AI71" s="13">
        <f>IF('Données projet'!$A$62&gt;35,AI70+AH71-AQ70,IF(A71&lt;'Données projet'!$A$62,$AF$205^A71,IF(A71='Données projet'!$A$62,'Données projet'!$B$62,AI70+AH71-AQ70)))</f>
        <v>200.25500000000002</v>
      </c>
      <c r="AJ71" s="13">
        <f>AI71*VLOOKUP('Données projet'!$B$10,Paramètres!$A$1:$I$89,3,0)*VLOOKUP('Données projet'!$B$10,Paramètres!$A$1:$I$89,5,0)</f>
        <v>181.19072400000002</v>
      </c>
      <c r="AK71" s="13">
        <f t="shared" si="89"/>
        <v>45.586998576826183</v>
      </c>
      <c r="AL71" s="20">
        <f t="shared" si="58"/>
        <v>394.97120015463889</v>
      </c>
      <c r="AM71" s="59">
        <f t="shared" si="59"/>
        <v>660.41758428185767</v>
      </c>
      <c r="AN71" s="59">
        <f ca="1">AVERAGE(OFFSET($AM$3,0,0,'Données projet'!$E$10+1,1))-AVERAGE(OFFSET($H$3,0,0,'Données projet'!$E$10+1,1))</f>
        <v>514.0255035951318</v>
      </c>
      <c r="AO71" s="59">
        <f t="shared" si="90"/>
        <v>232.26614608014839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68.710648802184821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68.710648802184821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7.8049999999999962</v>
      </c>
      <c r="BD71" s="12">
        <f>IF('Données projet'!$A$88&gt;35,BD70+BC71-BL70,IF(A71&lt;'Données projet'!$A$88,$BA$205^A71,IF(A71='Données projet'!$A$88,'Données projet'!$B$88,BD70+BC71-BL70)))</f>
        <v>200.25500000000002</v>
      </c>
      <c r="BE71" s="13">
        <f>BD71*VLOOKUP('Données projet'!$B$11,Paramètres!$A$1:$I$89,3,0)*VLOOKUP('Données projet'!$B$11,Paramètres!$A$1:$I$89,5,0)</f>
        <v>203.05857000000006</v>
      </c>
      <c r="BF71" s="13">
        <f t="shared" si="91"/>
        <v>50.415753944455879</v>
      </c>
      <c r="BG71" s="20">
        <f t="shared" si="61"/>
        <v>441.46778086992737</v>
      </c>
      <c r="BH71" s="59">
        <f t="shared" si="62"/>
        <v>706.91416499714614</v>
      </c>
      <c r="BI71" s="59">
        <f ca="1">AVERAGE(OFFSET($BH$3,0,0,'Données projet'!$E$11+1,1))-AVERAGE(OFFSET($H$3,0,0,'Données projet'!$E$11+1,1))</f>
        <v>565.65323074569903</v>
      </c>
      <c r="BJ71" s="59">
        <f t="shared" si="92"/>
        <v>253.00166490531203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77.003313312793352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77.003313312793352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164.39999999999984</v>
      </c>
      <c r="BZ71" s="13">
        <f>BY71*VLOOKUP('Données projet'!$B$12,Paramètres!$A$1:$I$89,3,0)*VLOOKUP('Données projet'!$B$12,Paramètres!$A$1:$I$89,5,0)</f>
        <v>107.71487999999989</v>
      </c>
      <c r="CA71" s="13">
        <f t="shared" si="93"/>
        <v>28.791936453559583</v>
      </c>
      <c r="CB71" s="20">
        <f t="shared" si="64"/>
        <v>237.7493719899494</v>
      </c>
      <c r="CC71" s="59">
        <f t="shared" si="65"/>
        <v>503.19575611716823</v>
      </c>
      <c r="CD71" s="59">
        <f ca="1">AVERAGE(OFFSET($CC$3,0,0,'Données projet'!$E$12+1,1))-AVERAGE(OFFSET($H$3,0,0,'Données projet'!$E$12+1,1))</f>
        <v>225.24418446643304</v>
      </c>
      <c r="CE71" s="59">
        <f t="shared" si="94"/>
        <v>220.72810812053521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27.300164817620491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27.300164817620491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3.8</v>
      </c>
      <c r="CT71" s="12">
        <f>IF('Données projet'!$A$140&gt;35,CT70+CS71-DB70,IF(A71&lt;'Données projet'!$A$140,$CQ$205^A71,IF(A71='Données projet'!$A$140,'Données projet'!$B$140,CT70+CS71-DB70)))</f>
        <v>255.39999999999986</v>
      </c>
      <c r="CU71" s="17">
        <f>CT71*VLOOKUP('Données projet'!$B$13,Paramètres!$A$1:$I$89,3,0)*VLOOKUP('Données projet'!$B$13,Paramètres!$A$1:$I$89,5,0)</f>
        <v>187.2592799999999</v>
      </c>
      <c r="CV71" s="13">
        <f t="shared" si="95"/>
        <v>46.933507123390406</v>
      </c>
      <c r="CW71" s="20">
        <f t="shared" si="67"/>
        <v>407.88577090657145</v>
      </c>
      <c r="CX71" s="59">
        <f t="shared" si="68"/>
        <v>673.33215503379029</v>
      </c>
      <c r="CY71" s="59">
        <f ca="1">AVERAGE(OFFSET($CX$3,0,0,'Données projet'!$E$13+1,1))-AVERAGE(OFFSET($H$3,0,0,'Données projet'!$E$13+1,1))</f>
        <v>302.36110224755532</v>
      </c>
      <c r="CZ71" s="59">
        <f t="shared" si="96"/>
        <v>292.08583531469412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30.376744290671617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30.376744290671617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</v>
      </c>
      <c r="DO71" s="12">
        <f>IF('Données projet'!$A$166&gt;35,DO70+DN71-DW70,IF(A71&lt;'Données projet'!$A$166,$DL$205^A71,IF(A71='Données projet'!$A$166,'Données projet'!$B$166,DO70+DN71-DW70)))</f>
        <v>203.00000000000003</v>
      </c>
      <c r="DP71" s="17">
        <f>DO71*VLOOKUP('Données projet'!$B$14,Paramètres!$A$1:$I$89,3,0)*VLOOKUP('Données projet'!$B$14,Paramètres!$A$1:$I$89,5,0)</f>
        <v>177.34080000000003</v>
      </c>
      <c r="DQ71" s="13">
        <f t="shared" si="97"/>
        <v>44.730051658603102</v>
      </c>
      <c r="DR71" s="20">
        <f t="shared" si="70"/>
        <v>386.77339997206712</v>
      </c>
      <c r="DS71" s="59">
        <f t="shared" si="71"/>
        <v>652.21978409928602</v>
      </c>
      <c r="DT71" s="59">
        <f ca="1">AVERAGE(OFFSET($DS$3,0,0,'Données projet'!$E$14+1,1))-AVERAGE(OFFSET($H$3,0,0,'Données projet'!$E$14+1,1))</f>
        <v>285.8437404763045</v>
      </c>
      <c r="DU71" s="59">
        <f t="shared" si="98"/>
        <v>276.01618888357268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34.408459141462387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34.408459141462387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7.8049999999999962</v>
      </c>
      <c r="EJ71" s="12">
        <f>IF('Données projet'!$A$192&gt;35,EJ70+EI71-ER70,IF(A71&lt;'Données projet'!$A$192,$EG$205^A71,IF(A71='Données projet'!$A$192,'Données projet'!$B$192,EJ70+EI71-ER70)))</f>
        <v>200.25500000000002</v>
      </c>
      <c r="EK71" s="17">
        <f>EJ71*VLOOKUP('Données projet'!$B$15,Paramètres!$A$1:$I$89,3,0)*VLOOKUP('Données projet'!$B$15,Paramètres!$A$1:$I$89,5,0)</f>
        <v>190.56265800000003</v>
      </c>
      <c r="EL71" s="13">
        <f t="shared" si="99"/>
        <v>47.664327130153318</v>
      </c>
      <c r="EM71" s="20">
        <f t="shared" si="73"/>
        <v>414.9119991016837</v>
      </c>
      <c r="EN71" s="59">
        <f t="shared" si="74"/>
        <v>680.35838322890254</v>
      </c>
      <c r="EO71" s="59">
        <f ca="1">AVERAGE(OFFSET($EN$3,0,0,'Données projet'!$E$15+1,1))-AVERAGE(OFFSET($H$3,0,0,'Données projet'!$E$15+1,1))</f>
        <v>536.1664221413339</v>
      </c>
      <c r="EP71" s="59">
        <f t="shared" si="100"/>
        <v>241.15939898336669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72.26464787815992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72.26464787815992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9.1162499999999973</v>
      </c>
      <c r="N72" s="13">
        <f>IF('Données projet'!$A$36&gt;35,N71+M72-V71,IF(A72&lt;'Données projet'!$A$36,$K$205^A72,IF(A72='Données projet'!$A$36,'Données projet'!$B$36,N71+M72-V71)))</f>
        <v>219.06249999999989</v>
      </c>
      <c r="O72" s="13">
        <f>N72*VLOOKUP('Données projet'!$B$9,Paramètres!$A$1:$I$89,3,0)*VLOOKUP('Données projet'!$B$9,Paramètres!$A$1:$I$89,5,0)</f>
        <v>184.53824999999992</v>
      </c>
      <c r="P72" s="13">
        <f t="shared" si="87"/>
        <v>46.330395330139176</v>
      </c>
      <c r="Q72" s="20">
        <f t="shared" si="54"/>
        <v>402.09622394999224</v>
      </c>
      <c r="R72" s="59">
        <f t="shared" si="55"/>
        <v>668.02638430005879</v>
      </c>
      <c r="S72" s="59">
        <f ca="1">AVERAGE(OFFSET($R$3,0,0,'Données projet'!$E$9+1,1))-AVERAGE(OFFSET($H$3,0,0,'Données projet'!$E$9+1,1))</f>
        <v>422.90448425131547</v>
      </c>
      <c r="T72" s="59">
        <f t="shared" si="88"/>
        <v>211.68575920428512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63.642726358779704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63.642726358779704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7.8049999999999962</v>
      </c>
      <c r="AI72" s="13">
        <f>IF('Données projet'!$A$62&gt;35,AI71+AH72-AQ71,IF(A72&lt;'Données projet'!$A$62,$AF$205^A72,IF(A72='Données projet'!$A$62,'Données projet'!$B$62,AI71+AH72-AQ71)))</f>
        <v>208.06000000000003</v>
      </c>
      <c r="AJ72" s="13">
        <f>AI72*VLOOKUP('Données projet'!$B$10,Paramètres!$A$1:$I$89,3,0)*VLOOKUP('Données projet'!$B$10,Paramètres!$A$1:$I$89,5,0)</f>
        <v>188.25268800000001</v>
      </c>
      <c r="AK72" s="13">
        <f t="shared" si="89"/>
        <v>47.153439503471503</v>
      </c>
      <c r="AL72" s="20">
        <f t="shared" si="58"/>
        <v>409.99900540187951</v>
      </c>
      <c r="AM72" s="59">
        <f t="shared" si="59"/>
        <v>675.92916575194613</v>
      </c>
      <c r="AN72" s="59">
        <f ca="1">AVERAGE(OFFSET($AM$3,0,0,'Données projet'!$E$10+1,1))-AVERAGE(OFFSET($H$3,0,0,'Données projet'!$E$10+1,1))</f>
        <v>514.0255035951318</v>
      </c>
      <c r="AO72" s="59">
        <f t="shared" si="90"/>
        <v>232.26614608014839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67.363274888531535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67.363274888531535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7.8049999999999962</v>
      </c>
      <c r="BD72" s="12">
        <f>IF('Données projet'!$A$88&gt;35,BD71+BC72-BL71,IF(A72&lt;'Données projet'!$A$88,$BA$205^A72,IF(A72='Données projet'!$A$88,'Données projet'!$B$88,BD71+BC72-BL71)))</f>
        <v>208.06000000000003</v>
      </c>
      <c r="BE72" s="13">
        <f>BD72*VLOOKUP('Données projet'!$B$11,Paramètres!$A$1:$I$89,3,0)*VLOOKUP('Données projet'!$B$11,Paramètres!$A$1:$I$89,5,0)</f>
        <v>210.97284000000005</v>
      </c>
      <c r="BF72" s="13">
        <f t="shared" si="91"/>
        <v>52.148118495572078</v>
      </c>
      <c r="BG72" s="20">
        <f t="shared" si="61"/>
        <v>458.26900271312144</v>
      </c>
      <c r="BH72" s="59">
        <f t="shared" si="62"/>
        <v>724.19916306318805</v>
      </c>
      <c r="BI72" s="59">
        <f ca="1">AVERAGE(OFFSET($BH$3,0,0,'Données projet'!$E$11+1,1))-AVERAGE(OFFSET($H$3,0,0,'Données projet'!$E$11+1,1))</f>
        <v>565.65323074569903</v>
      </c>
      <c r="BJ72" s="59">
        <f t="shared" si="92"/>
        <v>253.00166490531203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75.493325306112951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75.493325306112951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168.19999999999985</v>
      </c>
      <c r="BZ72" s="13">
        <f>BY72*VLOOKUP('Données projet'!$B$12,Paramètres!$A$1:$I$89,3,0)*VLOOKUP('Données projet'!$B$12,Paramètres!$A$1:$I$89,5,0)</f>
        <v>110.2046399999999</v>
      </c>
      <c r="CA72" s="13">
        <f t="shared" si="93"/>
        <v>29.379194135935805</v>
      </c>
      <c r="CB72" s="20">
        <f t="shared" si="64"/>
        <v>243.10851112008802</v>
      </c>
      <c r="CC72" s="59">
        <f t="shared" si="65"/>
        <v>509.03867147015455</v>
      </c>
      <c r="CD72" s="59">
        <f ca="1">AVERAGE(OFFSET($CC$3,0,0,'Données projet'!$E$12+1,1))-AVERAGE(OFFSET($H$3,0,0,'Données projet'!$E$12+1,1))</f>
        <v>225.24418446643304</v>
      </c>
      <c r="CE72" s="59">
        <f t="shared" si="94"/>
        <v>220.72810812053521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26.764825237003297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26.764825237003297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3.8</v>
      </c>
      <c r="CT72" s="12">
        <f>IF('Données projet'!$A$140&gt;35,CT71+CS72-DB71,IF(A72&lt;'Données projet'!$A$140,$CQ$205^A72,IF(A72='Données projet'!$A$140,'Données projet'!$B$140,CT71+CS72-DB71)))</f>
        <v>259.19999999999987</v>
      </c>
      <c r="CU72" s="17">
        <f>CT72*VLOOKUP('Données projet'!$B$13,Paramètres!$A$1:$I$89,3,0)*VLOOKUP('Données projet'!$B$13,Paramètres!$A$1:$I$89,5,0)</f>
        <v>190.04543999999993</v>
      </c>
      <c r="CV72" s="13">
        <f t="shared" si="95"/>
        <v>47.549998850241536</v>
      </c>
      <c r="CW72" s="20">
        <f t="shared" si="67"/>
        <v>413.81205599750388</v>
      </c>
      <c r="CX72" s="59">
        <f t="shared" si="68"/>
        <v>679.74221634757043</v>
      </c>
      <c r="CY72" s="59">
        <f ca="1">AVERAGE(OFFSET($CX$3,0,0,'Données projet'!$E$13+1,1))-AVERAGE(OFFSET($H$3,0,0,'Données projet'!$E$13+1,1))</f>
        <v>302.36110224755532</v>
      </c>
      <c r="CZ72" s="59">
        <f t="shared" si="96"/>
        <v>292.08583531469412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29.781074863116078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29.781074863116078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</v>
      </c>
      <c r="DO72" s="12">
        <f>IF('Données projet'!$A$166&gt;35,DO71+DN72-DW71,IF(A72&lt;'Données projet'!$A$166,$DL$205^A72,IF(A72='Données projet'!$A$166,'Données projet'!$B$166,DO71+DN72-DW71)))</f>
        <v>206.00000000000003</v>
      </c>
      <c r="DP72" s="17">
        <f>DO72*VLOOKUP('Données projet'!$B$14,Paramètres!$A$1:$I$89,3,0)*VLOOKUP('Données projet'!$B$14,Paramètres!$A$1:$I$89,5,0)</f>
        <v>179.96160000000006</v>
      </c>
      <c r="DQ72" s="13">
        <f t="shared" si="97"/>
        <v>45.313642767960104</v>
      </c>
      <c r="DR72" s="20">
        <f t="shared" si="70"/>
        <v>392.3543811541972</v>
      </c>
      <c r="DS72" s="59">
        <f t="shared" si="71"/>
        <v>658.28454150426376</v>
      </c>
      <c r="DT72" s="59">
        <f ca="1">AVERAGE(OFFSET($DS$3,0,0,'Données projet'!$E$14+1,1))-AVERAGE(OFFSET($H$3,0,0,'Données projet'!$E$14+1,1))</f>
        <v>285.8437404763045</v>
      </c>
      <c r="DU72" s="59">
        <f t="shared" si="98"/>
        <v>276.01618888357268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33.733730244786081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33.733730244786081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7.8049999999999962</v>
      </c>
      <c r="EJ72" s="12">
        <f>IF('Données projet'!$A$192&gt;35,EJ71+EI72-ER71,IF(A72&lt;'Données projet'!$A$192,$EG$205^A72,IF(A72='Données projet'!$A$192,'Données projet'!$B$192,EJ71+EI72-ER71)))</f>
        <v>208.06000000000003</v>
      </c>
      <c r="EK72" s="17">
        <f>EJ72*VLOOKUP('Données projet'!$B$15,Paramètres!$A$1:$I$89,3,0)*VLOOKUP('Données projet'!$B$15,Paramètres!$A$1:$I$89,5,0)</f>
        <v>197.98989600000004</v>
      </c>
      <c r="EL72" s="13">
        <f t="shared" si="99"/>
        <v>49.302148331122616</v>
      </c>
      <c r="EM72" s="20">
        <f t="shared" si="73"/>
        <v>430.70031054337193</v>
      </c>
      <c r="EN72" s="59">
        <f t="shared" si="74"/>
        <v>696.63047089343854</v>
      </c>
      <c r="EO72" s="59">
        <f ca="1">AVERAGE(OFFSET($EN$3,0,0,'Données projet'!$E$15+1,1))-AVERAGE(OFFSET($H$3,0,0,'Données projet'!$E$15+1,1))</f>
        <v>536.1664221413339</v>
      </c>
      <c r="EP72" s="59">
        <f t="shared" si="100"/>
        <v>241.15939898336669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70.847582210352158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70.847582210352158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9.1162499999999973</v>
      </c>
      <c r="N73" s="13">
        <f>IF('Données projet'!$A$36&gt;35,N72+M73-V72,IF(A73&lt;'Données projet'!$A$36,$K$205^A73,IF(A73='Données projet'!$A$36,'Données projet'!$B$36,N72+M73-V72)))</f>
        <v>228.17874999999989</v>
      </c>
      <c r="O73" s="13">
        <f>N73*VLOOKUP('Données projet'!$B$9,Paramètres!$A$1:$I$89,3,0)*VLOOKUP('Données projet'!$B$9,Paramètres!$A$1:$I$89,5,0)</f>
        <v>192.21777899999992</v>
      </c>
      <c r="P73" s="13">
        <f t="shared" si="87"/>
        <v>48.029940643657895</v>
      </c>
      <c r="Q73" s="20">
        <f t="shared" si="54"/>
        <v>418.43144504603737</v>
      </c>
      <c r="R73" s="59">
        <f t="shared" si="55"/>
        <v>684.83698918304685</v>
      </c>
      <c r="S73" s="59">
        <f ca="1">AVERAGE(OFFSET($R$3,0,0,'Données projet'!$E$9+1,1))-AVERAGE(OFFSET($H$3,0,0,'Données projet'!$E$9+1,1))</f>
        <v>422.90448425131547</v>
      </c>
      <c r="T73" s="59">
        <f t="shared" si="88"/>
        <v>211.68575920428512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62.394731313114129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62.394731313114129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7.8049999999999962</v>
      </c>
      <c r="AI73" s="13">
        <f>IF('Données projet'!$A$62&gt;35,AI72+AH73-AQ72,IF(A73&lt;'Données projet'!$A$62,$AF$205^A73,IF(A73='Données projet'!$A$62,'Données projet'!$B$62,AI72+AH73-AQ72)))</f>
        <v>215.86500000000004</v>
      </c>
      <c r="AJ73" s="13">
        <f>AI73*VLOOKUP('Données projet'!$B$10,Paramètres!$A$1:$I$89,3,0)*VLOOKUP('Données projet'!$B$10,Paramètres!$A$1:$I$89,5,0)</f>
        <v>195.31465200000002</v>
      </c>
      <c r="AK73" s="13">
        <f t="shared" si="89"/>
        <v>48.713053725986441</v>
      </c>
      <c r="AL73" s="20">
        <f t="shared" si="58"/>
        <v>425.01492080609302</v>
      </c>
      <c r="AM73" s="59">
        <f t="shared" si="59"/>
        <v>691.4204649431025</v>
      </c>
      <c r="AN73" s="59">
        <f ca="1">AVERAGE(OFFSET($AM$3,0,0,'Données projet'!$E$10+1,1))-AVERAGE(OFFSET($H$3,0,0,'Données projet'!$E$10+1,1))</f>
        <v>514.0255035951318</v>
      </c>
      <c r="AO73" s="59">
        <f t="shared" si="90"/>
        <v>232.26614608014839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66.04232215550806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66.04232215550806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7.8049999999999962</v>
      </c>
      <c r="BD73" s="12">
        <f>IF('Données projet'!$A$88&gt;35,BD72+BC73-BL72,IF(A73&lt;'Données projet'!$A$88,$BA$205^A73,IF(A73='Données projet'!$A$88,'Données projet'!$B$88,BD72+BC73-BL72)))</f>
        <v>215.86500000000004</v>
      </c>
      <c r="BE73" s="13">
        <f>BD73*VLOOKUP('Données projet'!$B$11,Paramètres!$A$1:$I$89,3,0)*VLOOKUP('Données projet'!$B$11,Paramètres!$A$1:$I$89,5,0)</f>
        <v>218.88711000000006</v>
      </c>
      <c r="BF73" s="13">
        <f t="shared" si="91"/>
        <v>53.872933231029464</v>
      </c>
      <c r="BG73" s="20">
        <f t="shared" si="61"/>
        <v>475.05707529404305</v>
      </c>
      <c r="BH73" s="59">
        <f t="shared" si="62"/>
        <v>741.46261943105253</v>
      </c>
      <c r="BI73" s="59">
        <f ca="1">AVERAGE(OFFSET($BH$3,0,0,'Données projet'!$E$11+1,1))-AVERAGE(OFFSET($H$3,0,0,'Données projet'!$E$11+1,1))</f>
        <v>565.65323074569903</v>
      </c>
      <c r="BJ73" s="59">
        <f t="shared" si="92"/>
        <v>253.00166490531203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74.012947243241811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74.012947243241811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172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171.99999999999986</v>
      </c>
      <c r="BZ73" s="13">
        <f>BY73*VLOOKUP('Données projet'!$B$12,Paramètres!$A$1:$I$89,3,0)*VLOOKUP('Données projet'!$B$12,Paramètres!$A$1:$I$89,5,0)</f>
        <v>112.6943999999999</v>
      </c>
      <c r="CA73" s="13">
        <f t="shared" si="93"/>
        <v>29.964909381330607</v>
      </c>
      <c r="CB73" s="20">
        <f t="shared" si="64"/>
        <v>248.46496383915061</v>
      </c>
      <c r="CC73" s="59">
        <f t="shared" si="65"/>
        <v>514.87050797616007</v>
      </c>
      <c r="CD73" s="59">
        <f ca="1">AVERAGE(OFFSET($CC$3,0,0,'Données projet'!$E$12+1,1))-AVERAGE(OFFSET($H$3,0,0,'Données projet'!$E$12+1,1))</f>
        <v>225.24418446643304</v>
      </c>
      <c r="CE73" s="59">
        <f t="shared" si="94"/>
        <v>220.72810812053521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15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30.911745381758532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30.911745381758532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3.8</v>
      </c>
      <c r="CS73" s="12">
        <f t="array" ref="CS73">INDEX(CR:CR,MIN(IF(ISNUMBER(CR73:CR269),ROW(CR73:CR269),"")))</f>
        <v>3.8</v>
      </c>
      <c r="CT73" s="12">
        <f>IF('Données projet'!$A$140&gt;35,CT72+CS73-DB72,IF(A73&lt;'Données projet'!$A$140,$CQ$205^A73,IF(A73='Données projet'!$A$140,'Données projet'!$B$140,CT72+CS73-DB72)))</f>
        <v>262.99999999999989</v>
      </c>
      <c r="CU73" s="17">
        <f>CT73*VLOOKUP('Données projet'!$B$13,Paramètres!$A$1:$I$89,3,0)*VLOOKUP('Données projet'!$B$13,Paramètres!$A$1:$I$89,5,0)</f>
        <v>192.83159999999992</v>
      </c>
      <c r="CV73" s="13">
        <f t="shared" si="95"/>
        <v>48.165439402688776</v>
      </c>
      <c r="CW73" s="20">
        <f t="shared" si="67"/>
        <v>419.73651029301612</v>
      </c>
      <c r="CX73" s="59">
        <f t="shared" si="68"/>
        <v>686.14205443002561</v>
      </c>
      <c r="CY73" s="59">
        <f ca="1">AVERAGE(OFFSET($CX$3,0,0,'Données projet'!$E$13+1,1))-AVERAGE(OFFSET($H$3,0,0,'Données projet'!$E$13+1,1))</f>
        <v>302.36110224755532</v>
      </c>
      <c r="CZ73" s="59">
        <f t="shared" si="96"/>
        <v>292.08583531469412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10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32.682368943488726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32.682368943488726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209</v>
      </c>
      <c r="DM73" s="12">
        <f>VLOOKUP(A73,'Données projet'!$A$165:$I$185,9,0)</f>
        <v>3</v>
      </c>
      <c r="DN73" s="12">
        <f t="array" ref="DN73">INDEX(DM:DM,MIN(IF(ISNUMBER(DM73:DM269),ROW(DM73:DM269),"")))</f>
        <v>3</v>
      </c>
      <c r="DO73" s="12">
        <f>IF('Données projet'!$A$166&gt;35,DO72+DN73-DW72,IF(A73&lt;'Données projet'!$A$166,$DL$205^A73,IF(A73='Données projet'!$A$166,'Données projet'!$B$166,DO72+DN73-DW72)))</f>
        <v>209.00000000000003</v>
      </c>
      <c r="DP73" s="17">
        <f>DO73*VLOOKUP('Données projet'!$B$14,Paramètres!$A$1:$I$89,3,0)*VLOOKUP('Données projet'!$B$14,Paramètres!$A$1:$I$89,5,0)</f>
        <v>182.58240000000004</v>
      </c>
      <c r="DQ73" s="13">
        <f t="shared" si="97"/>
        <v>45.896245406460288</v>
      </c>
      <c r="DR73" s="20">
        <f t="shared" si="70"/>
        <v>397.93364074958504</v>
      </c>
      <c r="DS73" s="59">
        <f t="shared" si="71"/>
        <v>664.33918488659447</v>
      </c>
      <c r="DT73" s="59">
        <f ca="1">AVERAGE(OFFSET($DS$3,0,0,'Données projet'!$E$14+1,1))-AVERAGE(OFFSET($H$3,0,0,'Données projet'!$E$14+1,1))</f>
        <v>285.8437404763045</v>
      </c>
      <c r="DU73" s="59">
        <f t="shared" si="98"/>
        <v>276.01618888357268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8</v>
      </c>
      <c r="DX73" s="16">
        <f>IF(ISNA(VLOOKUP(A73,'Données projet'!$A$165:$I$185,5,0)),0%,VLOOKUP(A73,'Données projet'!$A$165:$I$185,5,0)*VLOOKUP('Données projet'!$B$14,Paramètres!$A$1:$I$89,7,0))</f>
        <v>0.53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37.166965406123943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37.166965406123943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7.8049999999999962</v>
      </c>
      <c r="EJ73" s="12">
        <f>IF('Données projet'!$A$192&gt;35,EJ72+EI73-ER72,IF(A73&lt;'Données projet'!$A$192,$EG$205^A73,IF(A73='Données projet'!$A$192,'Données projet'!$B$192,EJ72+EI73-ER72)))</f>
        <v>215.86500000000004</v>
      </c>
      <c r="EK73" s="17">
        <f>EJ73*VLOOKUP('Données projet'!$B$15,Paramètres!$A$1:$I$89,3,0)*VLOOKUP('Données projet'!$B$15,Paramètres!$A$1:$I$89,5,0)</f>
        <v>205.41713400000006</v>
      </c>
      <c r="EL73" s="13">
        <f t="shared" si="99"/>
        <v>50.932831745682456</v>
      </c>
      <c r="EM73" s="20">
        <f t="shared" si="73"/>
        <v>446.47619034039707</v>
      </c>
      <c r="EN73" s="59">
        <f t="shared" si="74"/>
        <v>712.88173447740655</v>
      </c>
      <c r="EO73" s="59">
        <f ca="1">AVERAGE(OFFSET($EN$3,0,0,'Données projet'!$E$15+1,1))-AVERAGE(OFFSET($H$3,0,0,'Données projet'!$E$15+1,1))</f>
        <v>536.1664221413339</v>
      </c>
      <c r="EP73" s="59">
        <f t="shared" si="100"/>
        <v>241.15939898336669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69.458304335965394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69.458304335965394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9.1162499999999973</v>
      </c>
      <c r="N74" s="13">
        <f>IF('Données projet'!$A$36&gt;35,N73+M74-V73,IF(A74&lt;'Données projet'!$A$36,$K$205^A74,IF(A74='Données projet'!$A$36,'Données projet'!$B$36,N73+M74-V73)))</f>
        <v>237.2949999999999</v>
      </c>
      <c r="O74" s="13">
        <f>N74*VLOOKUP('Données projet'!$B$9,Paramètres!$A$1:$I$89,3,0)*VLOOKUP('Données projet'!$B$9,Paramètres!$A$1:$I$89,5,0)</f>
        <v>199.89730799999995</v>
      </c>
      <c r="P74" s="13">
        <f t="shared" si="87"/>
        <v>49.721598457406273</v>
      </c>
      <c r="Q74" s="20">
        <f t="shared" si="54"/>
        <v>434.75292874664916</v>
      </c>
      <c r="R74" s="59">
        <f t="shared" si="55"/>
        <v>701.62560982469711</v>
      </c>
      <c r="S74" s="59">
        <f ca="1">AVERAGE(OFFSET($R$3,0,0,'Données projet'!$E$9+1,1))-AVERAGE(OFFSET($H$3,0,0,'Données projet'!$E$9+1,1))</f>
        <v>422.90448425131547</v>
      </c>
      <c r="T74" s="59">
        <f t="shared" si="88"/>
        <v>211.68575920428512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61.171208689092239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61.171208689092239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7.8049999999999962</v>
      </c>
      <c r="AI74" s="13">
        <f>IF('Données projet'!$A$62&gt;35,AI73+AH74-AQ73,IF(A74&lt;'Données projet'!$A$62,$AF$205^A74,IF(A74='Données projet'!$A$62,'Données projet'!$B$62,AI73+AH74-AQ73)))</f>
        <v>223.67000000000004</v>
      </c>
      <c r="AJ74" s="13">
        <f>AI74*VLOOKUP('Données projet'!$B$10,Paramètres!$A$1:$I$89,3,0)*VLOOKUP('Données projet'!$B$10,Paramètres!$A$1:$I$89,5,0)</f>
        <v>202.37661600000004</v>
      </c>
      <c r="AK74" s="13">
        <f t="shared" si="89"/>
        <v>50.266116350658976</v>
      </c>
      <c r="AL74" s="20">
        <f t="shared" si="58"/>
        <v>440.01942551073108</v>
      </c>
      <c r="AM74" s="59">
        <f t="shared" si="59"/>
        <v>706.89210658877903</v>
      </c>
      <c r="AN74" s="59">
        <f ca="1">AVERAGE(OFFSET($AM$3,0,0,'Données projet'!$E$10+1,1))-AVERAGE(OFFSET($H$3,0,0,'Données projet'!$E$10+1,1))</f>
        <v>514.0255035951318</v>
      </c>
      <c r="AO74" s="59">
        <f t="shared" si="90"/>
        <v>232.26614608014839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64.747272499877567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64.747272499877567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7.8049999999999962</v>
      </c>
      <c r="BD74" s="12">
        <f>IF('Données projet'!$A$88&gt;35,BD73+BC74-BL73,IF(A74&lt;'Données projet'!$A$88,$BA$205^A74,IF(A74='Données projet'!$A$88,'Données projet'!$B$88,BD73+BC74-BL73)))</f>
        <v>223.67000000000004</v>
      </c>
      <c r="BE74" s="13">
        <f>BD74*VLOOKUP('Données projet'!$B$11,Paramètres!$A$1:$I$89,3,0)*VLOOKUP('Données projet'!$B$11,Paramètres!$A$1:$I$89,5,0)</f>
        <v>226.80138000000005</v>
      </c>
      <c r="BF74" s="13">
        <f t="shared" si="91"/>
        <v>55.590502397463382</v>
      </c>
      <c r="BG74" s="20">
        <f t="shared" si="61"/>
        <v>491.8325285089154</v>
      </c>
      <c r="BH74" s="59">
        <f t="shared" si="62"/>
        <v>758.70520958696329</v>
      </c>
      <c r="BI74" s="59">
        <f ca="1">AVERAGE(OFFSET($BH$3,0,0,'Données projet'!$E$11+1,1))-AVERAGE(OFFSET($H$3,0,0,'Données projet'!$E$11+1,1))</f>
        <v>565.65323074569903</v>
      </c>
      <c r="BJ74" s="59">
        <f t="shared" si="92"/>
        <v>253.00166490531203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72.561598491242108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72.561598491242108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3.6</v>
      </c>
      <c r="BY74" s="12">
        <f>IF('Données projet'!$A$114&gt;35,BY73+BX74-CG73,IF(A74&lt;'Données projet'!$A$114,$BV$205^A74,IF(A74='Données projet'!$A$114,'Données projet'!$B$114,BY73+BX74-CG73)))</f>
        <v>160.59999999999985</v>
      </c>
      <c r="BZ74" s="13">
        <f>BY74*VLOOKUP('Données projet'!$B$12,Paramètres!$A$1:$I$89,3,0)*VLOOKUP('Données projet'!$B$12,Paramètres!$A$1:$I$89,5,0)</f>
        <v>105.22511999999992</v>
      </c>
      <c r="CA74" s="13">
        <f t="shared" si="93"/>
        <v>28.203096471199693</v>
      </c>
      <c r="CB74" s="20">
        <f t="shared" si="64"/>
        <v>232.38747702067266</v>
      </c>
      <c r="CC74" s="59">
        <f t="shared" si="65"/>
        <v>499.26015809872058</v>
      </c>
      <c r="CD74" s="59">
        <f ca="1">AVERAGE(OFFSET($CC$3,0,0,'Données projet'!$E$12+1,1))-AVERAGE(OFFSET($H$3,0,0,'Données projet'!$E$12+1,1))</f>
        <v>225.24418446643304</v>
      </c>
      <c r="CE74" s="59">
        <f t="shared" si="94"/>
        <v>220.72810812053521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30.305584909125223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30.305584909125223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3.4</v>
      </c>
      <c r="CT74" s="12">
        <f>IF('Données projet'!$A$140&gt;35,CT73+CS74-DB73,IF(A74&lt;'Données projet'!$A$140,$CQ$205^A74,IF(A74='Données projet'!$A$140,'Données projet'!$B$140,CT73+CS74-DB73)))</f>
        <v>256.39999999999986</v>
      </c>
      <c r="CU74" s="17">
        <f>CT74*VLOOKUP('Données projet'!$B$13,Paramètres!$A$1:$I$89,3,0)*VLOOKUP('Données projet'!$B$13,Paramètres!$A$1:$I$89,5,0)</f>
        <v>187.99247999999989</v>
      </c>
      <c r="CV74" s="13">
        <f t="shared" si="95"/>
        <v>47.095844674053957</v>
      </c>
      <c r="CW74" s="20">
        <f t="shared" si="67"/>
        <v>409.44549880731046</v>
      </c>
      <c r="CX74" s="59">
        <f t="shared" si="68"/>
        <v>676.3181798853584</v>
      </c>
      <c r="CY74" s="59">
        <f ca="1">AVERAGE(OFFSET($CX$3,0,0,'Données projet'!$E$13+1,1))-AVERAGE(OFFSET($H$3,0,0,'Données projet'!$E$13+1,1))</f>
        <v>302.36110224755532</v>
      </c>
      <c r="CZ74" s="59">
        <f t="shared" si="96"/>
        <v>292.08583531469412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32.04148762278362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32.04148762278362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2.6</v>
      </c>
      <c r="DO74" s="12">
        <f>IF('Données projet'!$A$166&gt;35,DO73+DN74-DW73,IF(A74&lt;'Données projet'!$A$166,$DL$205^A74,IF(A74='Données projet'!$A$166,'Données projet'!$B$166,DO73+DN74-DW73)))</f>
        <v>203.60000000000002</v>
      </c>
      <c r="DP74" s="17">
        <f>DO74*VLOOKUP('Données projet'!$B$14,Paramètres!$A$1:$I$89,3,0)*VLOOKUP('Données projet'!$B$14,Paramètres!$A$1:$I$89,5,0)</f>
        <v>177.86496000000002</v>
      </c>
      <c r="DQ74" s="13">
        <f t="shared" si="97"/>
        <v>44.846849734353761</v>
      </c>
      <c r="DR74" s="20">
        <f t="shared" si="70"/>
        <v>387.88973528733283</v>
      </c>
      <c r="DS74" s="59">
        <f t="shared" si="71"/>
        <v>654.76241636538077</v>
      </c>
      <c r="DT74" s="59">
        <f ca="1">AVERAGE(OFFSET($DS$3,0,0,'Données projet'!$E$14+1,1))-AVERAGE(OFFSET($H$3,0,0,'Données projet'!$E$14+1,1))</f>
        <v>285.8437404763045</v>
      </c>
      <c r="DU74" s="59">
        <f t="shared" si="98"/>
        <v>276.01618888357268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36.438143884120315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36.438143884120315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7.8049999999999962</v>
      </c>
      <c r="EJ74" s="12">
        <f>IF('Données projet'!$A$192&gt;35,EJ73+EI74-ER73,IF(A74&lt;'Données projet'!$A$192,$EG$205^A74,IF(A74='Données projet'!$A$192,'Données projet'!$B$192,EJ73+EI74-ER73)))</f>
        <v>223.67000000000004</v>
      </c>
      <c r="EK74" s="17">
        <f>EJ74*VLOOKUP('Données projet'!$B$15,Paramètres!$A$1:$I$89,3,0)*VLOOKUP('Données projet'!$B$15,Paramètres!$A$1:$I$89,5,0)</f>
        <v>212.84437200000002</v>
      </c>
      <c r="EL74" s="13">
        <f t="shared" si="99"/>
        <v>52.556665016285947</v>
      </c>
      <c r="EM74" s="20">
        <f t="shared" si="73"/>
        <v>462.24013947003141</v>
      </c>
      <c r="EN74" s="59">
        <f t="shared" si="74"/>
        <v>729.1128205480793</v>
      </c>
      <c r="EO74" s="59">
        <f ca="1">AVERAGE(OFFSET($EN$3,0,0,'Données projet'!$E$15+1,1))-AVERAGE(OFFSET($H$3,0,0,'Données projet'!$E$15+1,1))</f>
        <v>536.1664221413339</v>
      </c>
      <c r="EP74" s="59">
        <f t="shared" si="100"/>
        <v>241.15939898336669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68.096269353319528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68.096269353319528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9.1162499999999973</v>
      </c>
      <c r="N75" s="13">
        <f>IF('Données projet'!$A$36&gt;35,N74+M75-V74,IF(A75&lt;'Données projet'!$A$36,$K$205^A75,IF(A75='Données projet'!$A$36,'Données projet'!$B$36,N74+M75-V74)))</f>
        <v>246.41124999999991</v>
      </c>
      <c r="O75" s="13">
        <f>N75*VLOOKUP('Données projet'!$B$9,Paramètres!$A$1:$I$89,3,0)*VLOOKUP('Données projet'!$B$9,Paramètres!$A$1:$I$89,5,0)</f>
        <v>207.57683699999995</v>
      </c>
      <c r="P75" s="13">
        <f t="shared" si="87"/>
        <v>51.405706473465727</v>
      </c>
      <c r="Q75" s="20">
        <f t="shared" si="54"/>
        <v>451.06126321628602</v>
      </c>
      <c r="R75" s="59">
        <f t="shared" si="55"/>
        <v>718.39297745380713</v>
      </c>
      <c r="S75" s="59">
        <f ca="1">AVERAGE(OFFSET($R$3,0,0,'Données projet'!$E$9+1,1))-AVERAGE(OFFSET($H$3,0,0,'Données projet'!$E$9+1,1))</f>
        <v>422.90448425131547</v>
      </c>
      <c r="T75" s="59">
        <f t="shared" si="88"/>
        <v>211.68575920428512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59.971678597452311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59.971678597452311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7.8049999999999962</v>
      </c>
      <c r="AI75" s="13">
        <f>IF('Données projet'!$A$62&gt;35,AI74+AH75-AQ74,IF(A75&lt;'Données projet'!$A$62,$AF$205^A75,IF(A75='Données projet'!$A$62,'Données projet'!$B$62,AI74+AH75-AQ74)))</f>
        <v>231.47500000000005</v>
      </c>
      <c r="AJ75" s="13">
        <f>AI75*VLOOKUP('Données projet'!$B$10,Paramètres!$A$1:$I$89,3,0)*VLOOKUP('Données projet'!$B$10,Paramètres!$A$1:$I$89,5,0)</f>
        <v>209.43858000000003</v>
      </c>
      <c r="AK75" s="13">
        <f t="shared" si="89"/>
        <v>51.812882195261956</v>
      </c>
      <c r="AL75" s="20">
        <f t="shared" si="58"/>
        <v>455.01296332341457</v>
      </c>
      <c r="AM75" s="59">
        <f t="shared" si="59"/>
        <v>722.34467756093568</v>
      </c>
      <c r="AN75" s="59">
        <f ca="1">AVERAGE(OFFSET($AM$3,0,0,'Données projet'!$E$10+1,1))-AVERAGE(OFFSET($H$3,0,0,'Données projet'!$E$10+1,1))</f>
        <v>514.0255035951318</v>
      </c>
      <c r="AO75" s="59">
        <f t="shared" si="90"/>
        <v>232.26614608014839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63.477617978091686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63.477617978091686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7.8049999999999962</v>
      </c>
      <c r="BD75" s="12">
        <f>IF('Données projet'!$A$88&gt;35,BD74+BC75-BL74,IF(A75&lt;'Données projet'!$A$88,$BA$205^A75,IF(A75='Données projet'!$A$88,'Données projet'!$B$88,BD74+BC75-BL74)))</f>
        <v>231.47500000000005</v>
      </c>
      <c r="BE75" s="13">
        <f>BD75*VLOOKUP('Données projet'!$B$11,Paramètres!$A$1:$I$89,3,0)*VLOOKUP('Données projet'!$B$11,Paramètres!$A$1:$I$89,5,0)</f>
        <v>234.71565000000007</v>
      </c>
      <c r="BF75" s="13">
        <f t="shared" si="91"/>
        <v>57.301107803953805</v>
      </c>
      <c r="BG75" s="20">
        <f t="shared" si="61"/>
        <v>508.59585317521964</v>
      </c>
      <c r="BH75" s="59">
        <f t="shared" si="62"/>
        <v>775.9275674127407</v>
      </c>
      <c r="BI75" s="59">
        <f ca="1">AVERAGE(OFFSET($BH$3,0,0,'Données projet'!$E$11+1,1))-AVERAGE(OFFSET($H$3,0,0,'Données projet'!$E$11+1,1))</f>
        <v>565.65323074569903</v>
      </c>
      <c r="BJ75" s="59">
        <f t="shared" si="92"/>
        <v>253.00166490531203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71.138709803033791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71.138709803033791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3.6</v>
      </c>
      <c r="BY75" s="12">
        <f>IF('Données projet'!$A$114&gt;35,BY74+BX75-CG74,IF(A75&lt;'Données projet'!$A$114,$BV$205^A75,IF(A75='Données projet'!$A$114,'Données projet'!$B$114,BY74+BX75-CG74)))</f>
        <v>164.19999999999985</v>
      </c>
      <c r="BZ75" s="13">
        <f>BY75*VLOOKUP('Données projet'!$B$12,Paramètres!$A$1:$I$89,3,0)*VLOOKUP('Données projet'!$B$12,Paramètres!$A$1:$I$89,5,0)</f>
        <v>107.5838399999999</v>
      </c>
      <c r="CA75" s="13">
        <f t="shared" si="93"/>
        <v>28.760984680893014</v>
      </c>
      <c r="CB75" s="20">
        <f t="shared" si="64"/>
        <v>237.46723631922183</v>
      </c>
      <c r="CC75" s="59">
        <f t="shared" si="65"/>
        <v>504.79895055674297</v>
      </c>
      <c r="CD75" s="59">
        <f ca="1">AVERAGE(OFFSET($CC$3,0,0,'Données projet'!$E$12+1,1))-AVERAGE(OFFSET($H$3,0,0,'Données projet'!$E$12+1,1))</f>
        <v>225.24418446643304</v>
      </c>
      <c r="CE75" s="59">
        <f t="shared" si="94"/>
        <v>220.72810812053521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29.711310873638872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29.711310873638872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3.4</v>
      </c>
      <c r="CT75" s="12">
        <f>IF('Données projet'!$A$140&gt;35,CT74+CS75-DB74,IF(A75&lt;'Données projet'!$A$140,$CQ$205^A75,IF(A75='Données projet'!$A$140,'Données projet'!$B$140,CT74+CS75-DB74)))</f>
        <v>259.79999999999984</v>
      </c>
      <c r="CU75" s="17">
        <f>CT75*VLOOKUP('Données projet'!$B$13,Paramètres!$A$1:$I$89,3,0)*VLOOKUP('Données projet'!$B$13,Paramètres!$A$1:$I$89,5,0)</f>
        <v>190.4853599999999</v>
      </c>
      <c r="CV75" s="13">
        <f t="shared" si="95"/>
        <v>47.647243117546552</v>
      </c>
      <c r="CW75" s="20">
        <f t="shared" si="67"/>
        <v>414.74761709639341</v>
      </c>
      <c r="CX75" s="59">
        <f t="shared" si="68"/>
        <v>682.07933133391452</v>
      </c>
      <c r="CY75" s="59">
        <f ca="1">AVERAGE(OFFSET($CX$3,0,0,'Données projet'!$E$13+1,1))-AVERAGE(OFFSET($H$3,0,0,'Données projet'!$E$13+1,1))</f>
        <v>302.36110224755532</v>
      </c>
      <c r="CZ75" s="59">
        <f t="shared" si="96"/>
        <v>292.08583531469412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31.413173593878536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31.413173593878536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2.6</v>
      </c>
      <c r="DO75" s="12">
        <f>IF('Données projet'!$A$166&gt;35,DO74+DN75-DW74,IF(A75&lt;'Données projet'!$A$166,$DL$205^A75,IF(A75='Données projet'!$A$166,'Données projet'!$B$166,DO74+DN75-DW74)))</f>
        <v>206.20000000000002</v>
      </c>
      <c r="DP75" s="17">
        <f>DO75*VLOOKUP('Données projet'!$B$14,Paramètres!$A$1:$I$89,3,0)*VLOOKUP('Données projet'!$B$14,Paramètres!$A$1:$I$89,5,0)</f>
        <v>180.13632000000004</v>
      </c>
      <c r="DQ75" s="13">
        <f t="shared" si="97"/>
        <v>45.352513518602144</v>
      </c>
      <c r="DR75" s="20">
        <f t="shared" si="70"/>
        <v>392.72638504489879</v>
      </c>
      <c r="DS75" s="59">
        <f t="shared" si="71"/>
        <v>660.0580992824199</v>
      </c>
      <c r="DT75" s="59">
        <f ca="1">AVERAGE(OFFSET($DS$3,0,0,'Données projet'!$E$14+1,1))-AVERAGE(OFFSET($H$3,0,0,'Données projet'!$E$14+1,1))</f>
        <v>285.8437404763045</v>
      </c>
      <c r="DU75" s="59">
        <f t="shared" si="98"/>
        <v>276.01618888357268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35.723614107625941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35.723614107625941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7.8049999999999962</v>
      </c>
      <c r="EJ75" s="12">
        <f>IF('Données projet'!$A$192&gt;35,EJ74+EI75-ER74,IF(A75&lt;'Données projet'!$A$192,$EG$205^A75,IF(A75='Données projet'!$A$192,'Données projet'!$B$192,EJ74+EI75-ER74)))</f>
        <v>231.47500000000005</v>
      </c>
      <c r="EK75" s="17">
        <f>EJ75*VLOOKUP('Données projet'!$B$15,Paramètres!$A$1:$I$89,3,0)*VLOOKUP('Données projet'!$B$15,Paramètres!$A$1:$I$89,5,0)</f>
        <v>220.27161000000004</v>
      </c>
      <c r="EL75" s="13">
        <f t="shared" si="99"/>
        <v>54.173914572355251</v>
      </c>
      <c r="EM75" s="20">
        <f t="shared" si="73"/>
        <v>477.99262196351879</v>
      </c>
      <c r="EN75" s="59">
        <f t="shared" si="74"/>
        <v>745.32433620103984</v>
      </c>
      <c r="EO75" s="59">
        <f ca="1">AVERAGE(OFFSET($EN$3,0,0,'Données projet'!$E$15+1,1))-AVERAGE(OFFSET($H$3,0,0,'Données projet'!$E$15+1,1))</f>
        <v>536.1664221413339</v>
      </c>
      <c r="EP75" s="59">
        <f t="shared" si="100"/>
        <v>241.15939898336669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66.760943045924037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66.760943045924037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9.1162499999999973</v>
      </c>
      <c r="N76" s="13">
        <f>IF('Données projet'!$A$36&gt;35,N75+M76-V75,IF(A76&lt;'Données projet'!$A$36,$K$205^A76,IF(A76='Données projet'!$A$36,'Données projet'!$B$36,N75+M76-V75)))</f>
        <v>255.52749999999992</v>
      </c>
      <c r="O76" s="13">
        <f>N76*VLOOKUP('Données projet'!$B$9,Paramètres!$A$1:$I$89,3,0)*VLOOKUP('Données projet'!$B$9,Paramètres!$A$1:$I$89,5,0)</f>
        <v>215.25636599999996</v>
      </c>
      <c r="P76" s="13">
        <f t="shared" si="87"/>
        <v>53.082575990817006</v>
      </c>
      <c r="Q76" s="20">
        <f t="shared" si="54"/>
        <v>467.35699063400619</v>
      </c>
      <c r="R76" s="59">
        <f t="shared" si="55"/>
        <v>735.13977483192798</v>
      </c>
      <c r="S76" s="59">
        <f ca="1">AVERAGE(OFFSET($R$3,0,0,'Données projet'!$E$9+1,1))-AVERAGE(OFFSET($H$3,0,0,'Données projet'!$E$9+1,1))</f>
        <v>422.90448425131547</v>
      </c>
      <c r="T76" s="59">
        <f t="shared" si="88"/>
        <v>211.68575920428512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58.795670559268331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58.795670559268331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7.8049999999999962</v>
      </c>
      <c r="AI76" s="13">
        <f>IF('Données projet'!$A$62&gt;35,AI75+AH76-AQ75,IF(A76&lt;'Données projet'!$A$62,$AF$205^A76,IF(A76='Données projet'!$A$62,'Données projet'!$B$62,AI75+AH76-AQ75)))</f>
        <v>239.28000000000006</v>
      </c>
      <c r="AJ76" s="13">
        <f>AI76*VLOOKUP('Données projet'!$B$10,Paramètres!$A$1:$I$89,3,0)*VLOOKUP('Données projet'!$B$10,Paramètres!$A$1:$I$89,5,0)</f>
        <v>216.50054400000005</v>
      </c>
      <c r="AK76" s="13">
        <f t="shared" si="89"/>
        <v>53.35358791845195</v>
      </c>
      <c r="AL76" s="20">
        <f t="shared" si="58"/>
        <v>469.99594642463717</v>
      </c>
      <c r="AM76" s="59">
        <f t="shared" si="59"/>
        <v>737.7787306225589</v>
      </c>
      <c r="AN76" s="59">
        <f ca="1">AVERAGE(OFFSET($AM$3,0,0,'Données projet'!$E$10+1,1))-AVERAGE(OFFSET($H$3,0,0,'Données projet'!$E$10+1,1))</f>
        <v>514.0255035951318</v>
      </c>
      <c r="AO76" s="59">
        <f t="shared" si="90"/>
        <v>232.26614608014839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62.232860607065234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62.232860607065234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7.8049999999999962</v>
      </c>
      <c r="BD76" s="12">
        <f>IF('Données projet'!$A$88&gt;35,BD75+BC76-BL75,IF(A76&lt;'Données projet'!$A$88,$BA$205^A76,IF(A76='Données projet'!$A$88,'Données projet'!$B$88,BD75+BC76-BL75)))</f>
        <v>239.28000000000006</v>
      </c>
      <c r="BE76" s="13">
        <f>BD76*VLOOKUP('Données projet'!$B$11,Paramètres!$A$1:$I$89,3,0)*VLOOKUP('Données projet'!$B$11,Paramètres!$A$1:$I$89,5,0)</f>
        <v>242.62992000000006</v>
      </c>
      <c r="BF76" s="13">
        <f t="shared" si="91"/>
        <v>59.005011176979288</v>
      </c>
      <c r="BG76" s="20">
        <f t="shared" si="61"/>
        <v>525.347505133239</v>
      </c>
      <c r="BH76" s="59">
        <f t="shared" si="62"/>
        <v>793.13028933116084</v>
      </c>
      <c r="BI76" s="59">
        <f ca="1">AVERAGE(OFFSET($BH$3,0,0,'Données projet'!$E$11+1,1))-AVERAGE(OFFSET($H$3,0,0,'Données projet'!$E$11+1,1))</f>
        <v>565.65323074569903</v>
      </c>
      <c r="BJ76" s="59">
        <f t="shared" si="92"/>
        <v>253.00166490531203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69.743723094124846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69.743723094124846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3.6</v>
      </c>
      <c r="BY76" s="12">
        <f>IF('Données projet'!$A$114&gt;35,BY75+BX76-CG75,IF(A76&lt;'Données projet'!$A$114,$BV$205^A76,IF(A76='Données projet'!$A$114,'Données projet'!$B$114,BY75+BX76-CG75)))</f>
        <v>167.79999999999984</v>
      </c>
      <c r="BZ76" s="13">
        <f>BY76*VLOOKUP('Données projet'!$B$12,Paramètres!$A$1:$I$89,3,0)*VLOOKUP('Données projet'!$B$12,Paramètres!$A$1:$I$89,5,0)</f>
        <v>109.94255999999989</v>
      </c>
      <c r="CA76" s="13">
        <f t="shared" si="93"/>
        <v>29.317450849172975</v>
      </c>
      <c r="CB76" s="20">
        <f t="shared" si="64"/>
        <v>242.54451889564271</v>
      </c>
      <c r="CC76" s="59">
        <f t="shared" si="65"/>
        <v>510.32730309356452</v>
      </c>
      <c r="CD76" s="59">
        <f ca="1">AVERAGE(OFFSET($CC$3,0,0,'Données projet'!$E$12+1,1))-AVERAGE(OFFSET($H$3,0,0,'Données projet'!$E$12+1,1))</f>
        <v>225.24418446643304</v>
      </c>
      <c r="CE76" s="59">
        <f t="shared" si="94"/>
        <v>220.72810812053521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29.128690189517037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29.128690189517037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3.4</v>
      </c>
      <c r="CT76" s="12">
        <f>IF('Données projet'!$A$140&gt;35,CT75+CS76-DB75,IF(A76&lt;'Données projet'!$A$140,$CQ$205^A76,IF(A76='Données projet'!$A$140,'Données projet'!$B$140,CT75+CS76-DB75)))</f>
        <v>263.19999999999982</v>
      </c>
      <c r="CU76" s="17">
        <f>CT76*VLOOKUP('Données projet'!$B$13,Paramètres!$A$1:$I$89,3,0)*VLOOKUP('Données projet'!$B$13,Paramètres!$A$1:$I$89,5,0)</f>
        <v>192.97823999999986</v>
      </c>
      <c r="CV76" s="13">
        <f t="shared" si="95"/>
        <v>48.197802215761001</v>
      </c>
      <c r="CW76" s="20">
        <f t="shared" si="67"/>
        <v>420.04827352578349</v>
      </c>
      <c r="CX76" s="59">
        <f t="shared" si="68"/>
        <v>687.83105772370527</v>
      </c>
      <c r="CY76" s="59">
        <f ca="1">AVERAGE(OFFSET($CX$3,0,0,'Données projet'!$E$13+1,1))-AVERAGE(OFFSET($H$3,0,0,'Données projet'!$E$13+1,1))</f>
        <v>302.36110224755532</v>
      </c>
      <c r="CZ76" s="59">
        <f t="shared" si="96"/>
        <v>292.08583531469412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30.797180419846562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30.797180419846562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2.6</v>
      </c>
      <c r="DO76" s="12">
        <f>IF('Données projet'!$A$166&gt;35,DO75+DN76-DW75,IF(A76&lt;'Données projet'!$A$166,$DL$205^A76,IF(A76='Données projet'!$A$166,'Données projet'!$B$166,DO75+DN76-DW75)))</f>
        <v>208.8</v>
      </c>
      <c r="DP76" s="17">
        <f>DO76*VLOOKUP('Données projet'!$B$14,Paramètres!$A$1:$I$89,3,0)*VLOOKUP('Données projet'!$B$14,Paramètres!$A$1:$I$89,5,0)</f>
        <v>182.40768000000003</v>
      </c>
      <c r="DQ76" s="13">
        <f t="shared" si="97"/>
        <v>45.857435663065921</v>
      </c>
      <c r="DR76" s="20">
        <f t="shared" si="70"/>
        <v>397.56174311317318</v>
      </c>
      <c r="DS76" s="59">
        <f t="shared" si="71"/>
        <v>665.34452731109491</v>
      </c>
      <c r="DT76" s="59">
        <f ca="1">AVERAGE(OFFSET($DS$3,0,0,'Données projet'!$E$14+1,1))-AVERAGE(OFFSET($H$3,0,0,'Données projet'!$E$14+1,1))</f>
        <v>285.8437404763045</v>
      </c>
      <c r="DU76" s="59">
        <f t="shared" si="98"/>
        <v>276.01618888357268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35.023095824228491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35.023095824228491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7.8049999999999962</v>
      </c>
      <c r="EJ76" s="12">
        <f>IF('Données projet'!$A$192&gt;35,EJ75+EI76-ER75,IF(A76&lt;'Données projet'!$A$192,$EG$205^A76,IF(A76='Données projet'!$A$192,'Données projet'!$B$192,EJ75+EI76-ER75)))</f>
        <v>239.28000000000006</v>
      </c>
      <c r="EK76" s="17">
        <f>EJ76*VLOOKUP('Données projet'!$B$15,Paramètres!$A$1:$I$89,3,0)*VLOOKUP('Données projet'!$B$15,Paramètres!$A$1:$I$89,5,0)</f>
        <v>227.69884800000005</v>
      </c>
      <c r="EL76" s="13">
        <f t="shared" si="99"/>
        <v>55.784827856713498</v>
      </c>
      <c r="EM76" s="20">
        <f t="shared" si="73"/>
        <v>493.73406878377614</v>
      </c>
      <c r="EN76" s="59">
        <f t="shared" si="74"/>
        <v>761.51685298169787</v>
      </c>
      <c r="EO76" s="59">
        <f ca="1">AVERAGE(OFFSET($EN$3,0,0,'Données projet'!$E$15+1,1))-AVERAGE(OFFSET($H$3,0,0,'Données projet'!$E$15+1,1))</f>
        <v>536.1664221413339</v>
      </c>
      <c r="EP76" s="59">
        <f t="shared" si="100"/>
        <v>241.15939898336669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65.451801672947937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65.451801672947937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9.1162499999999973</v>
      </c>
      <c r="N77" s="13">
        <f>IF('Données projet'!$A$36&gt;35,N76+M77-V76,IF(A77&lt;'Données projet'!$A$36,$K$205^A77,IF(A77='Données projet'!$A$36,'Données projet'!$B$36,N76+M77-V76)))</f>
        <v>264.6437499999999</v>
      </c>
      <c r="O77" s="13">
        <f>N77*VLOOKUP('Données projet'!$B$9,Paramètres!$A$1:$I$89,3,0)*VLOOKUP('Données projet'!$B$9,Paramètres!$A$1:$I$89,5,0)</f>
        <v>222.93589499999996</v>
      </c>
      <c r="P77" s="13">
        <f t="shared" si="87"/>
        <v>54.752494837336599</v>
      </c>
      <c r="Q77" s="20">
        <f t="shared" si="54"/>
        <v>483.64061230002784</v>
      </c>
      <c r="R77" s="59">
        <f t="shared" si="55"/>
        <v>751.86664140297876</v>
      </c>
      <c r="S77" s="59">
        <f ca="1">AVERAGE(OFFSET($R$3,0,0,'Données projet'!$E$9+1,1))-AVERAGE(OFFSET($H$3,0,0,'Données projet'!$E$9+1,1))</f>
        <v>422.90448425131547</v>
      </c>
      <c r="T77" s="59">
        <f t="shared" si="88"/>
        <v>211.68575920428512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57.642723321419062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57.642723321419062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7.8049999999999962</v>
      </c>
      <c r="AI77" s="13">
        <f>IF('Données projet'!$A$62&gt;35,AI76+AH77-AQ76,IF(A77&lt;'Données projet'!$A$62,$AF$205^A77,IF(A77='Données projet'!$A$62,'Données projet'!$B$62,AI76+AH77-AQ76)))</f>
        <v>247.08500000000006</v>
      </c>
      <c r="AJ77" s="13">
        <f>AI77*VLOOKUP('Données projet'!$B$10,Paramètres!$A$1:$I$89,3,0)*VLOOKUP('Données projet'!$B$10,Paramètres!$A$1:$I$89,5,0)</f>
        <v>223.56250800000007</v>
      </c>
      <c r="AK77" s="13">
        <f t="shared" si="89"/>
        <v>54.888453863531012</v>
      </c>
      <c r="AL77" s="20">
        <f t="shared" si="58"/>
        <v>484.96875857898323</v>
      </c>
      <c r="AM77" s="59">
        <f t="shared" si="59"/>
        <v>753.19478768193403</v>
      </c>
      <c r="AN77" s="59">
        <f ca="1">AVERAGE(OFFSET($AM$3,0,0,'Données projet'!$E$10+1,1))-AVERAGE(OFFSET($H$3,0,0,'Données projet'!$E$10+1,1))</f>
        <v>514.0255035951318</v>
      </c>
      <c r="AO77" s="59">
        <f t="shared" si="90"/>
        <v>232.26614608014839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61.012512168857583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61.012512168857583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7.8049999999999962</v>
      </c>
      <c r="BD77" s="12">
        <f>IF('Données projet'!$A$88&gt;35,BD76+BC77-BL76,IF(A77&lt;'Données projet'!$A$88,$BA$205^A77,IF(A77='Données projet'!$A$88,'Données projet'!$B$88,BD76+BC77-BL76)))</f>
        <v>247.08500000000006</v>
      </c>
      <c r="BE77" s="13">
        <f>BD77*VLOOKUP('Données projet'!$B$11,Paramètres!$A$1:$I$89,3,0)*VLOOKUP('Données projet'!$B$11,Paramètres!$A$1:$I$89,5,0)</f>
        <v>250.54419000000007</v>
      </c>
      <c r="BF77" s="13">
        <f t="shared" si="91"/>
        <v>60.702456199476714</v>
      </c>
      <c r="BG77" s="20">
        <f t="shared" si="61"/>
        <v>542.08790879742207</v>
      </c>
      <c r="BH77" s="59">
        <f t="shared" si="62"/>
        <v>810.31393790037293</v>
      </c>
      <c r="BI77" s="59">
        <f ca="1">AVERAGE(OFFSET($BH$3,0,0,'Données projet'!$E$11+1,1))-AVERAGE(OFFSET($H$3,0,0,'Données projet'!$E$11+1,1))</f>
        <v>565.65323074569903</v>
      </c>
      <c r="BJ77" s="59">
        <f t="shared" si="92"/>
        <v>253.00166490531203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68.376091223719726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68.376091223719726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3.6</v>
      </c>
      <c r="BY77" s="12">
        <f>IF('Données projet'!$A$114&gt;35,BY76+BX77-CG76,IF(A77&lt;'Données projet'!$A$114,$BV$205^A77,IF(A77='Données projet'!$A$114,'Données projet'!$B$114,BY76+BX77-CG76)))</f>
        <v>171.39999999999984</v>
      </c>
      <c r="BZ77" s="13">
        <f>BY77*VLOOKUP('Données projet'!$B$12,Paramètres!$A$1:$I$89,3,0)*VLOOKUP('Données projet'!$B$12,Paramètres!$A$1:$I$89,5,0)</f>
        <v>112.30127999999989</v>
      </c>
      <c r="CA77" s="13">
        <f t="shared" si="93"/>
        <v>29.872528998659028</v>
      </c>
      <c r="CB77" s="20">
        <f t="shared" si="64"/>
        <v>247.6193840059976</v>
      </c>
      <c r="CC77" s="59">
        <f t="shared" si="65"/>
        <v>515.84541310894849</v>
      </c>
      <c r="CD77" s="59">
        <f ca="1">AVERAGE(OFFSET($CC$3,0,0,'Données projet'!$E$12+1,1))-AVERAGE(OFFSET($H$3,0,0,'Données projet'!$E$12+1,1))</f>
        <v>225.24418446643304</v>
      </c>
      <c r="CE77" s="59">
        <f t="shared" si="94"/>
        <v>220.72810812053521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28.557494341647303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28.557494341647303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3.4</v>
      </c>
      <c r="CT77" s="12">
        <f>IF('Données projet'!$A$140&gt;35,CT76+CS77-DB76,IF(A77&lt;'Données projet'!$A$140,$CQ$205^A77,IF(A77='Données projet'!$A$140,'Données projet'!$B$140,CT76+CS77-DB76)))</f>
        <v>266.5999999999998</v>
      </c>
      <c r="CU77" s="17">
        <f>CT77*VLOOKUP('Données projet'!$B$13,Paramètres!$A$1:$I$89,3,0)*VLOOKUP('Données projet'!$B$13,Paramètres!$A$1:$I$89,5,0)</f>
        <v>195.47111999999984</v>
      </c>
      <c r="CV77" s="13">
        <f t="shared" si="95"/>
        <v>48.747534064963503</v>
      </c>
      <c r="CW77" s="20">
        <f t="shared" si="67"/>
        <v>425.34748916314447</v>
      </c>
      <c r="CX77" s="59">
        <f t="shared" si="68"/>
        <v>693.57351826609533</v>
      </c>
      <c r="CY77" s="59">
        <f ca="1">AVERAGE(OFFSET($CX$3,0,0,'Données projet'!$E$13+1,1))-AVERAGE(OFFSET($H$3,0,0,'Données projet'!$E$13+1,1))</f>
        <v>302.36110224755532</v>
      </c>
      <c r="CZ77" s="59">
        <f t="shared" si="96"/>
        <v>292.08583531469412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30.193266496238618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30.193266496238618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2.6</v>
      </c>
      <c r="DO77" s="12">
        <f>IF('Données projet'!$A$166&gt;35,DO76+DN77-DW76,IF(A77&lt;'Données projet'!$A$166,$DL$205^A77,IF(A77='Données projet'!$A$166,'Données projet'!$B$166,DO76+DN77-DW76)))</f>
        <v>211.4</v>
      </c>
      <c r="DP77" s="17">
        <f>DO77*VLOOKUP('Données projet'!$B$14,Paramètres!$A$1:$I$89,3,0)*VLOOKUP('Données projet'!$B$14,Paramètres!$A$1:$I$89,5,0)</f>
        <v>184.67904000000004</v>
      </c>
      <c r="DQ77" s="13">
        <f t="shared" si="97"/>
        <v>46.361626470742223</v>
      </c>
      <c r="DR77" s="20">
        <f t="shared" si="70"/>
        <v>402.39582743654279</v>
      </c>
      <c r="DS77" s="59">
        <f t="shared" si="71"/>
        <v>670.62185653949359</v>
      </c>
      <c r="DT77" s="59">
        <f ca="1">AVERAGE(OFFSET($DS$3,0,0,'Données projet'!$E$14+1,1))-AVERAGE(OFFSET($H$3,0,0,'Données projet'!$E$14+1,1))</f>
        <v>285.8437404763045</v>
      </c>
      <c r="DU77" s="59">
        <f t="shared" si="98"/>
        <v>276.01618888357268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34.336314277094502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34.336314277094502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7.8049999999999962</v>
      </c>
      <c r="EJ77" s="12">
        <f>IF('Données projet'!$A$192&gt;35,EJ76+EI77-ER76,IF(A77&lt;'Données projet'!$A$192,$EG$205^A77,IF(A77='Données projet'!$A$192,'Données projet'!$B$192,EJ76+EI77-ER76)))</f>
        <v>247.08500000000006</v>
      </c>
      <c r="EK77" s="17">
        <f>EJ77*VLOOKUP('Données projet'!$B$15,Paramètres!$A$1:$I$89,3,0)*VLOOKUP('Données projet'!$B$15,Paramètres!$A$1:$I$89,5,0)</f>
        <v>235.12608600000007</v>
      </c>
      <c r="EL77" s="13">
        <f t="shared" si="99"/>
        <v>57.389635253363871</v>
      </c>
      <c r="EM77" s="20">
        <f t="shared" si="73"/>
        <v>509.46488118294218</v>
      </c>
      <c r="EN77" s="59">
        <f t="shared" si="74"/>
        <v>777.6909102858931</v>
      </c>
      <c r="EO77" s="59">
        <f ca="1">AVERAGE(OFFSET($EN$3,0,0,'Données projet'!$E$15+1,1))-AVERAGE(OFFSET($H$3,0,0,'Données projet'!$E$15+1,1))</f>
        <v>536.1664221413339</v>
      </c>
      <c r="EP77" s="59">
        <f t="shared" si="100"/>
        <v>241.15939898336669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64.168331763798506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64.168331763798506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273.76</v>
      </c>
      <c r="L78" s="12">
        <f>VLOOKUP(A78,'Données projet'!$A$35:$I$55,9,0)</f>
        <v>9.1162499999999973</v>
      </c>
      <c r="M78" s="12">
        <f t="array" ref="M78">INDEX(L:L,MIN(IF(ISNUMBER(L78:L274),ROW(L78:L274),"")))</f>
        <v>9.1162499999999973</v>
      </c>
      <c r="N78" s="13">
        <f>IF('Données projet'!$A$36&gt;35,N77+M78-V77,IF(A78&lt;'Données projet'!$A$36,$K$205^A78,IF(A78='Données projet'!$A$36,'Données projet'!$B$36,N77+M78-V77)))</f>
        <v>273.75999999999988</v>
      </c>
      <c r="O78" s="13">
        <f>N78*VLOOKUP('Données projet'!$B$9,Paramètres!$A$1:$I$89,3,0)*VLOOKUP('Données projet'!$B$9,Paramètres!$A$1:$I$89,5,0)</f>
        <v>230.6154239999999</v>
      </c>
      <c r="P78" s="13">
        <f t="shared" si="87"/>
        <v>56.415729886446584</v>
      </c>
      <c r="Q78" s="20">
        <f t="shared" si="54"/>
        <v>499.91259301889431</v>
      </c>
      <c r="R78" s="59">
        <f t="shared" si="55"/>
        <v>768.57417771871906</v>
      </c>
      <c r="S78" s="59">
        <f ca="1">AVERAGE(OFFSET($R$3,0,0,'Données projet'!$E$9+1,1))-AVERAGE(OFFSET($H$3,0,0,'Données projet'!$E$9+1,1))</f>
        <v>422.90448425131547</v>
      </c>
      <c r="T78" s="59">
        <f t="shared" si="88"/>
        <v>211.68575920428512</v>
      </c>
      <c r="U78" s="15">
        <f>IF(ISNA(VLOOKUP(A78,'Données projet'!$A$35:$I$55,3,0)),0,VLOOKUP(A78,'Données projet'!$A$35:$I$55,3,0))</f>
        <v>6</v>
      </c>
      <c r="V78" s="15">
        <f>IF(ISNA(VLOOKUP(A78,'Données projet'!$A$35:$I$55,4,0)),0,VLOOKUP(A78,'Données projet'!$A$35:$I$55,4,0))</f>
        <v>38.909999999999997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72.093378482729136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72.093378482729136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254.89</v>
      </c>
      <c r="AG78" s="12">
        <f>VLOOKUP(A78,'Données projet'!$A$61:$I$81,9,0)</f>
        <v>7.8049999999999962</v>
      </c>
      <c r="AH78" s="12">
        <f t="array" ref="AH78">INDEX(AG:AG,MIN(IF(ISNUMBER(AG78:AG274),ROW(AG78:AG274),"")))</f>
        <v>7.8049999999999962</v>
      </c>
      <c r="AI78" s="13">
        <f>IF('Données projet'!$A$62&gt;35,AI77+AH78-AQ77,IF(A78&lt;'Données projet'!$A$62,$AF$205^A78,IF(A78='Données projet'!$A$62,'Données projet'!$B$62,AI77+AH78-AQ77)))</f>
        <v>254.89000000000007</v>
      </c>
      <c r="AJ78" s="13">
        <f>AI78*VLOOKUP('Données projet'!$B$10,Paramètres!$A$1:$I$89,3,0)*VLOOKUP('Données projet'!$B$10,Paramètres!$A$1:$I$89,5,0)</f>
        <v>230.62447200000003</v>
      </c>
      <c r="AK78" s="13">
        <f t="shared" si="89"/>
        <v>56.417685662698347</v>
      </c>
      <c r="AL78" s="20">
        <f t="shared" si="58"/>
        <v>499.9317579291997</v>
      </c>
      <c r="AM78" s="59">
        <f t="shared" si="59"/>
        <v>768.59334262902451</v>
      </c>
      <c r="AN78" s="59">
        <f ca="1">AVERAGE(OFFSET($AM$3,0,0,'Données projet'!$E$10+1,1))-AVERAGE(OFFSET($H$3,0,0,'Données projet'!$E$10+1,1))</f>
        <v>514.0255035951318</v>
      </c>
      <c r="AO78" s="59">
        <f t="shared" si="90"/>
        <v>232.26614608014839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39.54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76.822197714126844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76.822197714126844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254.89</v>
      </c>
      <c r="BB78" s="12">
        <f>VLOOKUP(A78,'Données projet'!$A$87:$I$107,9,0)</f>
        <v>7.8049999999999962</v>
      </c>
      <c r="BC78" s="12">
        <f t="array" ref="BC78">INDEX(BB:BB,MIN(IF(ISNUMBER(BB78:BB274),ROW(BB78:BB274),"")))</f>
        <v>7.8049999999999962</v>
      </c>
      <c r="BD78" s="12">
        <f>IF('Données projet'!$A$88&gt;35,BD77+BC78-BL77,IF(A78&lt;'Données projet'!$A$88,$BA$205^A78,IF(A78='Données projet'!$A$88,'Données projet'!$B$88,BD77+BC78-BL77)))</f>
        <v>254.89000000000007</v>
      </c>
      <c r="BE78" s="13">
        <f>BD78*VLOOKUP('Données projet'!$B$11,Paramètres!$A$1:$I$89,3,0)*VLOOKUP('Données projet'!$B$11,Paramètres!$A$1:$I$89,5,0)</f>
        <v>258.45846000000006</v>
      </c>
      <c r="BF78" s="13">
        <f t="shared" si="91"/>
        <v>62.393670285021919</v>
      </c>
      <c r="BG78" s="20">
        <f t="shared" si="61"/>
        <v>558.81746024641325</v>
      </c>
      <c r="BH78" s="59">
        <f t="shared" si="62"/>
        <v>827.47904494623799</v>
      </c>
      <c r="BI78" s="59">
        <f ca="1">AVERAGE(OFFSET($BH$3,0,0,'Données projet'!$E$11+1,1))-AVERAGE(OFFSET($H$3,0,0,'Données projet'!$E$11+1,1))</f>
        <v>565.65323074569903</v>
      </c>
      <c r="BJ78" s="59">
        <f t="shared" si="92"/>
        <v>253.00166490531203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39.54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86.093842265831825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86.093842265831825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175</v>
      </c>
      <c r="BW78" s="12">
        <f>VLOOKUP(A78,'Données projet'!$A$113:$I$133,9,0)</f>
        <v>3.6</v>
      </c>
      <c r="BX78" s="12">
        <f t="array" ref="BX78">INDEX(BW:BW,MIN(IF(ISNUMBER(BW78:BW274),ROW(BW78:BW274),"")))</f>
        <v>3.6</v>
      </c>
      <c r="BY78" s="12">
        <f>IF('Données projet'!$A$114&gt;35,BY77+BX78-CG77,IF(A78&lt;'Données projet'!$A$114,$BV$205^A78,IF(A78='Données projet'!$A$114,'Données projet'!$B$114,BY77+BX78-CG77)))</f>
        <v>174.99999999999983</v>
      </c>
      <c r="BZ78" s="13">
        <f>BY78*VLOOKUP('Données projet'!$B$12,Paramètres!$A$1:$I$89,3,0)*VLOOKUP('Données projet'!$B$12,Paramètres!$A$1:$I$89,5,0)</f>
        <v>114.6599999999999</v>
      </c>
      <c r="CA78" s="13">
        <f t="shared" si="93"/>
        <v>30.426251641117418</v>
      </c>
      <c r="CB78" s="20">
        <f t="shared" si="64"/>
        <v>252.691888274946</v>
      </c>
      <c r="CC78" s="59">
        <f t="shared" si="65"/>
        <v>521.35347297477074</v>
      </c>
      <c r="CD78" s="59">
        <f ca="1">AVERAGE(OFFSET($CC$3,0,0,'Données projet'!$E$12+1,1))-AVERAGE(OFFSET($H$3,0,0,'Données projet'!$E$12+1,1))</f>
        <v>225.24418446643304</v>
      </c>
      <c r="CE78" s="59">
        <f t="shared" si="94"/>
        <v>220.72810812053521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32.357810535832556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32.357810535832556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270</v>
      </c>
      <c r="CR78" s="12">
        <f>VLOOKUP(A78,'Données projet'!$A$139:$I$159,9,0)</f>
        <v>3.4</v>
      </c>
      <c r="CS78" s="12">
        <f t="array" ref="CS78">INDEX(CR:CR,MIN(IF(ISNUMBER(CR78:CR274),ROW(CR78:CR274),"")))</f>
        <v>3.4</v>
      </c>
      <c r="CT78" s="12">
        <f>IF('Données projet'!$A$140&gt;35,CT77+CS78-DB77,IF(A78&lt;'Données projet'!$A$140,$CQ$205^A78,IF(A78='Données projet'!$A$140,'Données projet'!$B$140,CT77+CS78-DB77)))</f>
        <v>269.99999999999977</v>
      </c>
      <c r="CU78" s="17">
        <f>CT78*VLOOKUP('Données projet'!$B$13,Paramètres!$A$1:$I$89,3,0)*VLOOKUP('Données projet'!$B$13,Paramètres!$A$1:$I$89,5,0)</f>
        <v>197.96399999999983</v>
      </c>
      <c r="CV78" s="13">
        <f t="shared" si="95"/>
        <v>49.296450435147719</v>
      </c>
      <c r="CW78" s="20">
        <f t="shared" si="67"/>
        <v>430.64528450788202</v>
      </c>
      <c r="CX78" s="59">
        <f t="shared" si="68"/>
        <v>699.30686920770677</v>
      </c>
      <c r="CY78" s="59">
        <f ca="1">AVERAGE(OFFSET($CX$3,0,0,'Données projet'!$E$13+1,1))-AVERAGE(OFFSET($H$3,0,0,'Données projet'!$E$13+1,1))</f>
        <v>302.36110224755532</v>
      </c>
      <c r="CZ78" s="59">
        <f t="shared" si="96"/>
        <v>292.08583531469412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9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32.737949470720174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32.737949470720174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214</v>
      </c>
      <c r="DM78" s="12">
        <f>VLOOKUP(A78,'Données projet'!$A$165:$I$185,9,0)</f>
        <v>2.6</v>
      </c>
      <c r="DN78" s="12">
        <f t="array" ref="DN78">INDEX(DM:DM,MIN(IF(ISNUMBER(DM78:DM274),ROW(DM78:DM274),"")))</f>
        <v>2.6</v>
      </c>
      <c r="DO78" s="12">
        <f>IF('Données projet'!$A$166&gt;35,DO77+DN78-DW77,IF(A78&lt;'Données projet'!$A$166,$DL$205^A78,IF(A78='Données projet'!$A$166,'Données projet'!$B$166,DO77+DN78-DW77)))</f>
        <v>214</v>
      </c>
      <c r="DP78" s="17">
        <f>DO78*VLOOKUP('Données projet'!$B$14,Paramètres!$A$1:$I$89,3,0)*VLOOKUP('Données projet'!$B$14,Paramètres!$A$1:$I$89,5,0)</f>
        <v>186.95040000000003</v>
      </c>
      <c r="DQ78" s="13">
        <f t="shared" si="97"/>
        <v>46.865095976617653</v>
      </c>
      <c r="DR78" s="20">
        <f t="shared" si="70"/>
        <v>407.22865549260911</v>
      </c>
      <c r="DS78" s="59">
        <f t="shared" si="71"/>
        <v>675.89024019243391</v>
      </c>
      <c r="DT78" s="59">
        <f ca="1">AVERAGE(OFFSET($DS$3,0,0,'Données projet'!$E$14+1,1))-AVERAGE(OFFSET($H$3,0,0,'Données projet'!$E$14+1,1))</f>
        <v>285.8437404763045</v>
      </c>
      <c r="DU78" s="59">
        <f t="shared" si="98"/>
        <v>276.01618888357268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7</v>
      </c>
      <c r="DX78" s="16">
        <f>IF(ISNA(VLOOKUP(A78,'Données projet'!$A$165:$I$185,5,0)),0%,VLOOKUP(A78,'Données projet'!$A$165:$I$185,5,0)*VLOOKUP('Données projet'!$B$14,Paramètres!$A$1:$I$89,7,0))</f>
        <v>0.53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37.245891503611979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37.245891503611979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254.89</v>
      </c>
      <c r="EH78" s="12">
        <f>VLOOKUP(A78,'Données projet'!$A$191:$I$211,9,0)</f>
        <v>7.8049999999999962</v>
      </c>
      <c r="EI78" s="12">
        <f t="array" ref="EI78">INDEX(EH:EH,MIN(IF(ISNUMBER(EH78:EH274),ROW(EH78:EH274),"")))</f>
        <v>7.8049999999999962</v>
      </c>
      <c r="EJ78" s="12">
        <f>IF('Données projet'!$A$192&gt;35,EJ77+EI78-ER77,IF(A78&lt;'Données projet'!$A$192,$EG$205^A78,IF(A78='Données projet'!$A$192,'Données projet'!$B$192,EJ77+EI78-ER77)))</f>
        <v>254.89000000000007</v>
      </c>
      <c r="EK78" s="17">
        <f>EJ78*VLOOKUP('Données projet'!$B$15,Paramètres!$A$1:$I$89,3,0)*VLOOKUP('Données projet'!$B$15,Paramètres!$A$1:$I$89,5,0)</f>
        <v>242.55332400000006</v>
      </c>
      <c r="EL78" s="13">
        <f t="shared" si="99"/>
        <v>58.988551764844736</v>
      </c>
      <c r="EM78" s="20">
        <f t="shared" si="73"/>
        <v>525.18543362377125</v>
      </c>
      <c r="EN78" s="59">
        <f t="shared" si="74"/>
        <v>793.8470183235961</v>
      </c>
      <c r="EO78" s="59">
        <f ca="1">AVERAGE(OFFSET($EN$3,0,0,'Données projet'!$E$15+1,1))-AVERAGE(OFFSET($H$3,0,0,'Données projet'!$E$15+1,1))</f>
        <v>536.1664221413339</v>
      </c>
      <c r="EP78" s="59">
        <f t="shared" si="100"/>
        <v>241.15939898336669</v>
      </c>
      <c r="EQ78" s="15">
        <f>IF(ISNA(VLOOKUP(A78,'Données projet'!$A$191:$I$211,3,0)),0,VLOOKUP(A78,'Données projet'!$A$191:$I$211,3,0))</f>
        <v>5</v>
      </c>
      <c r="ER78" s="15">
        <f>IF(ISNA(VLOOKUP(A78,'Données projet'!$A$191:$I$211,4,0)),0,VLOOKUP(A78,'Données projet'!$A$191:$I$211,4,0))</f>
        <v>39.54</v>
      </c>
      <c r="ES78" s="16">
        <f>IF(ISNA(VLOOKUP(A78,'Données projet'!$A$191:$I$211,5,0)),0%,VLOOKUP(A78,'Données projet'!$A$191:$I$211,5,0)*VLOOKUP('Données projet'!$B$15,Paramètres!$A$1:$I$89,7,0))</f>
        <v>0.43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80.795759664857556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80.795759664857556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8.9075000000000024</v>
      </c>
      <c r="N79" s="13">
        <f>IF('Données projet'!$A$36&gt;35,N78+M79-V78,IF(A79&lt;'Données projet'!$A$36,$K$205^A79,IF(A79='Données projet'!$A$36,'Données projet'!$B$36,N78+M79-V78)))</f>
        <v>243.75749999999991</v>
      </c>
      <c r="O79" s="13">
        <f>N79*VLOOKUP('Données projet'!$B$9,Paramètres!$A$1:$I$89,3,0)*VLOOKUP('Données projet'!$B$9,Paramètres!$A$1:$I$89,5,0)</f>
        <v>205.34131799999992</v>
      </c>
      <c r="P79" s="13">
        <f t="shared" si="87"/>
        <v>50.916221079062929</v>
      </c>
      <c r="Q79" s="20">
        <f t="shared" si="54"/>
        <v>446.31521389603444</v>
      </c>
      <c r="R79" s="59">
        <f t="shared" si="55"/>
        <v>715.40479827688387</v>
      </c>
      <c r="S79" s="59">
        <f ca="1">AVERAGE(OFFSET($R$3,0,0,'Données projet'!$E$9+1,1))-AVERAGE(OFFSET($H$3,0,0,'Données projet'!$E$9+1,1))</f>
        <v>422.90448425131547</v>
      </c>
      <c r="T79" s="59">
        <f t="shared" si="88"/>
        <v>211.68575920428512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70.67967130330176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70.67967130330176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7.6022222222222204</v>
      </c>
      <c r="AI79" s="13">
        <f>IF('Données projet'!$A$62&gt;35,AI78+AH79-AQ78,IF(A79&lt;'Données projet'!$A$62,$AF$205^A79,IF(A79='Données projet'!$A$62,'Données projet'!$B$62,AI78+AH79-AQ78)))</f>
        <v>222.95222222222228</v>
      </c>
      <c r="AJ79" s="13">
        <f>AI79*VLOOKUP('Données projet'!$B$10,Paramètres!$A$1:$I$89,3,0)*VLOOKUP('Données projet'!$B$10,Paramètres!$A$1:$I$89,5,0)</f>
        <v>201.72717066666669</v>
      </c>
      <c r="AK79" s="13">
        <f t="shared" si="89"/>
        <v>50.123557392624321</v>
      </c>
      <c r="AL79" s="20">
        <f t="shared" si="58"/>
        <v>438.64001803659852</v>
      </c>
      <c r="AM79" s="59">
        <f t="shared" si="59"/>
        <v>707.72960241744795</v>
      </c>
      <c r="AN79" s="59">
        <f ca="1">AVERAGE(OFFSET($AM$3,0,0,'Données projet'!$E$10+1,1))-AVERAGE(OFFSET($H$3,0,0,'Données projet'!$E$10+1,1))</f>
        <v>514.0255035951318</v>
      </c>
      <c r="AO79" s="59">
        <f t="shared" si="90"/>
        <v>232.26614608014839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75.315761273866684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75.315761273866684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7.6022222222222204</v>
      </c>
      <c r="BD79" s="12">
        <f>IF('Données projet'!$A$88&gt;35,BD78+BC79-BL78,IF(A79&lt;'Données projet'!$A$88,$BA$205^A79,IF(A79='Données projet'!$A$88,'Données projet'!$B$88,BD78+BC79-BL78)))</f>
        <v>222.95222222222228</v>
      </c>
      <c r="BE79" s="13">
        <f>BD79*VLOOKUP('Données projet'!$B$11,Paramètres!$A$1:$I$89,3,0)*VLOOKUP('Données projet'!$B$11,Paramètres!$A$1:$I$89,5,0)</f>
        <v>226.07355333333342</v>
      </c>
      <c r="BF79" s="13">
        <f t="shared" si="91"/>
        <v>55.432843030204474</v>
      </c>
      <c r="BG79" s="20">
        <f t="shared" si="61"/>
        <v>490.29030699982837</v>
      </c>
      <c r="BH79" s="59">
        <f t="shared" si="62"/>
        <v>759.3798913806778</v>
      </c>
      <c r="BI79" s="59">
        <f ca="1">AVERAGE(OFFSET($BH$3,0,0,'Données projet'!$E$11+1,1))-AVERAGE(OFFSET($H$3,0,0,'Données projet'!$E$11+1,1))</f>
        <v>565.65323074569903</v>
      </c>
      <c r="BJ79" s="59">
        <f t="shared" si="92"/>
        <v>253.00166490531203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84.405594531057503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84.405594531057503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3.4</v>
      </c>
      <c r="BY79" s="12">
        <f>IF('Données projet'!$A$114&gt;35,BY78+BX79-CG78,IF(A79&lt;'Données projet'!$A$114,$BV$205^A79,IF(A79='Données projet'!$A$114,'Données projet'!$B$114,BY78+BX79-CG78)))</f>
        <v>164.39999999999984</v>
      </c>
      <c r="BZ79" s="13">
        <f>BY79*VLOOKUP('Données projet'!$B$12,Paramètres!$A$1:$I$89,3,0)*VLOOKUP('Données projet'!$B$12,Paramètres!$A$1:$I$89,5,0)</f>
        <v>107.71487999999989</v>
      </c>
      <c r="CA79" s="13">
        <f t="shared" si="93"/>
        <v>28.791936453559583</v>
      </c>
      <c r="CB79" s="20">
        <f t="shared" si="64"/>
        <v>237.7493719899494</v>
      </c>
      <c r="CC79" s="59">
        <f t="shared" si="65"/>
        <v>506.83895637079883</v>
      </c>
      <c r="CD79" s="59">
        <f ca="1">AVERAGE(OFFSET($CC$3,0,0,'Données projet'!$E$12+1,1))-AVERAGE(OFFSET($H$3,0,0,'Données projet'!$E$12+1,1))</f>
        <v>225.24418446643304</v>
      </c>
      <c r="CE79" s="59">
        <f t="shared" si="94"/>
        <v>220.72810812053521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31.723293607540509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31.723293607540509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2.8</v>
      </c>
      <c r="CT79" s="12">
        <f>IF('Données projet'!$A$140&gt;35,CT78+CS79-DB78,IF(A79&lt;'Données projet'!$A$140,$CQ$205^A79,IF(A79='Données projet'!$A$140,'Données projet'!$B$140,CT78+CS79-DB78)))</f>
        <v>263.79999999999978</v>
      </c>
      <c r="CU79" s="17">
        <f>CT79*VLOOKUP('Données projet'!$B$13,Paramètres!$A$1:$I$89,3,0)*VLOOKUP('Données projet'!$B$13,Paramètres!$A$1:$I$89,5,0)</f>
        <v>193.41815999999983</v>
      </c>
      <c r="CV79" s="13">
        <f t="shared" si="95"/>
        <v>48.29487349052124</v>
      </c>
      <c r="CW79" s="20">
        <f t="shared" si="67"/>
        <v>420.98353332932419</v>
      </c>
      <c r="CX79" s="59">
        <f t="shared" si="68"/>
        <v>690.07311771017362</v>
      </c>
      <c r="CY79" s="59">
        <f ca="1">AVERAGE(OFFSET($CX$3,0,0,'Données projet'!$E$13+1,1))-AVERAGE(OFFSET($H$3,0,0,'Données projet'!$E$13+1,1))</f>
        <v>302.36110224755532</v>
      </c>
      <c r="CZ79" s="59">
        <f t="shared" si="96"/>
        <v>292.08583531469412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32.095978249776834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32.095978249776834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2.4</v>
      </c>
      <c r="DO79" s="12">
        <f>IF('Données projet'!$A$166&gt;35,DO78+DN79-DW78,IF(A79&lt;'Données projet'!$A$166,$DL$205^A79,IF(A79='Données projet'!$A$166,'Données projet'!$B$166,DO78+DN79-DW78)))</f>
        <v>209.4</v>
      </c>
      <c r="DP79" s="17">
        <f>DO79*VLOOKUP('Données projet'!$B$14,Paramètres!$A$1:$I$89,3,0)*VLOOKUP('Données projet'!$B$14,Paramètres!$A$1:$I$89,5,0)</f>
        <v>182.93184000000002</v>
      </c>
      <c r="DQ79" s="13">
        <f t="shared" si="97"/>
        <v>45.973851929814685</v>
      </c>
      <c r="DR79" s="20">
        <f t="shared" si="70"/>
        <v>398.67741344442726</v>
      </c>
      <c r="DS79" s="59">
        <f t="shared" si="71"/>
        <v>667.76699782527669</v>
      </c>
      <c r="DT79" s="59">
        <f ca="1">AVERAGE(OFFSET($DS$3,0,0,'Données projet'!$E$14+1,1))-AVERAGE(OFFSET($H$3,0,0,'Données projet'!$E$14+1,1))</f>
        <v>285.8437404763045</v>
      </c>
      <c r="DU79" s="59">
        <f t="shared" si="98"/>
        <v>276.01618888357268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36.515522288976776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36.515522288976776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7.6022222222222204</v>
      </c>
      <c r="EJ79" s="12">
        <f>IF('Données projet'!$A$192&gt;35,EJ78+EI79-ER78,IF(A79&lt;'Données projet'!$A$192,$EG$205^A79,IF(A79='Données projet'!$A$192,'Données projet'!$B$192,EJ78+EI79-ER78)))</f>
        <v>222.95222222222228</v>
      </c>
      <c r="EK79" s="17">
        <f>EJ79*VLOOKUP('Données projet'!$B$15,Paramètres!$A$1:$I$89,3,0)*VLOOKUP('Données projet'!$B$15,Paramètres!$A$1:$I$89,5,0)</f>
        <v>212.1613346666667</v>
      </c>
      <c r="EL79" s="13">
        <f t="shared" si="99"/>
        <v>52.407609868475674</v>
      </c>
      <c r="EM79" s="20">
        <f t="shared" si="73"/>
        <v>460.79091173203955</v>
      </c>
      <c r="EN79" s="59">
        <f t="shared" si="74"/>
        <v>729.88049611288898</v>
      </c>
      <c r="EO79" s="59">
        <f ca="1">AVERAGE(OFFSET($EN$3,0,0,'Données projet'!$E$15+1,1))-AVERAGE(OFFSET($H$3,0,0,'Données projet'!$E$15+1,1))</f>
        <v>536.1664221413339</v>
      </c>
      <c r="EP79" s="59">
        <f t="shared" si="100"/>
        <v>241.15939898336669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79.211404098377045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79.211404098377045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8.9075000000000024</v>
      </c>
      <c r="N80" s="13">
        <f>IF('Données projet'!$A$36&gt;35,N79+M80-V79,IF(A80&lt;'Données projet'!$A$36,$K$205^A80,IF(A80='Données projet'!$A$36,'Données projet'!$B$36,N79+M80-V79)))</f>
        <v>252.66499999999991</v>
      </c>
      <c r="O80" s="13">
        <f>N80*VLOOKUP('Données projet'!$B$9,Paramètres!$A$1:$I$89,3,0)*VLOOKUP('Données projet'!$B$9,Paramètres!$A$1:$I$89,5,0)</f>
        <v>212.84499599999995</v>
      </c>
      <c r="P80" s="13">
        <f t="shared" si="87"/>
        <v>52.556801162588364</v>
      </c>
      <c r="Q80" s="20">
        <f t="shared" si="54"/>
        <v>462.24146339150792</v>
      </c>
      <c r="R80" s="59">
        <f t="shared" si="55"/>
        <v>731.75162261578021</v>
      </c>
      <c r="S80" s="59">
        <f ca="1">AVERAGE(OFFSET($R$3,0,0,'Données projet'!$E$9+1,1))-AVERAGE(OFFSET($H$3,0,0,'Données projet'!$E$9+1,1))</f>
        <v>422.90448425131547</v>
      </c>
      <c r="T80" s="59">
        <f t="shared" si="88"/>
        <v>211.68575920428512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69.293686059386715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69.293686059386715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7.6022222222222204</v>
      </c>
      <c r="AI80" s="13">
        <f>IF('Données projet'!$A$62&gt;35,AI79+AH80-AQ79,IF(A80&lt;'Données projet'!$A$62,$AF$205^A80,IF(A80='Données projet'!$A$62,'Données projet'!$B$62,AI79+AH80-AQ79)))</f>
        <v>230.5544444444445</v>
      </c>
      <c r="AJ80" s="13">
        <f>AI80*VLOOKUP('Données projet'!$B$10,Paramètres!$A$1:$I$89,3,0)*VLOOKUP('Données projet'!$B$10,Paramètres!$A$1:$I$89,5,0)</f>
        <v>208.60566133333339</v>
      </c>
      <c r="AK80" s="13">
        <f t="shared" si="89"/>
        <v>51.630769581843552</v>
      </c>
      <c r="AL80" s="20">
        <f t="shared" si="58"/>
        <v>453.24511717726642</v>
      </c>
      <c r="AM80" s="59">
        <f t="shared" si="59"/>
        <v>722.75527640153871</v>
      </c>
      <c r="AN80" s="59">
        <f ca="1">AVERAGE(OFFSET($AM$3,0,0,'Données projet'!$E$10+1,1))-AVERAGE(OFFSET($H$3,0,0,'Données projet'!$E$10+1,1))</f>
        <v>514.0255035951318</v>
      </c>
      <c r="AO80" s="59">
        <f t="shared" si="90"/>
        <v>232.26614608014839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73.838865133364521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73.838865133364521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7.6022222222222204</v>
      </c>
      <c r="BD80" s="12">
        <f>IF('Données projet'!$A$88&gt;35,BD79+BC80-BL79,IF(A80&lt;'Données projet'!$A$88,$BA$205^A80,IF(A80='Données projet'!$A$88,'Données projet'!$B$88,BD79+BC80-BL79)))</f>
        <v>230.5544444444445</v>
      </c>
      <c r="BE80" s="13">
        <f>BD80*VLOOKUP('Données projet'!$B$11,Paramètres!$A$1:$I$89,3,0)*VLOOKUP('Données projet'!$B$11,Paramètres!$A$1:$I$89,5,0)</f>
        <v>233.78220666666675</v>
      </c>
      <c r="BF80" s="13">
        <f t="shared" si="91"/>
        <v>57.099705101540508</v>
      </c>
      <c r="BG80" s="20">
        <f t="shared" si="61"/>
        <v>506.61932966296098</v>
      </c>
      <c r="BH80" s="59">
        <f t="shared" si="62"/>
        <v>776.12948888723326</v>
      </c>
      <c r="BI80" s="59">
        <f ca="1">AVERAGE(OFFSET($BH$3,0,0,'Données projet'!$E$11+1,1))-AVERAGE(OFFSET($H$3,0,0,'Données projet'!$E$11+1,1))</f>
        <v>565.65323074569903</v>
      </c>
      <c r="BJ80" s="59">
        <f t="shared" si="92"/>
        <v>253.00166490531203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82.750452304632674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82.750452304632674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3.4</v>
      </c>
      <c r="BY80" s="12">
        <f>IF('Données projet'!$A$114&gt;35,BY79+BX80-CG79,IF(A80&lt;'Données projet'!$A$114,$BV$205^A80,IF(A80='Données projet'!$A$114,'Données projet'!$B$114,BY79+BX80-CG79)))</f>
        <v>167.79999999999984</v>
      </c>
      <c r="BZ80" s="13">
        <f>BY80*VLOOKUP('Données projet'!$B$12,Paramètres!$A$1:$I$89,3,0)*VLOOKUP('Données projet'!$B$12,Paramètres!$A$1:$I$89,5,0)</f>
        <v>109.94255999999989</v>
      </c>
      <c r="CA80" s="13">
        <f t="shared" si="93"/>
        <v>29.317450849172975</v>
      </c>
      <c r="CB80" s="20">
        <f t="shared" si="64"/>
        <v>242.54451889564271</v>
      </c>
      <c r="CC80" s="59">
        <f t="shared" si="65"/>
        <v>512.05467811991502</v>
      </c>
      <c r="CD80" s="59">
        <f ca="1">AVERAGE(OFFSET($CC$3,0,0,'Données projet'!$E$12+1,1))-AVERAGE(OFFSET($H$3,0,0,'Données projet'!$E$12+1,1))</f>
        <v>225.24418446643304</v>
      </c>
      <c r="CE80" s="59">
        <f t="shared" si="94"/>
        <v>220.72810812053521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31.101219169195154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31.101219169195154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2.8</v>
      </c>
      <c r="CT80" s="12">
        <f>IF('Données projet'!$A$140&gt;35,CT79+CS80-DB79,IF(A80&lt;'Données projet'!$A$140,$CQ$205^A80,IF(A80='Données projet'!$A$140,'Données projet'!$B$140,CT79+CS80-DB79)))</f>
        <v>266.5999999999998</v>
      </c>
      <c r="CU80" s="17">
        <f>CT80*VLOOKUP('Données projet'!$B$13,Paramètres!$A$1:$I$89,3,0)*VLOOKUP('Données projet'!$B$13,Paramètres!$A$1:$I$89,5,0)</f>
        <v>195.47111999999984</v>
      </c>
      <c r="CV80" s="13">
        <f t="shared" si="95"/>
        <v>48.747534064963503</v>
      </c>
      <c r="CW80" s="20">
        <f t="shared" si="67"/>
        <v>425.34748916314447</v>
      </c>
      <c r="CX80" s="59">
        <f t="shared" si="68"/>
        <v>694.8576483874167</v>
      </c>
      <c r="CY80" s="59">
        <f ca="1">AVERAGE(OFFSET($CX$3,0,0,'Données projet'!$E$13+1,1))-AVERAGE(OFFSET($H$3,0,0,'Données projet'!$E$13+1,1))</f>
        <v>302.36110224755532</v>
      </c>
      <c r="CZ80" s="59">
        <f t="shared" si="96"/>
        <v>292.08583531469412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31.466595692912414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31.466595692912414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2.4</v>
      </c>
      <c r="DO80" s="12">
        <f>IF('Données projet'!$A$166&gt;35,DO79+DN80-DW79,IF(A80&lt;'Données projet'!$A$166,$DL$205^A80,IF(A80='Données projet'!$A$166,'Données projet'!$B$166,DO79+DN80-DW79)))</f>
        <v>211.8</v>
      </c>
      <c r="DP80" s="17">
        <f>DO80*VLOOKUP('Données projet'!$B$14,Paramètres!$A$1:$I$89,3,0)*VLOOKUP('Données projet'!$B$14,Paramètres!$A$1:$I$89,5,0)</f>
        <v>185.02848000000003</v>
      </c>
      <c r="DQ80" s="13">
        <f t="shared" si="97"/>
        <v>46.43913001874585</v>
      </c>
      <c r="DR80" s="20">
        <f t="shared" si="70"/>
        <v>403.13942078264904</v>
      </c>
      <c r="DS80" s="59">
        <f t="shared" si="71"/>
        <v>672.64958000692127</v>
      </c>
      <c r="DT80" s="59">
        <f ca="1">AVERAGE(OFFSET($DS$3,0,0,'Données projet'!$E$14+1,1))-AVERAGE(OFFSET($H$3,0,0,'Données projet'!$E$14+1,1))</f>
        <v>285.8437404763045</v>
      </c>
      <c r="DU80" s="59">
        <f t="shared" si="98"/>
        <v>276.01618888357268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35.799475169159336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35.799475169159336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7.6022222222222204</v>
      </c>
      <c r="EJ80" s="12">
        <f>IF('Données projet'!$A$192&gt;35,EJ79+EI80-ER79,IF(A80&lt;'Données projet'!$A$192,$EG$205^A80,IF(A80='Données projet'!$A$192,'Données projet'!$B$192,EJ79+EI80-ER79)))</f>
        <v>230.5544444444445</v>
      </c>
      <c r="EK80" s="17">
        <f>EJ80*VLOOKUP('Données projet'!$B$15,Paramètres!$A$1:$I$89,3,0)*VLOOKUP('Données projet'!$B$15,Paramètres!$A$1:$I$89,5,0)</f>
        <v>219.39560933333337</v>
      </c>
      <c r="EL80" s="13">
        <f t="shared" si="99"/>
        <v>53.983503370664202</v>
      </c>
      <c r="EM80" s="20">
        <f t="shared" si="73"/>
        <v>476.1352879594624</v>
      </c>
      <c r="EN80" s="59">
        <f t="shared" si="74"/>
        <v>745.64544718373463</v>
      </c>
      <c r="EO80" s="59">
        <f ca="1">AVERAGE(OFFSET($EN$3,0,0,'Données projet'!$E$15+1,1))-AVERAGE(OFFSET($H$3,0,0,'Données projet'!$E$15+1,1))</f>
        <v>536.1664221413339</v>
      </c>
      <c r="EP80" s="59">
        <f t="shared" si="100"/>
        <v>241.15939898336669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77.658116778193744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77.658116778193744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8.9075000000000024</v>
      </c>
      <c r="N81" s="13">
        <f>IF('Données projet'!$A$36&gt;35,N80+M81-V80,IF(A81&lt;'Données projet'!$A$36,$K$205^A81,IF(A81='Données projet'!$A$36,'Données projet'!$B$36,N80+M81-V80)))</f>
        <v>261.57249999999993</v>
      </c>
      <c r="O81" s="13">
        <f>N81*VLOOKUP('Données projet'!$B$9,Paramètres!$A$1:$I$89,3,0)*VLOOKUP('Données projet'!$B$9,Paramètres!$A$1:$I$89,5,0)</f>
        <v>220.34867399999999</v>
      </c>
      <c r="P81" s="13">
        <f t="shared" si="87"/>
        <v>54.190661305691158</v>
      </c>
      <c r="Q81" s="20">
        <f t="shared" si="54"/>
        <v>478.15600899074548</v>
      </c>
      <c r="R81" s="59">
        <f t="shared" si="55"/>
        <v>748.0794470251717</v>
      </c>
      <c r="S81" s="59">
        <f ca="1">AVERAGE(OFFSET($R$3,0,0,'Données projet'!$E$9+1,1))-AVERAGE(OFFSET($H$3,0,0,'Données projet'!$E$9+1,1))</f>
        <v>422.90448425131547</v>
      </c>
      <c r="T81" s="59">
        <f t="shared" si="88"/>
        <v>211.68575920428512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67.934879140737323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67.934879140737323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7.6022222222222204</v>
      </c>
      <c r="AI81" s="13">
        <f>IF('Données projet'!$A$62&gt;35,AI80+AH81-AQ80,IF(A81&lt;'Données projet'!$A$62,$AF$205^A81,IF(A81='Données projet'!$A$62,'Données projet'!$B$62,AI80+AH81-AQ80)))</f>
        <v>238.15666666666672</v>
      </c>
      <c r="AJ81" s="13">
        <f>AI81*VLOOKUP('Données projet'!$B$10,Paramètres!$A$1:$I$89,3,0)*VLOOKUP('Données projet'!$B$10,Paramètres!$A$1:$I$89,5,0)</f>
        <v>215.48415200000005</v>
      </c>
      <c r="AK81" s="13">
        <f t="shared" si="89"/>
        <v>53.132206871765355</v>
      </c>
      <c r="AL81" s="20">
        <f t="shared" si="58"/>
        <v>467.84015836832464</v>
      </c>
      <c r="AM81" s="59">
        <f t="shared" si="59"/>
        <v>737.76359640275086</v>
      </c>
      <c r="AN81" s="59">
        <f ca="1">AVERAGE(OFFSET($AM$3,0,0,'Données projet'!$E$10+1,1))-AVERAGE(OFFSET($H$3,0,0,'Données projet'!$E$10+1,1))</f>
        <v>514.0255035951318</v>
      </c>
      <c r="AO81" s="59">
        <f t="shared" si="90"/>
        <v>232.26614608014839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72.390930025359921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72.390930025359921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7.6022222222222204</v>
      </c>
      <c r="BD81" s="12">
        <f>IF('Données projet'!$A$88&gt;35,BD80+BC81-BL80,IF(A81&lt;'Données projet'!$A$88,$BA$205^A81,IF(A81='Données projet'!$A$88,'Données projet'!$B$88,BD80+BC81-BL80)))</f>
        <v>238.15666666666672</v>
      </c>
      <c r="BE81" s="13">
        <f>BD81*VLOOKUP('Données projet'!$B$11,Paramètres!$A$1:$I$89,3,0)*VLOOKUP('Données projet'!$B$11,Paramètres!$A$1:$I$89,5,0)</f>
        <v>241.49086000000008</v>
      </c>
      <c r="BF81" s="13">
        <f t="shared" si="91"/>
        <v>58.760180573382776</v>
      </c>
      <c r="BG81" s="20">
        <f t="shared" si="61"/>
        <v>522.93722899864167</v>
      </c>
      <c r="BH81" s="59">
        <f t="shared" si="62"/>
        <v>792.8606670330679</v>
      </c>
      <c r="BI81" s="59">
        <f ca="1">AVERAGE(OFFSET($BH$3,0,0,'Données projet'!$E$11+1,1))-AVERAGE(OFFSET($H$3,0,0,'Données projet'!$E$11+1,1))</f>
        <v>565.65323074569903</v>
      </c>
      <c r="BJ81" s="59">
        <f t="shared" si="92"/>
        <v>253.00166490531203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81.127766407730959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81.127766407730959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3.4</v>
      </c>
      <c r="BY81" s="12">
        <f>IF('Données projet'!$A$114&gt;35,BY80+BX81-CG80,IF(A81&lt;'Données projet'!$A$114,$BV$205^A81,IF(A81='Données projet'!$A$114,'Données projet'!$B$114,BY80+BX81-CG80)))</f>
        <v>171.19999999999985</v>
      </c>
      <c r="BZ81" s="13">
        <f>BY81*VLOOKUP('Données projet'!$B$12,Paramètres!$A$1:$I$89,3,0)*VLOOKUP('Données projet'!$B$12,Paramètres!$A$1:$I$89,5,0)</f>
        <v>112.17023999999991</v>
      </c>
      <c r="CA81" s="13">
        <f t="shared" si="93"/>
        <v>29.841727178418427</v>
      </c>
      <c r="CB81" s="20">
        <f t="shared" si="64"/>
        <v>247.33750950241188</v>
      </c>
      <c r="CC81" s="59">
        <f t="shared" si="65"/>
        <v>517.2609475368381</v>
      </c>
      <c r="CD81" s="59">
        <f ca="1">AVERAGE(OFFSET($CC$3,0,0,'Données projet'!$E$12+1,1))-AVERAGE(OFFSET($H$3,0,0,'Données projet'!$E$12+1,1))</f>
        <v>225.24418446643304</v>
      </c>
      <c r="CE81" s="59">
        <f t="shared" si="94"/>
        <v>220.72810812053521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30.49134323115781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30.49134323115781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2.8</v>
      </c>
      <c r="CT81" s="12">
        <f>IF('Données projet'!$A$140&gt;35,CT80+CS81-DB80,IF(A81&lt;'Données projet'!$A$140,$CQ$205^A81,IF(A81='Données projet'!$A$140,'Données projet'!$B$140,CT80+CS81-DB80)))</f>
        <v>269.39999999999981</v>
      </c>
      <c r="CU81" s="17">
        <f>CT81*VLOOKUP('Données projet'!$B$13,Paramètres!$A$1:$I$89,3,0)*VLOOKUP('Données projet'!$B$13,Paramètres!$A$1:$I$89,5,0)</f>
        <v>197.52407999999986</v>
      </c>
      <c r="CV81" s="13">
        <f t="shared" si="95"/>
        <v>49.199641586671113</v>
      </c>
      <c r="CW81" s="20">
        <f t="shared" si="67"/>
        <v>429.71048176345192</v>
      </c>
      <c r="CX81" s="59">
        <f t="shared" si="68"/>
        <v>699.63391979787821</v>
      </c>
      <c r="CY81" s="59">
        <f ca="1">AVERAGE(OFFSET($CX$3,0,0,'Données projet'!$E$13+1,1))-AVERAGE(OFFSET($H$3,0,0,'Données projet'!$E$13+1,1))</f>
        <v>302.36110224755532</v>
      </c>
      <c r="CZ81" s="59">
        <f t="shared" si="96"/>
        <v>292.08583531469412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30.84955494410265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30.84955494410265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2.4</v>
      </c>
      <c r="DO81" s="12">
        <f>IF('Données projet'!$A$166&gt;35,DO80+DN81-DW80,IF(A81&lt;'Données projet'!$A$166,$DL$205^A81,IF(A81='Données projet'!$A$166,'Données projet'!$B$166,DO80+DN81-DW80)))</f>
        <v>214.20000000000002</v>
      </c>
      <c r="DP81" s="17">
        <f>DO81*VLOOKUP('Données projet'!$B$14,Paramètres!$A$1:$I$89,3,0)*VLOOKUP('Données projet'!$B$14,Paramètres!$A$1:$I$89,5,0)</f>
        <v>187.12512000000004</v>
      </c>
      <c r="DQ81" s="13">
        <f t="shared" si="97"/>
        <v>46.903794805770545</v>
      </c>
      <c r="DR81" s="20">
        <f t="shared" si="70"/>
        <v>407.60035995338376</v>
      </c>
      <c r="DS81" s="59">
        <f t="shared" si="71"/>
        <v>677.52379798780998</v>
      </c>
      <c r="DT81" s="59">
        <f ca="1">AVERAGE(OFFSET($DS$3,0,0,'Données projet'!$E$14+1,1))-AVERAGE(OFFSET($H$3,0,0,'Données projet'!$E$14+1,1))</f>
        <v>285.8437404763045</v>
      </c>
      <c r="DU81" s="59">
        <f t="shared" si="98"/>
        <v>276.01618888357268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35.097469296615898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35.097469296615898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7.6022222222222204</v>
      </c>
      <c r="EJ81" s="12">
        <f>IF('Données projet'!$A$192&gt;35,EJ80+EI81-ER80,IF(A81&lt;'Données projet'!$A$192,$EG$205^A81,IF(A81='Données projet'!$A$192,'Données projet'!$B$192,EJ80+EI81-ER80)))</f>
        <v>238.15666666666672</v>
      </c>
      <c r="EK81" s="17">
        <f>EJ81*VLOOKUP('Données projet'!$B$15,Paramètres!$A$1:$I$89,3,0)*VLOOKUP('Données projet'!$B$15,Paramètres!$A$1:$I$89,5,0)</f>
        <v>226.62988400000003</v>
      </c>
      <c r="EL81" s="13">
        <f t="shared" si="99"/>
        <v>55.553358820384972</v>
      </c>
      <c r="EM81" s="20">
        <f t="shared" si="73"/>
        <v>491.46914791217046</v>
      </c>
      <c r="EN81" s="59">
        <f t="shared" si="74"/>
        <v>761.39258594659668</v>
      </c>
      <c r="EO81" s="59">
        <f ca="1">AVERAGE(OFFSET($EN$3,0,0,'Données projet'!$E$15+1,1))-AVERAGE(OFFSET($H$3,0,0,'Données projet'!$E$15+1,1))</f>
        <v>536.1664221413339</v>
      </c>
      <c r="EP81" s="59">
        <f t="shared" si="100"/>
        <v>241.15939898336669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76.135288474947515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76.135288474947515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8.9075000000000024</v>
      </c>
      <c r="N82" s="13">
        <f>IF('Données projet'!$A$36&gt;35,N81+M82-V81,IF(A82&lt;'Données projet'!$A$36,$K$205^A82,IF(A82='Données projet'!$A$36,'Données projet'!$B$36,N81+M82-V81)))</f>
        <v>270.47999999999996</v>
      </c>
      <c r="O82" s="13">
        <f>N82*VLOOKUP('Données projet'!$B$9,Paramètres!$A$1:$I$89,3,0)*VLOOKUP('Données projet'!$B$9,Paramètres!$A$1:$I$89,5,0)</f>
        <v>227.85235199999997</v>
      </c>
      <c r="P82" s="13">
        <f t="shared" si="87"/>
        <v>55.81805657822327</v>
      </c>
      <c r="Q82" s="20">
        <f t="shared" si="54"/>
        <v>494.05929494040555</v>
      </c>
      <c r="R82" s="59">
        <f t="shared" si="55"/>
        <v>764.3888423215825</v>
      </c>
      <c r="S82" s="59">
        <f ca="1">AVERAGE(OFFSET($R$3,0,0,'Données projet'!$E$9+1,1))-AVERAGE(OFFSET($H$3,0,0,'Données projet'!$E$9+1,1))</f>
        <v>422.90448425131547</v>
      </c>
      <c r="T82" s="59">
        <f t="shared" si="88"/>
        <v>211.68575920428512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66.602717596972255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66.602717596972255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7.6022222222222204</v>
      </c>
      <c r="AI82" s="13">
        <f>IF('Données projet'!$A$62&gt;35,AI81+AH82-AQ81,IF(A82&lt;'Données projet'!$A$62,$AF$205^A82,IF(A82='Données projet'!$A$62,'Données projet'!$B$62,AI81+AH82-AQ81)))</f>
        <v>245.75888888888895</v>
      </c>
      <c r="AJ82" s="13">
        <f>AI82*VLOOKUP('Données projet'!$B$10,Paramètres!$A$1:$I$89,3,0)*VLOOKUP('Données projet'!$B$10,Paramètres!$A$1:$I$89,5,0)</f>
        <v>222.36264266666669</v>
      </c>
      <c r="AK82" s="13">
        <f t="shared" si="89"/>
        <v>54.628074749793278</v>
      </c>
      <c r="AL82" s="20">
        <f t="shared" si="58"/>
        <v>482.42549950033452</v>
      </c>
      <c r="AM82" s="59">
        <f t="shared" si="59"/>
        <v>752.75504688151148</v>
      </c>
      <c r="AN82" s="59">
        <f ca="1">AVERAGE(OFFSET($AM$3,0,0,'Données projet'!$E$10+1,1))-AVERAGE(OFFSET($H$3,0,0,'Données projet'!$E$10+1,1))</f>
        <v>514.0255035951318</v>
      </c>
      <c r="AO82" s="59">
        <f t="shared" si="90"/>
        <v>232.26614608014839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70.971388041670068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70.971388041670068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7.6022222222222204</v>
      </c>
      <c r="BD82" s="12">
        <f>IF('Données projet'!$A$88&gt;35,BD81+BC82-BL81,IF(A82&lt;'Données projet'!$A$88,$BA$205^A82,IF(A82='Données projet'!$A$88,'Données projet'!$B$88,BD81+BC82-BL81)))</f>
        <v>245.75888888888895</v>
      </c>
      <c r="BE82" s="13">
        <f>BD82*VLOOKUP('Données projet'!$B$11,Paramètres!$A$1:$I$89,3,0)*VLOOKUP('Données projet'!$B$11,Paramètres!$A$1:$I$89,5,0)</f>
        <v>249.19951333333341</v>
      </c>
      <c r="BF82" s="13">
        <f t="shared" si="91"/>
        <v>60.41449669917413</v>
      </c>
      <c r="BG82" s="20">
        <f t="shared" si="61"/>
        <v>539.24440080661736</v>
      </c>
      <c r="BH82" s="59">
        <f t="shared" si="62"/>
        <v>809.57394818779426</v>
      </c>
      <c r="BI82" s="59">
        <f ca="1">AVERAGE(OFFSET($BH$3,0,0,'Données projet'!$E$11+1,1))-AVERAGE(OFFSET($H$3,0,0,'Données projet'!$E$11+1,1))</f>
        <v>565.65323074569903</v>
      </c>
      <c r="BJ82" s="59">
        <f t="shared" si="92"/>
        <v>253.00166490531203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79.536900391526814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79.536900391526814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3.4</v>
      </c>
      <c r="BY82" s="12">
        <f>IF('Données projet'!$A$114&gt;35,BY81+BX82-CG81,IF(A82&lt;'Données projet'!$A$114,$BV$205^A82,IF(A82='Données projet'!$A$114,'Données projet'!$B$114,BY81+BX82-CG81)))</f>
        <v>174.59999999999985</v>
      </c>
      <c r="BZ82" s="13">
        <f>BY82*VLOOKUP('Données projet'!$B$12,Paramètres!$A$1:$I$89,3,0)*VLOOKUP('Données projet'!$B$12,Paramètres!$A$1:$I$89,5,0)</f>
        <v>114.3979199999999</v>
      </c>
      <c r="CA82" s="13">
        <f t="shared" si="93"/>
        <v>30.364792863013271</v>
      </c>
      <c r="CB82" s="20">
        <f t="shared" si="64"/>
        <v>252.12839156974795</v>
      </c>
      <c r="CC82" s="59">
        <f t="shared" si="65"/>
        <v>522.45793895092493</v>
      </c>
      <c r="CD82" s="59">
        <f ca="1">AVERAGE(OFFSET($CC$3,0,0,'Données projet'!$E$12+1,1))-AVERAGE(OFFSET($H$3,0,0,'Données projet'!$E$12+1,1))</f>
        <v>225.24418446643304</v>
      </c>
      <c r="CE82" s="59">
        <f t="shared" si="94"/>
        <v>220.72810812053521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29.893426588277787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29.893426588277787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2.8</v>
      </c>
      <c r="CT82" s="12">
        <f>IF('Données projet'!$A$140&gt;35,CT81+CS82-DB81,IF(A82&lt;'Données projet'!$A$140,$CQ$205^A82,IF(A82='Données projet'!$A$140,'Données projet'!$B$140,CT81+CS82-DB81)))</f>
        <v>272.19999999999982</v>
      </c>
      <c r="CU82" s="17">
        <f>CT82*VLOOKUP('Données projet'!$B$13,Paramètres!$A$1:$I$89,3,0)*VLOOKUP('Données projet'!$B$13,Paramètres!$A$1:$I$89,5,0)</f>
        <v>199.57703999999987</v>
      </c>
      <c r="CV82" s="13">
        <f t="shared" si="95"/>
        <v>49.651202469214105</v>
      </c>
      <c r="CW82" s="20">
        <f t="shared" si="67"/>
        <v>434.07252230054763</v>
      </c>
      <c r="CX82" s="59">
        <f t="shared" si="68"/>
        <v>704.40206968172458</v>
      </c>
      <c r="CY82" s="59">
        <f ca="1">AVERAGE(OFFSET($CX$3,0,0,'Données projet'!$E$13+1,1))-AVERAGE(OFFSET($H$3,0,0,'Données projet'!$E$13+1,1))</f>
        <v>302.36110224755532</v>
      </c>
      <c r="CZ82" s="59">
        <f t="shared" si="96"/>
        <v>292.08583531469412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30.244613988019349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30.244613988019349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2.4</v>
      </c>
      <c r="DO82" s="12">
        <f>IF('Données projet'!$A$166&gt;35,DO81+DN82-DW81,IF(A82&lt;'Données projet'!$A$166,$DL$205^A82,IF(A82='Données projet'!$A$166,'Données projet'!$B$166,DO81+DN82-DW81)))</f>
        <v>216.60000000000002</v>
      </c>
      <c r="DP82" s="17">
        <f>DO82*VLOOKUP('Données projet'!$B$14,Paramètres!$A$1:$I$89,3,0)*VLOOKUP('Données projet'!$B$14,Paramètres!$A$1:$I$89,5,0)</f>
        <v>189.22176000000005</v>
      </c>
      <c r="DQ82" s="13">
        <f t="shared" si="97"/>
        <v>47.367853957810077</v>
      </c>
      <c r="DR82" s="20">
        <f t="shared" si="70"/>
        <v>412.06024430985258</v>
      </c>
      <c r="DS82" s="59">
        <f t="shared" si="71"/>
        <v>682.38979169102959</v>
      </c>
      <c r="DT82" s="59">
        <f ca="1">AVERAGE(OFFSET($DS$3,0,0,'Données projet'!$E$14+1,1))-AVERAGE(OFFSET($H$3,0,0,'Données projet'!$E$14+1,1))</f>
        <v>285.8437404763045</v>
      </c>
      <c r="DU82" s="59">
        <f t="shared" si="98"/>
        <v>276.01618888357268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34.409229331051733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34.409229331051733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7.6022222222222204</v>
      </c>
      <c r="EJ82" s="12">
        <f>IF('Données projet'!$A$192&gt;35,EJ81+EI82-ER81,IF(A82&lt;'Données projet'!$A$192,$EG$205^A82,IF(A82='Données projet'!$A$192,'Données projet'!$B$192,EJ81+EI82-ER81)))</f>
        <v>245.75888888888895</v>
      </c>
      <c r="EK82" s="17">
        <f>EJ82*VLOOKUP('Données projet'!$B$15,Paramètres!$A$1:$I$89,3,0)*VLOOKUP('Données projet'!$B$15,Paramètres!$A$1:$I$89,5,0)</f>
        <v>233.86415866666673</v>
      </c>
      <c r="EL82" s="13">
        <f t="shared" si="99"/>
        <v>57.11739106878256</v>
      </c>
      <c r="EM82" s="20">
        <f t="shared" si="73"/>
        <v>506.79286578924075</v>
      </c>
      <c r="EN82" s="59">
        <f t="shared" si="74"/>
        <v>777.12241317041776</v>
      </c>
      <c r="EO82" s="59">
        <f ca="1">AVERAGE(OFFSET($EN$3,0,0,'Données projet'!$E$15+1,1))-AVERAGE(OFFSET($H$3,0,0,'Données projet'!$E$15+1,1))</f>
        <v>536.1664221413339</v>
      </c>
      <c r="EP82" s="59">
        <f t="shared" si="100"/>
        <v>241.15939898336669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74.642321905894391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74.642321905894391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8.9075000000000024</v>
      </c>
      <c r="N83" s="13">
        <f>IF('Données projet'!$A$36&gt;35,N82+M83-V82,IF(A83&lt;'Données projet'!$A$36,$K$205^A83,IF(A83='Données projet'!$A$36,'Données projet'!$B$36,N82+M83-V82)))</f>
        <v>279.38749999999999</v>
      </c>
      <c r="O83" s="13">
        <f>N83*VLOOKUP('Données projet'!$B$9,Paramètres!$A$1:$I$89,3,0)*VLOOKUP('Données projet'!$B$9,Paramètres!$A$1:$I$89,5,0)</f>
        <v>235.35603</v>
      </c>
      <c r="P83" s="13">
        <f t="shared" si="87"/>
        <v>57.439224296532061</v>
      </c>
      <c r="Q83" s="20">
        <f t="shared" si="54"/>
        <v>509.95173456646006</v>
      </c>
      <c r="R83" s="59">
        <f t="shared" si="55"/>
        <v>780.68034620514618</v>
      </c>
      <c r="S83" s="59">
        <f ca="1">AVERAGE(OFFSET($R$3,0,0,'Données projet'!$E$9+1,1))-AVERAGE(OFFSET($H$3,0,0,'Données projet'!$E$9+1,1))</f>
        <v>422.90448425131547</v>
      </c>
      <c r="T83" s="59">
        <f t="shared" si="88"/>
        <v>211.68575920428512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65.296678928542107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65.296678928542107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7.6022222222222204</v>
      </c>
      <c r="AI83" s="13">
        <f>IF('Données projet'!$A$62&gt;35,AI82+AH83-AQ82,IF(A83&lt;'Données projet'!$A$62,$AF$205^A83,IF(A83='Données projet'!$A$62,'Données projet'!$B$62,AI82+AH83-AQ82)))</f>
        <v>253.36111111111117</v>
      </c>
      <c r="AJ83" s="13">
        <f>AI83*VLOOKUP('Données projet'!$B$10,Paramètres!$A$1:$I$89,3,0)*VLOOKUP('Données projet'!$B$10,Paramètres!$A$1:$I$89,5,0)</f>
        <v>229.24113333333341</v>
      </c>
      <c r="AK83" s="13">
        <f t="shared" si="89"/>
        <v>56.118565268172901</v>
      </c>
      <c r="AL83" s="20">
        <f t="shared" si="58"/>
        <v>497.0014750642901</v>
      </c>
      <c r="AM83" s="59">
        <f t="shared" si="59"/>
        <v>767.73008670297622</v>
      </c>
      <c r="AN83" s="59">
        <f ca="1">AVERAGE(OFFSET($AM$3,0,0,'Données projet'!$E$10+1,1))-AVERAGE(OFFSET($H$3,0,0,'Données projet'!$E$10+1,1))</f>
        <v>514.0255035951318</v>
      </c>
      <c r="AO83" s="59">
        <f t="shared" si="90"/>
        <v>232.26614608014839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69.579682410445258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69.579682410445258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7.6022222222222204</v>
      </c>
      <c r="BD83" s="12">
        <f>IF('Données projet'!$A$88&gt;35,BD82+BC83-BL82,IF(A83&lt;'Données projet'!$A$88,$BA$205^A83,IF(A83='Données projet'!$A$88,'Données projet'!$B$88,BD82+BC83-BL82)))</f>
        <v>253.36111111111117</v>
      </c>
      <c r="BE83" s="13">
        <f>BD83*VLOOKUP('Données projet'!$B$11,Paramètres!$A$1:$I$89,3,0)*VLOOKUP('Données projet'!$B$11,Paramètres!$A$1:$I$89,5,0)</f>
        <v>256.90816666666672</v>
      </c>
      <c r="BF83" s="13">
        <f t="shared" si="91"/>
        <v>62.062865874094335</v>
      </c>
      <c r="BG83" s="20">
        <f t="shared" si="61"/>
        <v>555.54121500849214</v>
      </c>
      <c r="BH83" s="59">
        <f t="shared" si="62"/>
        <v>826.26982664717821</v>
      </c>
      <c r="BI83" s="59">
        <f ca="1">AVERAGE(OFFSET($BH$3,0,0,'Données projet'!$E$11+1,1))-AVERAGE(OFFSET($H$3,0,0,'Données projet'!$E$11+1,1))</f>
        <v>565.65323074569903</v>
      </c>
      <c r="BJ83" s="59">
        <f t="shared" si="92"/>
        <v>253.00166490531203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77.977230287567977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77.977230287567977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178</v>
      </c>
      <c r="BW83" s="12">
        <f>VLOOKUP(A83,'Données projet'!$A$113:$I$133,9,0)</f>
        <v>3.4</v>
      </c>
      <c r="BX83" s="12">
        <f t="array" ref="BX83">INDEX(BW:BW,MIN(IF(ISNUMBER(BW83:BW279),ROW(BW83:BW279),"")))</f>
        <v>3.4</v>
      </c>
      <c r="BY83" s="12">
        <f>IF('Données projet'!$A$114&gt;35,BY82+BX83-CG82,IF(A83&lt;'Données projet'!$A$114,$BV$205^A83,IF(A83='Données projet'!$A$114,'Données projet'!$B$114,BY82+BX83-CG82)))</f>
        <v>177.99999999999986</v>
      </c>
      <c r="BZ83" s="13">
        <f>BY83*VLOOKUP('Données projet'!$B$12,Paramètres!$A$1:$I$89,3,0)*VLOOKUP('Données projet'!$B$12,Paramètres!$A$1:$I$89,5,0)</f>
        <v>116.62559999999991</v>
      </c>
      <c r="CA83" s="13">
        <f t="shared" si="93"/>
        <v>30.886674195614219</v>
      </c>
      <c r="CB83" s="20">
        <f t="shared" si="64"/>
        <v>256.91721089069455</v>
      </c>
      <c r="CC83" s="59">
        <f t="shared" si="65"/>
        <v>527.64582252938067</v>
      </c>
      <c r="CD83" s="59">
        <f ca="1">AVERAGE(OFFSET($CC$3,0,0,'Données projet'!$E$12+1,1))-AVERAGE(OFFSET($H$3,0,0,'Données projet'!$E$12+1,1))</f>
        <v>225.24418446643304</v>
      </c>
      <c r="CE83" s="59">
        <f t="shared" si="94"/>
        <v>220.72810812053521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13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33.356095163096739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33.356095163096739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275</v>
      </c>
      <c r="CR83" s="12">
        <f>VLOOKUP(A83,'Données projet'!$A$139:$I$159,9,0)</f>
        <v>2.8</v>
      </c>
      <c r="CS83" s="12">
        <f t="array" ref="CS83">INDEX(CR:CR,MIN(IF(ISNUMBER(CR83:CR279),ROW(CR83:CR279),"")))</f>
        <v>2.8</v>
      </c>
      <c r="CT83" s="12">
        <f>IF('Données projet'!$A$140&gt;35,CT82+CS83-DB82,IF(A83&lt;'Données projet'!$A$140,$CQ$205^A83,IF(A83='Données projet'!$A$140,'Données projet'!$B$140,CT82+CS83-DB82)))</f>
        <v>274.99999999999983</v>
      </c>
      <c r="CU83" s="17">
        <f>CT83*VLOOKUP('Données projet'!$B$13,Paramètres!$A$1:$I$89,3,0)*VLOOKUP('Données projet'!$B$13,Paramètres!$A$1:$I$89,5,0)</f>
        <v>201.62999999999988</v>
      </c>
      <c r="CV83" s="13">
        <f t="shared" si="95"/>
        <v>50.102222986612503</v>
      </c>
      <c r="CW83" s="20">
        <f t="shared" si="67"/>
        <v>438.43362170168325</v>
      </c>
      <c r="CX83" s="59">
        <f t="shared" si="68"/>
        <v>709.16223334036931</v>
      </c>
      <c r="CY83" s="59">
        <f ca="1">AVERAGE(OFFSET($CX$3,0,0,'Données projet'!$E$13+1,1))-AVERAGE(OFFSET($H$3,0,0,'Données projet'!$E$13+1,1))</f>
        <v>302.36110224755532</v>
      </c>
      <c r="CZ83" s="59">
        <f t="shared" si="96"/>
        <v>292.08583531469412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8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32.439761790128337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32.439761790128337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219</v>
      </c>
      <c r="DM83" s="12">
        <f>VLOOKUP(A83,'Données projet'!$A$165:$I$185,9,0)</f>
        <v>2.4</v>
      </c>
      <c r="DN83" s="12">
        <f t="array" ref="DN83">INDEX(DM:DM,MIN(IF(ISNUMBER(DM83:DM279),ROW(DM83:DM279),"")))</f>
        <v>2.4</v>
      </c>
      <c r="DO83" s="12">
        <f>IF('Données projet'!$A$166&gt;35,DO82+DN83-DW82,IF(A83&lt;'Données projet'!$A$166,$DL$205^A83,IF(A83='Données projet'!$A$166,'Données projet'!$B$166,DO82+DN83-DW82)))</f>
        <v>219.00000000000003</v>
      </c>
      <c r="DP83" s="17">
        <f>DO83*VLOOKUP('Données projet'!$B$14,Paramètres!$A$1:$I$89,3,0)*VLOOKUP('Données projet'!$B$14,Paramètres!$A$1:$I$89,5,0)</f>
        <v>191.31840000000005</v>
      </c>
      <c r="DQ83" s="13">
        <f t="shared" si="97"/>
        <v>47.831314962098396</v>
      </c>
      <c r="DR83" s="20">
        <f t="shared" si="70"/>
        <v>416.51908689232141</v>
      </c>
      <c r="DS83" s="59">
        <f t="shared" si="71"/>
        <v>687.24769853100747</v>
      </c>
      <c r="DT83" s="59">
        <f ca="1">AVERAGE(OFFSET($DS$3,0,0,'Données projet'!$E$14+1,1))-AVERAGE(OFFSET($H$3,0,0,'Données projet'!$E$14+1,1))</f>
        <v>285.8437404763045</v>
      </c>
      <c r="DU83" s="59">
        <f t="shared" si="98"/>
        <v>276.01618888357268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6</v>
      </c>
      <c r="DX83" s="16">
        <f>IF(ISNA(VLOOKUP(A83,'Données projet'!$A$165:$I$185,5,0)),0%,VLOOKUP(A83,'Données projet'!$A$165:$I$185,5,0)*VLOOKUP('Données projet'!$B$14,Paramètres!$A$1:$I$89,7,0))</f>
        <v>0.53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36.805535108348103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36.805535108348103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7.6022222222222204</v>
      </c>
      <c r="EJ83" s="12">
        <f>IF('Données projet'!$A$192&gt;35,EJ82+EI83-ER82,IF(A83&lt;'Données projet'!$A$192,$EG$205^A83,IF(A83='Données projet'!$A$192,'Données projet'!$B$192,EJ82+EI83-ER82)))</f>
        <v>253.36111111111117</v>
      </c>
      <c r="EK83" s="17">
        <f>EJ83*VLOOKUP('Données projet'!$B$15,Paramètres!$A$1:$I$89,3,0)*VLOOKUP('Données projet'!$B$15,Paramètres!$A$1:$I$89,5,0)</f>
        <v>241.09843333333339</v>
      </c>
      <c r="EL83" s="13">
        <f t="shared" si="99"/>
        <v>58.675800919624443</v>
      </c>
      <c r="EM83" s="20">
        <f t="shared" si="73"/>
        <v>522.10679132390158</v>
      </c>
      <c r="EN83" s="59">
        <f t="shared" si="74"/>
        <v>792.83540296258775</v>
      </c>
      <c r="EO83" s="59">
        <f ca="1">AVERAGE(OFFSET($EN$3,0,0,'Données projet'!$E$15+1,1))-AVERAGE(OFFSET($H$3,0,0,'Données projet'!$E$15+1,1))</f>
        <v>536.1664221413339</v>
      </c>
      <c r="EP83" s="59">
        <f t="shared" si="100"/>
        <v>241.15939898336669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73.178631500640719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73.178631500640719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8.9075000000000024</v>
      </c>
      <c r="N84" s="13">
        <f>IF('Données projet'!$A$36&gt;35,N83+M84-V83,IF(A84&lt;'Données projet'!$A$36,$K$205^A84,IF(A84='Données projet'!$A$36,'Données projet'!$B$36,N83+M84-V83)))</f>
        <v>288.29500000000002</v>
      </c>
      <c r="O84" s="13">
        <f>N84*VLOOKUP('Données projet'!$B$9,Paramètres!$A$1:$I$89,3,0)*VLOOKUP('Données projet'!$B$9,Paramètres!$A$1:$I$89,5,0)</f>
        <v>242.85970800000004</v>
      </c>
      <c r="P84" s="13">
        <f t="shared" si="87"/>
        <v>59.054385785357738</v>
      </c>
      <c r="Q84" s="20">
        <f t="shared" si="54"/>
        <v>525.8337133428314</v>
      </c>
      <c r="R84" s="59">
        <f t="shared" si="55"/>
        <v>796.95446636633278</v>
      </c>
      <c r="S84" s="59">
        <f ca="1">AVERAGE(OFFSET($R$3,0,0,'Données projet'!$E$9+1,1))-AVERAGE(OFFSET($H$3,0,0,'Données projet'!$E$9+1,1))</f>
        <v>422.90448425131547</v>
      </c>
      <c r="T84" s="59">
        <f t="shared" si="88"/>
        <v>211.68575920428512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64.016250881794946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64.016250881794946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7.6022222222222204</v>
      </c>
      <c r="AI84" s="13">
        <f>IF('Données projet'!$A$62&gt;35,AI83+AH84-AQ83,IF(A84&lt;'Données projet'!$A$62,$AF$205^A84,IF(A84='Données projet'!$A$62,'Données projet'!$B$62,AI83+AH84-AQ83)))</f>
        <v>260.96333333333337</v>
      </c>
      <c r="AJ84" s="13">
        <f>AI84*VLOOKUP('Données projet'!$B$10,Paramètres!$A$1:$I$89,3,0)*VLOOKUP('Données projet'!$B$10,Paramètres!$A$1:$I$89,5,0)</f>
        <v>236.11962400000002</v>
      </c>
      <c r="AK84" s="13">
        <f t="shared" si="89"/>
        <v>57.60385829887548</v>
      </c>
      <c r="AL84" s="20">
        <f t="shared" si="58"/>
        <v>511.56839833720818</v>
      </c>
      <c r="AM84" s="59">
        <f t="shared" si="59"/>
        <v>782.68915136070962</v>
      </c>
      <c r="AN84" s="59">
        <f ca="1">AVERAGE(OFFSET($AM$3,0,0,'Données projet'!$E$10+1,1))-AVERAGE(OFFSET($H$3,0,0,'Données projet'!$E$10+1,1))</f>
        <v>514.0255035951318</v>
      </c>
      <c r="AO84" s="59">
        <f t="shared" si="90"/>
        <v>232.26614608014839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68.215267277792151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68.215267277792151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7.6022222222222204</v>
      </c>
      <c r="BD84" s="12">
        <f>IF('Données projet'!$A$88&gt;35,BD83+BC84-BL83,IF(A84&lt;'Données projet'!$A$88,$BA$205^A84,IF(A84='Données projet'!$A$88,'Données projet'!$B$88,BD83+BC84-BL83)))</f>
        <v>260.96333333333337</v>
      </c>
      <c r="BE84" s="13">
        <f>BD84*VLOOKUP('Données projet'!$B$11,Paramètres!$A$1:$I$89,3,0)*VLOOKUP('Données projet'!$B$11,Paramètres!$A$1:$I$89,5,0)</f>
        <v>264.61682000000008</v>
      </c>
      <c r="BF84" s="13">
        <f t="shared" si="91"/>
        <v>63.70548702286596</v>
      </c>
      <c r="BG84" s="20">
        <f t="shared" si="61"/>
        <v>571.82801806482496</v>
      </c>
      <c r="BH84" s="59">
        <f t="shared" si="62"/>
        <v>842.94877108832634</v>
      </c>
      <c r="BI84" s="59">
        <f ca="1">AVERAGE(OFFSET($BH$3,0,0,'Données projet'!$E$11+1,1))-AVERAGE(OFFSET($H$3,0,0,'Données projet'!$E$11+1,1))</f>
        <v>565.65323074569903</v>
      </c>
      <c r="BJ84" s="59">
        <f t="shared" si="92"/>
        <v>253.00166490531203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76.448144363042942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76.448144363042942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</v>
      </c>
      <c r="BY84" s="12">
        <f>IF('Données projet'!$A$114&gt;35,BY83+BX84-CG83,IF(A84&lt;'Données projet'!$A$114,$BV$205^A84,IF(A84='Données projet'!$A$114,'Données projet'!$B$114,BY83+BX84-CG83)))</f>
        <v>167.99999999999986</v>
      </c>
      <c r="BZ84" s="13">
        <f>BY84*VLOOKUP('Données projet'!$B$12,Paramètres!$A$1:$I$89,3,0)*VLOOKUP('Données projet'!$B$12,Paramètres!$A$1:$I$89,5,0)</f>
        <v>110.0735999999999</v>
      </c>
      <c r="CA84" s="13">
        <f t="shared" si="93"/>
        <v>29.348324631518775</v>
      </c>
      <c r="CB84" s="20">
        <f t="shared" si="64"/>
        <v>242.82651873322834</v>
      </c>
      <c r="CC84" s="59">
        <f t="shared" si="65"/>
        <v>513.94727175672983</v>
      </c>
      <c r="CD84" s="59">
        <f ca="1">AVERAGE(OFFSET($CC$3,0,0,'Données projet'!$E$12+1,1))-AVERAGE(OFFSET($H$3,0,0,'Données projet'!$E$12+1,1))</f>
        <v>225.24418446643304</v>
      </c>
      <c r="CE84" s="59">
        <f t="shared" si="94"/>
        <v>220.72810812053521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32.702002482157539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32.702002482157539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266.99999999999983</v>
      </c>
      <c r="CU84" s="17">
        <f>CT84*VLOOKUP('Données projet'!$B$13,Paramètres!$A$1:$I$89,3,0)*VLOOKUP('Données projet'!$B$13,Paramètres!$A$1:$I$89,5,0)</f>
        <v>195.76439999999985</v>
      </c>
      <c r="CV84" s="13">
        <f t="shared" si="95"/>
        <v>48.812154563023455</v>
      </c>
      <c r="CW84" s="20">
        <f t="shared" si="67"/>
        <v>425.9708325305989</v>
      </c>
      <c r="CX84" s="59">
        <f t="shared" si="68"/>
        <v>697.09158555410033</v>
      </c>
      <c r="CY84" s="59">
        <f ca="1">AVERAGE(OFFSET($CX$3,0,0,'Données projet'!$E$13+1,1))-AVERAGE(OFFSET($H$3,0,0,'Données projet'!$E$13+1,1))</f>
        <v>302.36110224755532</v>
      </c>
      <c r="CZ84" s="59">
        <f t="shared" si="96"/>
        <v>292.08583531469412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31.803637847724879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31.803637847724879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213.00000000000003</v>
      </c>
      <c r="DP84" s="17">
        <f>DO84*VLOOKUP('Données projet'!$B$14,Paramètres!$A$1:$I$89,3,0)*VLOOKUP('Données projet'!$B$14,Paramètres!$A$1:$I$89,5,0)</f>
        <v>186.07680000000005</v>
      </c>
      <c r="DQ84" s="13">
        <f t="shared" si="97"/>
        <v>46.671538591528673</v>
      </c>
      <c r="DR84" s="20">
        <f t="shared" si="70"/>
        <v>405.37002304691242</v>
      </c>
      <c r="DS84" s="59">
        <f t="shared" si="71"/>
        <v>676.49077607041386</v>
      </c>
      <c r="DT84" s="59">
        <f ca="1">AVERAGE(OFFSET($DS$3,0,0,'Données projet'!$E$14+1,1))-AVERAGE(OFFSET($H$3,0,0,'Données projet'!$E$14+1,1))</f>
        <v>285.8437404763045</v>
      </c>
      <c r="DU84" s="59">
        <f t="shared" si="98"/>
        <v>276.01618888357268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36.083801014033142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36.083801014033142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7.6022222222222204</v>
      </c>
      <c r="EJ84" s="12">
        <f>IF('Données projet'!$A$192&gt;35,EJ83+EI84-ER83,IF(A84&lt;'Données projet'!$A$192,$EG$205^A84,IF(A84='Données projet'!$A$192,'Données projet'!$B$192,EJ83+EI84-ER83)))</f>
        <v>260.96333333333337</v>
      </c>
      <c r="EK84" s="17">
        <f>EJ84*VLOOKUP('Données projet'!$B$15,Paramètres!$A$1:$I$89,3,0)*VLOOKUP('Données projet'!$B$15,Paramètres!$A$1:$I$89,5,0)</f>
        <v>248.33270800000003</v>
      </c>
      <c r="EL84" s="13">
        <f t="shared" si="99"/>
        <v>60.228776441367344</v>
      </c>
      <c r="EM84" s="20">
        <f t="shared" si="73"/>
        <v>537.41125206871482</v>
      </c>
      <c r="EN84" s="59">
        <f t="shared" si="74"/>
        <v>808.5320050922162</v>
      </c>
      <c r="EO84" s="59">
        <f ca="1">AVERAGE(OFFSET($EN$3,0,0,'Données projet'!$E$15+1,1))-AVERAGE(OFFSET($H$3,0,0,'Données projet'!$E$15+1,1))</f>
        <v>536.1664221413339</v>
      </c>
      <c r="EP84" s="59">
        <f t="shared" si="100"/>
        <v>241.15939898336669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71.743643171471078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71.743643171471078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8.9075000000000024</v>
      </c>
      <c r="N85" s="13">
        <f>IF('Données projet'!$A$36&gt;35,N84+M85-V84,IF(A85&lt;'Données projet'!$A$36,$K$205^A85,IF(A85='Données projet'!$A$36,'Données projet'!$B$36,N84+M85-V84)))</f>
        <v>297.20250000000004</v>
      </c>
      <c r="O85" s="13">
        <f>N85*VLOOKUP('Données projet'!$B$9,Paramètres!$A$1:$I$89,3,0)*VLOOKUP('Données projet'!$B$9,Paramètres!$A$1:$I$89,5,0)</f>
        <v>250.36338600000005</v>
      </c>
      <c r="P85" s="13">
        <f t="shared" si="87"/>
        <v>60.663747915863453</v>
      </c>
      <c r="Q85" s="20">
        <f t="shared" si="54"/>
        <v>541.70559157012895</v>
      </c>
      <c r="R85" s="59">
        <f t="shared" si="55"/>
        <v>813.21168320211598</v>
      </c>
      <c r="S85" s="59">
        <f ca="1">AVERAGE(OFFSET($R$3,0,0,'Données projet'!$E$9+1,1))-AVERAGE(OFFSET($H$3,0,0,'Données projet'!$E$9+1,1))</f>
        <v>422.90448425131547</v>
      </c>
      <c r="T85" s="59">
        <f t="shared" si="88"/>
        <v>211.68575920428512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62.760931248060508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62.760931248060508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7.6022222222222204</v>
      </c>
      <c r="AI85" s="13">
        <f>IF('Données projet'!$A$62&gt;35,AI84+AH85-AQ84,IF(A85&lt;'Données projet'!$A$62,$AF$205^A85,IF(A85='Données projet'!$A$62,'Données projet'!$B$62,AI84+AH85-AQ84)))</f>
        <v>268.56555555555559</v>
      </c>
      <c r="AJ85" s="13">
        <f>AI85*VLOOKUP('Données projet'!$B$10,Paramètres!$A$1:$I$89,3,0)*VLOOKUP('Données projet'!$B$10,Paramètres!$A$1:$I$89,5,0)</f>
        <v>242.99811466666671</v>
      </c>
      <c r="AK85" s="13">
        <f t="shared" si="89"/>
        <v>59.084122638145935</v>
      </c>
      <c r="AL85" s="20">
        <f t="shared" si="58"/>
        <v>526.12656330588186</v>
      </c>
      <c r="AM85" s="59">
        <f t="shared" si="59"/>
        <v>797.63265493786889</v>
      </c>
      <c r="AN85" s="59">
        <f ca="1">AVERAGE(OFFSET($AM$3,0,0,'Données projet'!$E$10+1,1))-AVERAGE(OFFSET($H$3,0,0,'Données projet'!$E$10+1,1))</f>
        <v>514.0255035951318</v>
      </c>
      <c r="AO85" s="59">
        <f t="shared" si="90"/>
        <v>232.26614608014839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66.877607493679321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66.877607493679321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7.6022222222222204</v>
      </c>
      <c r="BD85" s="12">
        <f>IF('Données projet'!$A$88&gt;35,BD84+BC85-BL84,IF(A85&lt;'Données projet'!$A$88,$BA$205^A85,IF(A85='Données projet'!$A$88,'Données projet'!$B$88,BD84+BC85-BL84)))</f>
        <v>268.56555555555559</v>
      </c>
      <c r="BE85" s="13">
        <f>BD85*VLOOKUP('Données projet'!$B$11,Paramètres!$A$1:$I$89,3,0)*VLOOKUP('Données projet'!$B$11,Paramètres!$A$1:$I$89,5,0)</f>
        <v>272.32547333333338</v>
      </c>
      <c r="BF85" s="13">
        <f t="shared" si="91"/>
        <v>65.342546821300431</v>
      </c>
      <c r="BG85" s="20">
        <f t="shared" si="61"/>
        <v>588.10513510265389</v>
      </c>
      <c r="BH85" s="59">
        <f t="shared" si="62"/>
        <v>859.61122673464092</v>
      </c>
      <c r="BI85" s="59">
        <f ca="1">AVERAGE(OFFSET($BH$3,0,0,'Données projet'!$E$11+1,1))-AVERAGE(OFFSET($H$3,0,0,'Données projet'!$E$11+1,1))</f>
        <v>565.65323074569903</v>
      </c>
      <c r="BJ85" s="59">
        <f t="shared" si="92"/>
        <v>253.00166490531203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74.949042880847529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74.949042880847529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</v>
      </c>
      <c r="BY85" s="12">
        <f>IF('Données projet'!$A$114&gt;35,BY84+BX85-CG84,IF(A85&lt;'Données projet'!$A$114,$BV$205^A85,IF(A85='Données projet'!$A$114,'Données projet'!$B$114,BY84+BX85-CG84)))</f>
        <v>170.99999999999986</v>
      </c>
      <c r="BZ85" s="13">
        <f>BY85*VLOOKUP('Données projet'!$B$12,Paramètres!$A$1:$I$89,3,0)*VLOOKUP('Données projet'!$B$12,Paramètres!$A$1:$I$89,5,0)</f>
        <v>112.03919999999991</v>
      </c>
      <c r="CA85" s="13">
        <f t="shared" si="93"/>
        <v>29.810921169420173</v>
      </c>
      <c r="CB85" s="20">
        <f t="shared" si="64"/>
        <v>247.05562770340666</v>
      </c>
      <c r="CC85" s="59">
        <f t="shared" si="65"/>
        <v>518.56171933539372</v>
      </c>
      <c r="CD85" s="59">
        <f ca="1">AVERAGE(OFFSET($CC$3,0,0,'Données projet'!$E$12+1,1))-AVERAGE(OFFSET($H$3,0,0,'Données projet'!$E$12+1,1))</f>
        <v>225.24418446643304</v>
      </c>
      <c r="CE85" s="59">
        <f t="shared" si="94"/>
        <v>220.72810812053521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32.060736159734418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32.060736159734418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266.99999999999983</v>
      </c>
      <c r="CU85" s="17">
        <f>CT85*VLOOKUP('Données projet'!$B$13,Paramètres!$A$1:$I$89,3,0)*VLOOKUP('Données projet'!$B$13,Paramètres!$A$1:$I$89,5,0)</f>
        <v>195.76439999999985</v>
      </c>
      <c r="CV85" s="13">
        <f t="shared" si="95"/>
        <v>48.812154563023455</v>
      </c>
      <c r="CW85" s="20">
        <f t="shared" si="67"/>
        <v>425.9708325305989</v>
      </c>
      <c r="CX85" s="59">
        <f t="shared" si="68"/>
        <v>697.47692416258587</v>
      </c>
      <c r="CY85" s="59">
        <f ca="1">AVERAGE(OFFSET($CX$3,0,0,'Données projet'!$E$13+1,1))-AVERAGE(OFFSET($H$3,0,0,'Données projet'!$E$13+1,1))</f>
        <v>302.36110224755532</v>
      </c>
      <c r="CZ85" s="59">
        <f t="shared" si="96"/>
        <v>292.08583531469412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31.179987907834658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31.179987907834658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213.00000000000003</v>
      </c>
      <c r="DP85" s="17">
        <f>DO85*VLOOKUP('Données projet'!$B$14,Paramètres!$A$1:$I$89,3,0)*VLOOKUP('Données projet'!$B$14,Paramètres!$A$1:$I$89,5,0)</f>
        <v>186.07680000000005</v>
      </c>
      <c r="DQ85" s="13">
        <f t="shared" si="97"/>
        <v>46.671538591528673</v>
      </c>
      <c r="DR85" s="20">
        <f t="shared" si="70"/>
        <v>405.37002304691242</v>
      </c>
      <c r="DS85" s="59">
        <f t="shared" si="71"/>
        <v>676.87611467889951</v>
      </c>
      <c r="DT85" s="59">
        <f ca="1">AVERAGE(OFFSET($DS$3,0,0,'Données projet'!$E$14+1,1))-AVERAGE(OFFSET($H$3,0,0,'Données projet'!$E$14+1,1))</f>
        <v>285.8437404763045</v>
      </c>
      <c r="DU85" s="59">
        <f t="shared" si="98"/>
        <v>276.01618888357268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35.376219685093368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35.376219685093368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7.6022222222222204</v>
      </c>
      <c r="EJ85" s="12">
        <f>IF('Données projet'!$A$192&gt;35,EJ84+EI85-ER84,IF(A85&lt;'Données projet'!$A$192,$EG$205^A85,IF(A85='Données projet'!$A$192,'Données projet'!$B$192,EJ84+EI85-ER84)))</f>
        <v>268.56555555555559</v>
      </c>
      <c r="EK85" s="17">
        <f>EJ85*VLOOKUP('Données projet'!$B$15,Paramètres!$A$1:$I$89,3,0)*VLOOKUP('Données projet'!$B$15,Paramètres!$A$1:$I$89,5,0)</f>
        <v>255.56698266666669</v>
      </c>
      <c r="EL85" s="13">
        <f t="shared" si="99"/>
        <v>61.776494122038606</v>
      </c>
      <c r="EM85" s="20">
        <f t="shared" si="73"/>
        <v>552.70655540699499</v>
      </c>
      <c r="EN85" s="59">
        <f t="shared" si="74"/>
        <v>824.21264703898203</v>
      </c>
      <c r="EO85" s="59">
        <f ca="1">AVERAGE(OFFSET($EN$3,0,0,'Données projet'!$E$15+1,1))-AVERAGE(OFFSET($H$3,0,0,'Données projet'!$E$15+1,1))</f>
        <v>536.1664221413339</v>
      </c>
      <c r="EP85" s="59">
        <f t="shared" si="100"/>
        <v>241.15939898336669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70.33679408818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70.33679408818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>
        <f>VLOOKUP(A86,'Données projet'!$A$35:$I$55,2,0)</f>
        <v>306.11</v>
      </c>
      <c r="L86" s="12">
        <f>VLOOKUP(A86,'Données projet'!$A$35:$I$55,9,0)</f>
        <v>8.9075000000000024</v>
      </c>
      <c r="M86" s="12">
        <f t="array" ref="M86">INDEX(L:L,MIN(IF(ISNUMBER(L86:L282),ROW(L86:L282),"")))</f>
        <v>8.9075000000000024</v>
      </c>
      <c r="N86" s="13">
        <f>IF('Données projet'!$A$36&gt;35,N85+M86-V85,IF(A86&lt;'Données projet'!$A$36,$K$205^A86,IF(A86='Données projet'!$A$36,'Données projet'!$B$36,N85+M86-V85)))</f>
        <v>306.11000000000007</v>
      </c>
      <c r="O86" s="13">
        <f>N86*VLOOKUP('Données projet'!$B$9,Paramètres!$A$1:$I$89,3,0)*VLOOKUP('Données projet'!$B$9,Paramètres!$A$1:$I$89,5,0)</f>
        <v>257.86706400000008</v>
      </c>
      <c r="P86" s="13">
        <f t="shared" si="87"/>
        <v>62.267504454097896</v>
      </c>
      <c r="Q86" s="20">
        <f t="shared" si="54"/>
        <v>557.56770672422067</v>
      </c>
      <c r="R86" s="59">
        <f t="shared" si="55"/>
        <v>829.45245220132415</v>
      </c>
      <c r="S86" s="59">
        <f ca="1">AVERAGE(OFFSET($R$3,0,0,'Données projet'!$E$9+1,1))-AVERAGE(OFFSET($H$3,0,0,'Données projet'!$E$9+1,1))</f>
        <v>422.90448425131547</v>
      </c>
      <c r="T86" s="59">
        <f t="shared" si="88"/>
        <v>211.68575920428512</v>
      </c>
      <c r="U86" s="15">
        <f>IF(ISNA(VLOOKUP(A86,'Données projet'!$A$35:$I$55,3,0)),0,VLOOKUP(A86,'Données projet'!$A$35:$I$55,3,0))</f>
        <v>7</v>
      </c>
      <c r="V86" s="15">
        <f>IF(ISNA(VLOOKUP(A86,'Données projet'!$A$35:$I$55,4,0)),0,VLOOKUP(A86,'Données projet'!$A$35:$I$55,4,0))</f>
        <v>44.22</v>
      </c>
      <c r="W86" s="16">
        <f>IF(ISNA(VLOOKUP(A86,'Données projet'!$A$35:$I$55,5,0)),0%,VLOOKUP(A86,'Données projet'!$A$35:$I$55,5,0)*VLOOKUP('Données projet'!$B$9,Paramètres!$A$1:$I$89,7,0))</f>
        <v>0.43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79.237540597743504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79.237540597743504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7.6022222222222204</v>
      </c>
      <c r="AI86" s="13">
        <f>IF('Données projet'!$A$62&gt;35,AI85+AH86-AQ85,IF(A86&lt;'Données projet'!$A$62,$AF$205^A86,IF(A86='Données projet'!$A$62,'Données projet'!$B$62,AI85+AH86-AQ85)))</f>
        <v>276.16777777777781</v>
      </c>
      <c r="AJ86" s="13">
        <f>AI86*VLOOKUP('Données projet'!$B$10,Paramètres!$A$1:$I$89,3,0)*VLOOKUP('Données projet'!$B$10,Paramètres!$A$1:$I$89,5,0)</f>
        <v>249.87660533333337</v>
      </c>
      <c r="AK86" s="13">
        <f t="shared" si="89"/>
        <v>60.559516982471138</v>
      </c>
      <c r="AL86" s="20">
        <f t="shared" si="58"/>
        <v>540.67624636669279</v>
      </c>
      <c r="AM86" s="59">
        <f t="shared" si="59"/>
        <v>812.56099184379627</v>
      </c>
      <c r="AN86" s="59">
        <f ca="1">AVERAGE(OFFSET($AM$3,0,0,'Données projet'!$E$10+1,1))-AVERAGE(OFFSET($H$3,0,0,'Données projet'!$E$10+1,1))</f>
        <v>514.0255035951318</v>
      </c>
      <c r="AO86" s="59">
        <f t="shared" si="90"/>
        <v>232.26614608014839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65.566178402041032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65.566178402041032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7.6022222222222204</v>
      </c>
      <c r="BD86" s="12">
        <f>IF('Données projet'!$A$88&gt;35,BD85+BC86-BL85,IF(A86&lt;'Données projet'!$A$88,$BA$205^A86,IF(A86='Données projet'!$A$88,'Données projet'!$B$88,BD85+BC86-BL85)))</f>
        <v>276.16777777777781</v>
      </c>
      <c r="BE86" s="13">
        <f>BD86*VLOOKUP('Données projet'!$B$11,Paramètres!$A$1:$I$89,3,0)*VLOOKUP('Données projet'!$B$11,Paramètres!$A$1:$I$89,5,0)</f>
        <v>280.03412666666674</v>
      </c>
      <c r="BF86" s="13">
        <f t="shared" si="91"/>
        <v>66.97422077564481</v>
      </c>
      <c r="BG86" s="20">
        <f t="shared" si="61"/>
        <v>604.37287179535929</v>
      </c>
      <c r="BH86" s="59">
        <f t="shared" si="62"/>
        <v>876.25761727246277</v>
      </c>
      <c r="BI86" s="59">
        <f ca="1">AVERAGE(OFFSET($BH$3,0,0,'Données projet'!$E$11+1,1))-AVERAGE(OFFSET($H$3,0,0,'Données projet'!$E$11+1,1))</f>
        <v>565.65323074569903</v>
      </c>
      <c r="BJ86" s="59">
        <f t="shared" si="92"/>
        <v>253.00166490531203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73.479337864356339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73.479337864356339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</v>
      </c>
      <c r="BY86" s="12">
        <f>IF('Données projet'!$A$114&gt;35,BY85+BX86-CG85,IF(A86&lt;'Données projet'!$A$114,$BV$205^A86,IF(A86='Données projet'!$A$114,'Données projet'!$B$114,BY85+BX86-CG85)))</f>
        <v>173.99999999999986</v>
      </c>
      <c r="BZ86" s="13">
        <f>BY86*VLOOKUP('Données projet'!$B$12,Paramètres!$A$1:$I$89,3,0)*VLOOKUP('Données projet'!$B$12,Paramètres!$A$1:$I$89,5,0)</f>
        <v>114.00479999999992</v>
      </c>
      <c r="CA86" s="13">
        <f t="shared" si="93"/>
        <v>30.272573949217279</v>
      </c>
      <c r="CB86" s="20">
        <f t="shared" si="64"/>
        <v>251.28309296155328</v>
      </c>
      <c r="CC86" s="59">
        <f t="shared" si="65"/>
        <v>523.16783843865676</v>
      </c>
      <c r="CD86" s="59">
        <f ca="1">AVERAGE(OFFSET($CC$3,0,0,'Données projet'!$E$12+1,1))-AVERAGE(OFFSET($H$3,0,0,'Données projet'!$E$12+1,1))</f>
        <v>225.24418446643304</v>
      </c>
      <c r="CE86" s="59">
        <f t="shared" si="94"/>
        <v>220.72810812053521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31.432044678760175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31.432044678760175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266.99999999999983</v>
      </c>
      <c r="CU86" s="17">
        <f>CT86*VLOOKUP('Données projet'!$B$13,Paramètres!$A$1:$I$89,3,0)*VLOOKUP('Données projet'!$B$13,Paramètres!$A$1:$I$89,5,0)</f>
        <v>195.76439999999985</v>
      </c>
      <c r="CV86" s="13">
        <f t="shared" si="95"/>
        <v>48.812154563023455</v>
      </c>
      <c r="CW86" s="20">
        <f t="shared" si="67"/>
        <v>425.9708325305989</v>
      </c>
      <c r="CX86" s="59">
        <f t="shared" si="68"/>
        <v>697.85557800770243</v>
      </c>
      <c r="CY86" s="59">
        <f ca="1">AVERAGE(OFFSET($CX$3,0,0,'Données projet'!$E$13+1,1))-AVERAGE(OFFSET($H$3,0,0,'Données projet'!$E$13+1,1))</f>
        <v>302.36110224755532</v>
      </c>
      <c r="CZ86" s="59">
        <f t="shared" si="96"/>
        <v>292.08583531469412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30.568567362876781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30.568567362876781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213.00000000000003</v>
      </c>
      <c r="DP86" s="17">
        <f>DO86*VLOOKUP('Données projet'!$B$14,Paramètres!$A$1:$I$89,3,0)*VLOOKUP('Données projet'!$B$14,Paramètres!$A$1:$I$89,5,0)</f>
        <v>186.07680000000005</v>
      </c>
      <c r="DQ86" s="13">
        <f t="shared" si="97"/>
        <v>46.671538591528673</v>
      </c>
      <c r="DR86" s="20">
        <f t="shared" si="70"/>
        <v>405.37002304691242</v>
      </c>
      <c r="DS86" s="59">
        <f t="shared" si="71"/>
        <v>677.25476852401584</v>
      </c>
      <c r="DT86" s="59">
        <f ca="1">AVERAGE(OFFSET($DS$3,0,0,'Données projet'!$E$14+1,1))-AVERAGE(OFFSET($H$3,0,0,'Données projet'!$E$14+1,1))</f>
        <v>285.8437404763045</v>
      </c>
      <c r="DU86" s="59">
        <f t="shared" si="98"/>
        <v>276.01618888357268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34.682513594432109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34.682513594432109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7.6022222222222204</v>
      </c>
      <c r="EJ86" s="12">
        <f>IF('Données projet'!$A$192&gt;35,EJ85+EI86-ER85,IF(A86&lt;'Données projet'!$A$192,$EG$205^A86,IF(A86='Données projet'!$A$192,'Données projet'!$B$192,EJ85+EI86-ER85)))</f>
        <v>276.16777777777781</v>
      </c>
      <c r="EK86" s="17">
        <f>EJ86*VLOOKUP('Données projet'!$B$15,Paramètres!$A$1:$I$89,3,0)*VLOOKUP('Données projet'!$B$15,Paramètres!$A$1:$I$89,5,0)</f>
        <v>262.80125733333335</v>
      </c>
      <c r="EL86" s="13">
        <f t="shared" si="99"/>
        <v>63.319119889676735</v>
      </c>
      <c r="EM86" s="20">
        <f t="shared" si="73"/>
        <v>567.99299033007594</v>
      </c>
      <c r="EN86" s="59">
        <f t="shared" si="74"/>
        <v>839.87773580717942</v>
      </c>
      <c r="EO86" s="59">
        <f ca="1">AVERAGE(OFFSET($EN$3,0,0,'Données projet'!$E$15+1,1))-AVERAGE(OFFSET($H$3,0,0,'Données projet'!$E$15+1,1))</f>
        <v>536.1664221413339</v>
      </c>
      <c r="EP86" s="59">
        <f t="shared" si="100"/>
        <v>241.15939898336669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68.957532457319047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68.957532457319047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8.6980000000000022</v>
      </c>
      <c r="N87" s="13">
        <f>IF('Données projet'!$A$36&gt;35,N86+M87-V86,IF(A87&lt;'Données projet'!$A$36,$K$205^A87,IF(A87='Données projet'!$A$36,'Données projet'!$B$36,N86+M87-V86)))</f>
        <v>270.58800000000008</v>
      </c>
      <c r="O87" s="13">
        <f>N87*VLOOKUP('Données projet'!$B$9,Paramètres!$A$1:$I$89,3,0)*VLOOKUP('Données projet'!$B$9,Paramètres!$A$1:$I$89,5,0)</f>
        <v>227.94333120000007</v>
      </c>
      <c r="P87" s="13">
        <f t="shared" si="87"/>
        <v>55.837749444208335</v>
      </c>
      <c r="Q87" s="20">
        <f t="shared" si="54"/>
        <v>494.25204878866299</v>
      </c>
      <c r="R87" s="59">
        <f t="shared" si="55"/>
        <v>766.50887931321336</v>
      </c>
      <c r="S87" s="59">
        <f ca="1">AVERAGE(OFFSET($R$3,0,0,'Données projet'!$E$9+1,1))-AVERAGE(OFFSET($H$3,0,0,'Données projet'!$E$9+1,1))</f>
        <v>422.90448425131547</v>
      </c>
      <c r="T87" s="59">
        <f t="shared" si="88"/>
        <v>211.68575920428512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77.683740756749316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77.683740756749316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283.77</v>
      </c>
      <c r="AG87" s="12">
        <f>VLOOKUP(A87,'Données projet'!$A$61:$I$81,9,0)</f>
        <v>7.6022222222222204</v>
      </c>
      <c r="AH87" s="12">
        <f t="array" ref="AH87">INDEX(AG:AG,MIN(IF(ISNUMBER(AG87:AG283),ROW(AG87:AG283),"")))</f>
        <v>7.6022222222222204</v>
      </c>
      <c r="AI87" s="13">
        <f>IF('Données projet'!$A$62&gt;35,AI86+AH87-AQ86,IF(A87&lt;'Données projet'!$A$62,$AF$205^A87,IF(A87='Données projet'!$A$62,'Données projet'!$B$62,AI86+AH87-AQ86)))</f>
        <v>283.77000000000004</v>
      </c>
      <c r="AJ87" s="13">
        <f>AI87*VLOOKUP('Données projet'!$B$10,Paramètres!$A$1:$I$89,3,0)*VLOOKUP('Données projet'!$B$10,Paramètres!$A$1:$I$89,5,0)</f>
        <v>256.75509600000004</v>
      </c>
      <c r="AK87" s="13">
        <f t="shared" si="89"/>
        <v>62.030190794062293</v>
      </c>
      <c r="AL87" s="20">
        <f t="shared" si="58"/>
        <v>555.21770783299189</v>
      </c>
      <c r="AM87" s="59">
        <f t="shared" si="59"/>
        <v>827.4745383575422</v>
      </c>
      <c r="AN87" s="59">
        <f ca="1">AVERAGE(OFFSET($AM$3,0,0,'Données projet'!$E$10+1,1))-AVERAGE(OFFSET($H$3,0,0,'Données projet'!$E$10+1,1))</f>
        <v>514.0255035951318</v>
      </c>
      <c r="AO87" s="59">
        <f t="shared" si="90"/>
        <v>232.26614608014839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44.89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83.587597523362675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83.587597523362675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283.77</v>
      </c>
      <c r="BB87" s="12">
        <f>VLOOKUP(A87,'Données projet'!$A$87:$I$107,9,0)</f>
        <v>7.6022222222222204</v>
      </c>
      <c r="BC87" s="12">
        <f t="array" ref="BC87">INDEX(BB:BB,MIN(IF(ISNUMBER(BB87:BB283),ROW(BB87:BB283),"")))</f>
        <v>7.6022222222222204</v>
      </c>
      <c r="BD87" s="12">
        <f>IF('Données projet'!$A$88&gt;35,BD86+BC87-BL86,IF(A87&lt;'Données projet'!$A$88,$BA$205^A87,IF(A87='Données projet'!$A$88,'Données projet'!$B$88,BD86+BC87-BL86)))</f>
        <v>283.77000000000004</v>
      </c>
      <c r="BE87" s="13">
        <f>BD87*VLOOKUP('Données projet'!$B$11,Paramètres!$A$1:$I$89,3,0)*VLOOKUP('Données projet'!$B$11,Paramètres!$A$1:$I$89,5,0)</f>
        <v>287.74278000000004</v>
      </c>
      <c r="BF87" s="13">
        <f t="shared" si="91"/>
        <v>68.600674179739471</v>
      </c>
      <c r="BG87" s="20">
        <f t="shared" si="61"/>
        <v>620.631516029713</v>
      </c>
      <c r="BH87" s="59">
        <f t="shared" si="62"/>
        <v>892.88834655426331</v>
      </c>
      <c r="BI87" s="59">
        <f ca="1">AVERAGE(OFFSET($BH$3,0,0,'Données projet'!$E$11+1,1))-AVERAGE(OFFSET($H$3,0,0,'Données projet'!$E$11+1,1))</f>
        <v>565.65323074569903</v>
      </c>
      <c r="BJ87" s="59">
        <f t="shared" si="92"/>
        <v>253.00166490531203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44.89</v>
      </c>
      <c r="BM87" s="16">
        <f>IF(ISNA(VLOOKUP(A87,'Données projet'!$A$87:$I$107,5,0)),0%,VLOOKUP(A87,'Données projet'!$A$87:$I$107,5,0)*VLOOKUP('Données projet'!$B$11,Paramètres!$A$1:$I$89,7,0))</f>
        <v>0.43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93.675755845147833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93.675755845147833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</v>
      </c>
      <c r="BY87" s="12">
        <f>IF('Données projet'!$A$114&gt;35,BY86+BX87-CG86,IF(A87&lt;'Données projet'!$A$114,$BV$205^A87,IF(A87='Données projet'!$A$114,'Données projet'!$B$114,BY86+BX87-CG86)))</f>
        <v>176.99999999999986</v>
      </c>
      <c r="BZ87" s="13">
        <f>BY87*VLOOKUP('Données projet'!$B$12,Paramètres!$A$1:$I$89,3,0)*VLOOKUP('Données projet'!$B$12,Paramètres!$A$1:$I$89,5,0)</f>
        <v>115.9703999999999</v>
      </c>
      <c r="CA87" s="13">
        <f t="shared" si="93"/>
        <v>30.733301120222766</v>
      </c>
      <c r="CB87" s="20">
        <f t="shared" si="64"/>
        <v>255.50894611772114</v>
      </c>
      <c r="CC87" s="59">
        <f t="shared" si="65"/>
        <v>527.76577664227148</v>
      </c>
      <c r="CD87" s="59">
        <f ca="1">AVERAGE(OFFSET($CC$3,0,0,'Données projet'!$E$12+1,1))-AVERAGE(OFFSET($H$3,0,0,'Données projet'!$E$12+1,1))</f>
        <v>225.24418446643304</v>
      </c>
      <c r="CE87" s="59">
        <f t="shared" si="94"/>
        <v>220.72810812053521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30.815681454263899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30.815681454263899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266.99999999999983</v>
      </c>
      <c r="CU87" s="17">
        <f>CT87*VLOOKUP('Données projet'!$B$13,Paramètres!$A$1:$I$89,3,0)*VLOOKUP('Données projet'!$B$13,Paramètres!$A$1:$I$89,5,0)</f>
        <v>195.76439999999985</v>
      </c>
      <c r="CV87" s="13">
        <f t="shared" si="95"/>
        <v>48.812154563023455</v>
      </c>
      <c r="CW87" s="20">
        <f t="shared" si="67"/>
        <v>425.9708325305989</v>
      </c>
      <c r="CX87" s="59">
        <f t="shared" si="68"/>
        <v>698.22766305514915</v>
      </c>
      <c r="CY87" s="59">
        <f ca="1">AVERAGE(OFFSET($CX$3,0,0,'Données projet'!$E$13+1,1))-AVERAGE(OFFSET($H$3,0,0,'Données projet'!$E$13+1,1))</f>
        <v>302.36110224755532</v>
      </c>
      <c r="CZ87" s="59">
        <f t="shared" si="96"/>
        <v>292.08583531469412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29.969136401875819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29.969136401875819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213.00000000000003</v>
      </c>
      <c r="DP87" s="17">
        <f>DO87*VLOOKUP('Données projet'!$B$14,Paramètres!$A$1:$I$89,3,0)*VLOOKUP('Données projet'!$B$14,Paramètres!$A$1:$I$89,5,0)</f>
        <v>186.07680000000005</v>
      </c>
      <c r="DQ87" s="13">
        <f t="shared" si="97"/>
        <v>46.671538591528673</v>
      </c>
      <c r="DR87" s="20">
        <f t="shared" si="70"/>
        <v>405.37002304691242</v>
      </c>
      <c r="DS87" s="59">
        <f t="shared" si="71"/>
        <v>677.62685357146279</v>
      </c>
      <c r="DT87" s="59">
        <f ca="1">AVERAGE(OFFSET($DS$3,0,0,'Données projet'!$E$14+1,1))-AVERAGE(OFFSET($H$3,0,0,'Données projet'!$E$14+1,1))</f>
        <v>285.8437404763045</v>
      </c>
      <c r="DU87" s="59">
        <f t="shared" si="98"/>
        <v>276.01618888357268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34.002410657089783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34.002410657089783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projet'!$A$191:$I$211,2,0)</f>
        <v>283.77</v>
      </c>
      <c r="EH87" s="12">
        <f>VLOOKUP(A87,'Données projet'!$A$191:$I$211,9,0)</f>
        <v>7.6022222222222204</v>
      </c>
      <c r="EI87" s="12">
        <f t="array" ref="EI87">INDEX(EH:EH,MIN(IF(ISNUMBER(EH87:EH283),ROW(EH87:EH283),"")))</f>
        <v>7.6022222222222204</v>
      </c>
      <c r="EJ87" s="12">
        <f>IF('Données projet'!$A$192&gt;35,EJ86+EI87-ER86,IF(A87&lt;'Données projet'!$A$192,$EG$205^A87,IF(A87='Données projet'!$A$192,'Données projet'!$B$192,EJ86+EI87-ER86)))</f>
        <v>283.77000000000004</v>
      </c>
      <c r="EK87" s="17">
        <f>EJ87*VLOOKUP('Données projet'!$B$15,Paramètres!$A$1:$I$89,3,0)*VLOOKUP('Données projet'!$B$15,Paramètres!$A$1:$I$89,5,0)</f>
        <v>270.03553200000005</v>
      </c>
      <c r="EL87" s="13">
        <f t="shared" si="99"/>
        <v>64.856810017253252</v>
      </c>
      <c r="EM87" s="20">
        <f t="shared" si="73"/>
        <v>583.27082901338281</v>
      </c>
      <c r="EN87" s="59">
        <f t="shared" si="74"/>
        <v>855.52765953793312</v>
      </c>
      <c r="EO87" s="59">
        <f ca="1">AVERAGE(OFFSET($EN$3,0,0,'Données projet'!$E$15+1,1))-AVERAGE(OFFSET($H$3,0,0,'Données projet'!$E$15+1,1))</f>
        <v>536.1664221413339</v>
      </c>
      <c r="EP87" s="59">
        <f t="shared" si="100"/>
        <v>241.15939898336669</v>
      </c>
      <c r="EQ87" s="15">
        <f>IF(ISNA(VLOOKUP(A87,'Données projet'!$A$191:$I$211,3,0)),0,VLOOKUP(A87,'Données projet'!$A$191:$I$211,3,0))</f>
        <v>6</v>
      </c>
      <c r="ER87" s="15">
        <f>IF(ISNA(VLOOKUP(A87,'Données projet'!$A$191:$I$211,4,0)),0,VLOOKUP(A87,'Données projet'!$A$191:$I$211,4,0))</f>
        <v>44.89</v>
      </c>
      <c r="ES87" s="16">
        <f>IF(ISNA(VLOOKUP(A87,'Données projet'!$A$191:$I$211,5,0)),0%,VLOOKUP(A87,'Données projet'!$A$191:$I$211,5,0)*VLOOKUP('Données projet'!$B$15,Paramètres!$A$1:$I$89,7,0))</f>
        <v>0.43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87.911093946984906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87.911093946984906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8.6980000000000022</v>
      </c>
      <c r="N88" s="13">
        <f>IF('Données projet'!$A$36&gt;35,N87+M88-V87,IF(A88&lt;'Données projet'!$A$36,$K$205^A88,IF(A88='Données projet'!$A$36,'Données projet'!$B$36,N87+M88-V87)))</f>
        <v>279.28600000000006</v>
      </c>
      <c r="O88" s="13">
        <f>N88*VLOOKUP('Données projet'!$B$9,Paramètres!$A$1:$I$89,3,0)*VLOOKUP('Données projet'!$B$9,Paramètres!$A$1:$I$89,5,0)</f>
        <v>235.27052640000008</v>
      </c>
      <c r="P88" s="13">
        <f t="shared" si="87"/>
        <v>57.420785501873553</v>
      </c>
      <c r="Q88" s="20">
        <f t="shared" si="54"/>
        <v>509.77070156242985</v>
      </c>
      <c r="R88" s="59">
        <f t="shared" si="55"/>
        <v>782.39316229071142</v>
      </c>
      <c r="S88" s="59">
        <f ca="1">AVERAGE(OFFSET($R$3,0,0,'Données projet'!$E$9+1,1))-AVERAGE(OFFSET($H$3,0,0,'Données projet'!$E$9+1,1))</f>
        <v>422.90448425131547</v>
      </c>
      <c r="T88" s="59">
        <f t="shared" si="88"/>
        <v>211.68575920428512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76.160409982912697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76.160409982912697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7.1655555555555566</v>
      </c>
      <c r="AI88" s="13">
        <f>IF('Données projet'!$A$62&gt;35,AI87+AH88-AQ87,IF(A88&lt;'Données projet'!$A$62,$AF$205^A88,IF(A88='Données projet'!$A$62,'Données projet'!$B$62,AI87+AH88-AQ87)))</f>
        <v>246.04555555555561</v>
      </c>
      <c r="AJ88" s="13">
        <f>AI88*VLOOKUP('Données projet'!$B$10,Paramètres!$A$1:$I$89,3,0)*VLOOKUP('Données projet'!$B$10,Paramètres!$A$1:$I$89,5,0)</f>
        <v>222.62201866666672</v>
      </c>
      <c r="AK88" s="13">
        <f t="shared" si="89"/>
        <v>54.684374969859142</v>
      </c>
      <c r="AL88" s="20">
        <f t="shared" si="58"/>
        <v>482.97530225028254</v>
      </c>
      <c r="AM88" s="59">
        <f t="shared" si="59"/>
        <v>755.59776297856411</v>
      </c>
      <c r="AN88" s="59">
        <f ca="1">AVERAGE(OFFSET($AM$3,0,0,'Données projet'!$E$10+1,1))-AVERAGE(OFFSET($H$3,0,0,'Données projet'!$E$10+1,1))</f>
        <v>514.0255035951318</v>
      </c>
      <c r="AO88" s="59">
        <f t="shared" si="90"/>
        <v>232.26614608014839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81.948495719329827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81.948495719329827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7.1655555555555566</v>
      </c>
      <c r="BD88" s="12">
        <f>IF('Données projet'!$A$88&gt;35,BD87+BC88-BL87,IF(A88&lt;'Données projet'!$A$88,$BA$205^A88,IF(A88='Données projet'!$A$88,'Données projet'!$B$88,BD87+BC88-BL87)))</f>
        <v>246.04555555555561</v>
      </c>
      <c r="BE88" s="13">
        <f>BD88*VLOOKUP('Données projet'!$B$11,Paramètres!$A$1:$I$89,3,0)*VLOOKUP('Données projet'!$B$11,Paramètres!$A$1:$I$89,5,0)</f>
        <v>249.49019333333339</v>
      </c>
      <c r="BF88" s="13">
        <f t="shared" si="91"/>
        <v>60.476760461441259</v>
      </c>
      <c r="BG88" s="20">
        <f t="shared" si="61"/>
        <v>539.85911119256582</v>
      </c>
      <c r="BH88" s="59">
        <f t="shared" si="62"/>
        <v>812.48157192084727</v>
      </c>
      <c r="BI88" s="59">
        <f ca="1">AVERAGE(OFFSET($BH$3,0,0,'Données projet'!$E$11+1,1))-AVERAGE(OFFSET($H$3,0,0,'Données projet'!$E$11+1,1))</f>
        <v>565.65323074569903</v>
      </c>
      <c r="BJ88" s="59">
        <f t="shared" si="92"/>
        <v>253.00166490531203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91.83883140959378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91.83883140959378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180</v>
      </c>
      <c r="BW88" s="12">
        <f>VLOOKUP(A88,'Données projet'!$A$113:$I$133,9,0)</f>
        <v>3</v>
      </c>
      <c r="BX88" s="12">
        <f t="array" ref="BX88">INDEX(BW:BW,MIN(IF(ISNUMBER(BW88:BW284),ROW(BW88:BW284),"")))</f>
        <v>3</v>
      </c>
      <c r="BY88" s="12">
        <f>IF('Données projet'!$A$114&gt;35,BY87+BX88-CG87,IF(A88&lt;'Données projet'!$A$114,$BV$205^A88,IF(A88='Données projet'!$A$114,'Données projet'!$B$114,BY87+BX88-CG87)))</f>
        <v>179.99999999999986</v>
      </c>
      <c r="BZ88" s="13">
        <f>BY88*VLOOKUP('Données projet'!$B$12,Paramètres!$A$1:$I$89,3,0)*VLOOKUP('Données projet'!$B$12,Paramètres!$A$1:$I$89,5,0)</f>
        <v>117.93599999999991</v>
      </c>
      <c r="CA88" s="13">
        <f t="shared" si="93"/>
        <v>31.193120181260472</v>
      </c>
      <c r="CB88" s="20">
        <f t="shared" si="64"/>
        <v>259.73321764902852</v>
      </c>
      <c r="CC88" s="59">
        <f t="shared" si="65"/>
        <v>532.35567837731003</v>
      </c>
      <c r="CD88" s="59">
        <f ca="1">AVERAGE(OFFSET($CC$3,0,0,'Données projet'!$E$12+1,1))-AVERAGE(OFFSET($H$3,0,0,'Données projet'!$E$12+1,1))</f>
        <v>225.24418446643304</v>
      </c>
      <c r="CE88" s="59">
        <f t="shared" si="94"/>
        <v>220.72810812053521</v>
      </c>
      <c r="CF88" s="15">
        <f>IF(ISNA(VLOOKUP(A88,'Données projet'!$A$113:$I$133,3,0)),0,VLOOKUP(A88,'Données projet'!$A$113:$I$133,3,0))</f>
        <v>15</v>
      </c>
      <c r="CG88" s="15">
        <f>IF(ISNA(VLOOKUP(A88,'Données projet'!$A$113:$I$133,4,0)),0,VLOOKUP(A88,'Données projet'!$A$113:$I$133,4,0))</f>
        <v>12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33.948814370832693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33.948814370832693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266.99999999999983</v>
      </c>
      <c r="CU88" s="17">
        <f>CT88*VLOOKUP('Données projet'!$B$13,Paramètres!$A$1:$I$89,3,0)*VLOOKUP('Données projet'!$B$13,Paramètres!$A$1:$I$89,5,0)</f>
        <v>195.76439999999985</v>
      </c>
      <c r="CV88" s="13">
        <f t="shared" si="95"/>
        <v>48.812154563023455</v>
      </c>
      <c r="CW88" s="20">
        <f t="shared" si="67"/>
        <v>425.9708325305989</v>
      </c>
      <c r="CX88" s="59">
        <f t="shared" si="68"/>
        <v>698.59329325888041</v>
      </c>
      <c r="CY88" s="59">
        <f ca="1">AVERAGE(OFFSET($CX$3,0,0,'Données projet'!$E$13+1,1))-AVERAGE(OFFSET($H$3,0,0,'Données projet'!$E$13+1,1))</f>
        <v>302.36110224755532</v>
      </c>
      <c r="CZ88" s="59">
        <f t="shared" si="96"/>
        <v>292.08583531469412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29.381459916403301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29.381459916403301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213.00000000000003</v>
      </c>
      <c r="DP88" s="17">
        <f>DO88*VLOOKUP('Données projet'!$B$14,Paramètres!$A$1:$I$89,3,0)*VLOOKUP('Données projet'!$B$14,Paramètres!$A$1:$I$89,5,0)</f>
        <v>186.07680000000005</v>
      </c>
      <c r="DQ88" s="13">
        <f t="shared" si="97"/>
        <v>46.671538591528673</v>
      </c>
      <c r="DR88" s="20">
        <f t="shared" si="70"/>
        <v>405.37002304691242</v>
      </c>
      <c r="DS88" s="59">
        <f t="shared" si="71"/>
        <v>677.99248377519393</v>
      </c>
      <c r="DT88" s="59">
        <f ca="1">AVERAGE(OFFSET($DS$3,0,0,'Données projet'!$E$14+1,1))-AVERAGE(OFFSET($H$3,0,0,'Données projet'!$E$14+1,1))</f>
        <v>285.8437404763045</v>
      </c>
      <c r="DU88" s="59">
        <f t="shared" si="98"/>
        <v>276.01618888357268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33.335644123526905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33.335644123526905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7.1655555555555566</v>
      </c>
      <c r="EJ88" s="12">
        <f>IF('Données projet'!$A$192&gt;35,EJ87+EI88-ER87,IF(A88&lt;'Données projet'!$A$192,$EG$205^A88,IF(A88='Données projet'!$A$192,'Données projet'!$B$192,EJ87+EI88-ER87)))</f>
        <v>246.04555555555561</v>
      </c>
      <c r="EK88" s="17">
        <f>EJ88*VLOOKUP('Données projet'!$B$15,Paramètres!$A$1:$I$89,3,0)*VLOOKUP('Données projet'!$B$15,Paramètres!$A$1:$I$89,5,0)</f>
        <v>234.13695066666673</v>
      </c>
      <c r="EL88" s="13">
        <f t="shared" si="99"/>
        <v>57.176256802226199</v>
      </c>
      <c r="EM88" s="20">
        <f t="shared" si="73"/>
        <v>507.3705030083218</v>
      </c>
      <c r="EN88" s="59">
        <f t="shared" si="74"/>
        <v>779.99296373660331</v>
      </c>
      <c r="EO88" s="59">
        <f ca="1">AVERAGE(OFFSET($EN$3,0,0,'Données projet'!$E$15+1,1))-AVERAGE(OFFSET($H$3,0,0,'Données projet'!$E$15+1,1))</f>
        <v>536.1664221413339</v>
      </c>
      <c r="EP88" s="59">
        <f t="shared" si="100"/>
        <v>241.15939898336669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86.18721101515726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86.18721101515726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8.6980000000000022</v>
      </c>
      <c r="N89" s="13">
        <f>IF('Données projet'!$A$36&gt;35,N88+M89-V88,IF(A89&lt;'Données projet'!$A$36,$K$205^A89,IF(A89='Données projet'!$A$36,'Données projet'!$B$36,N88+M89-V88)))</f>
        <v>287.98400000000004</v>
      </c>
      <c r="O89" s="13">
        <f>N89*VLOOKUP('Données projet'!$B$9,Paramètres!$A$1:$I$89,3,0)*VLOOKUP('Données projet'!$B$9,Paramètres!$A$1:$I$89,5,0)</f>
        <v>242.59772160000006</v>
      </c>
      <c r="P89" s="13">
        <f t="shared" si="87"/>
        <v>58.998092263578641</v>
      </c>
      <c r="Q89" s="20">
        <f t="shared" si="54"/>
        <v>525.27937581239951</v>
      </c>
      <c r="R89" s="59">
        <f t="shared" si="55"/>
        <v>798.26112387780427</v>
      </c>
      <c r="S89" s="59">
        <f ca="1">AVERAGE(OFFSET($R$3,0,0,'Données projet'!$E$9+1,1))-AVERAGE(OFFSET($H$3,0,0,'Données projet'!$E$9+1,1))</f>
        <v>422.90448425131547</v>
      </c>
      <c r="T89" s="59">
        <f t="shared" si="88"/>
        <v>211.68575920428512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74.666950796410987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74.666950796410987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7.1655555555555566</v>
      </c>
      <c r="AI89" s="13">
        <f>IF('Données projet'!$A$62&gt;35,AI88+AH89-AQ88,IF(A89&lt;'Données projet'!$A$62,$AF$205^A89,IF(A89='Données projet'!$A$62,'Données projet'!$B$62,AI88+AH89-AQ88)))</f>
        <v>253.21111111111117</v>
      </c>
      <c r="AJ89" s="13">
        <f>AI89*VLOOKUP('Données projet'!$B$10,Paramètres!$A$1:$I$89,3,0)*VLOOKUP('Données projet'!$B$10,Paramètres!$A$1:$I$89,5,0)</f>
        <v>229.10541333333336</v>
      </c>
      <c r="AK89" s="13">
        <f t="shared" si="89"/>
        <v>56.089207128116492</v>
      </c>
      <c r="AL89" s="20">
        <f t="shared" si="58"/>
        <v>496.71396397035846</v>
      </c>
      <c r="AM89" s="59">
        <f t="shared" si="59"/>
        <v>769.69571203576311</v>
      </c>
      <c r="AN89" s="59">
        <f ca="1">AVERAGE(OFFSET($AM$3,0,0,'Données projet'!$E$10+1,1))-AVERAGE(OFFSET($H$3,0,0,'Données projet'!$E$10+1,1))</f>
        <v>514.0255035951318</v>
      </c>
      <c r="AO89" s="59">
        <f t="shared" si="90"/>
        <v>232.26614608014839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80.341535701920677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80.341535701920677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7.1655555555555566</v>
      </c>
      <c r="BD89" s="12">
        <f>IF('Données projet'!$A$88&gt;35,BD88+BC89-BL88,IF(A89&lt;'Données projet'!$A$88,$BA$205^A89,IF(A89='Données projet'!$A$88,'Données projet'!$B$88,BD88+BC89-BL88)))</f>
        <v>253.21111111111117</v>
      </c>
      <c r="BE89" s="13">
        <f>BD89*VLOOKUP('Données projet'!$B$11,Paramètres!$A$1:$I$89,3,0)*VLOOKUP('Données projet'!$B$11,Paramètres!$A$1:$I$89,5,0)</f>
        <v>256.75606666666675</v>
      </c>
      <c r="BF89" s="13">
        <f t="shared" si="91"/>
        <v>62.030398003614636</v>
      </c>
      <c r="BG89" s="20">
        <f t="shared" si="61"/>
        <v>555.21975930074007</v>
      </c>
      <c r="BH89" s="59">
        <f t="shared" si="62"/>
        <v>828.20150736614482</v>
      </c>
      <c r="BI89" s="59">
        <f ca="1">AVERAGE(OFFSET($BH$3,0,0,'Données projet'!$E$11+1,1))-AVERAGE(OFFSET($H$3,0,0,'Données projet'!$E$11+1,1))</f>
        <v>565.65323074569903</v>
      </c>
      <c r="BJ89" s="59">
        <f t="shared" si="92"/>
        <v>253.00166490531203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90.037927941807666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90.037927941807666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2.8</v>
      </c>
      <c r="BY89" s="12">
        <f>IF('Données projet'!$A$114&gt;35,BY88+BX89-CG88,IF(A89&lt;'Données projet'!$A$114,$BV$205^A89,IF(A89='Données projet'!$A$114,'Données projet'!$B$114,BY88+BX89-CG88)))</f>
        <v>170.79999999999987</v>
      </c>
      <c r="BZ89" s="13">
        <f>BY89*VLOOKUP('Données projet'!$B$12,Paramètres!$A$1:$I$89,3,0)*VLOOKUP('Données projet'!$B$12,Paramètres!$A$1:$I$89,5,0)</f>
        <v>111.90815999999992</v>
      </c>
      <c r="CA89" s="13">
        <f t="shared" si="93"/>
        <v>29.780110966194535</v>
      </c>
      <c r="CB89" s="20">
        <f t="shared" si="64"/>
        <v>246.77373859945536</v>
      </c>
      <c r="CC89" s="59">
        <f t="shared" si="65"/>
        <v>519.75548666486009</v>
      </c>
      <c r="CD89" s="59">
        <f ca="1">AVERAGE(OFFSET($CC$3,0,0,'Données projet'!$E$12+1,1))-AVERAGE(OFFSET($H$3,0,0,'Données projet'!$E$12+1,1))</f>
        <v>225.24418446643304</v>
      </c>
      <c r="CE89" s="59">
        <f t="shared" si="94"/>
        <v>220.72810812053521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33.283098827752809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33.283098827752809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266.99999999999983</v>
      </c>
      <c r="CU89" s="17">
        <f>CT89*VLOOKUP('Données projet'!$B$13,Paramètres!$A$1:$I$89,3,0)*VLOOKUP('Données projet'!$B$13,Paramètres!$A$1:$I$89,5,0)</f>
        <v>195.76439999999985</v>
      </c>
      <c r="CV89" s="13">
        <f t="shared" si="95"/>
        <v>48.812154563023455</v>
      </c>
      <c r="CW89" s="20">
        <f t="shared" si="67"/>
        <v>425.9708325305989</v>
      </c>
      <c r="CX89" s="59">
        <f t="shared" si="68"/>
        <v>698.9525805960036</v>
      </c>
      <c r="CY89" s="59">
        <f ca="1">AVERAGE(OFFSET($CX$3,0,0,'Données projet'!$E$13+1,1))-AVERAGE(OFFSET($H$3,0,0,'Données projet'!$E$13+1,1))</f>
        <v>302.36110224755532</v>
      </c>
      <c r="CZ89" s="59">
        <f t="shared" si="96"/>
        <v>292.08583531469412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28.805307408363639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28.805307408363639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213.00000000000003</v>
      </c>
      <c r="DP89" s="17">
        <f>DO89*VLOOKUP('Données projet'!$B$14,Paramètres!$A$1:$I$89,3,0)*VLOOKUP('Données projet'!$B$14,Paramètres!$A$1:$I$89,5,0)</f>
        <v>186.07680000000005</v>
      </c>
      <c r="DQ89" s="13">
        <f t="shared" si="97"/>
        <v>46.671538591528673</v>
      </c>
      <c r="DR89" s="20">
        <f t="shared" si="70"/>
        <v>405.37002304691242</v>
      </c>
      <c r="DS89" s="59">
        <f t="shared" si="71"/>
        <v>678.35177111231712</v>
      </c>
      <c r="DT89" s="59">
        <f ca="1">AVERAGE(OFFSET($DS$3,0,0,'Données projet'!$E$14+1,1))-AVERAGE(OFFSET($H$3,0,0,'Données projet'!$E$14+1,1))</f>
        <v>285.8437404763045</v>
      </c>
      <c r="DU89" s="59">
        <f t="shared" si="98"/>
        <v>276.01618888357268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32.681952474999768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32.681952474999768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7.1655555555555566</v>
      </c>
      <c r="EJ89" s="12">
        <f>IF('Données projet'!$A$192&gt;35,EJ88+EI89-ER88,IF(A89&lt;'Données projet'!$A$192,$EG$205^A89,IF(A89='Données projet'!$A$192,'Données projet'!$B$192,EJ88+EI89-ER88)))</f>
        <v>253.21111111111117</v>
      </c>
      <c r="EK89" s="17">
        <f>EJ89*VLOOKUP('Données projet'!$B$15,Paramètres!$A$1:$I$89,3,0)*VLOOKUP('Données projet'!$B$15,Paramètres!$A$1:$I$89,5,0)</f>
        <v>240.95569333333339</v>
      </c>
      <c r="EL89" s="13">
        <f t="shared" si="99"/>
        <v>58.645104974831632</v>
      </c>
      <c r="EM89" s="20">
        <f t="shared" si="73"/>
        <v>521.80472372005397</v>
      </c>
      <c r="EN89" s="59">
        <f t="shared" si="74"/>
        <v>794.78647178545862</v>
      </c>
      <c r="EO89" s="59">
        <f ca="1">AVERAGE(OFFSET($EN$3,0,0,'Données projet'!$E$15+1,1))-AVERAGE(OFFSET($H$3,0,0,'Données projet'!$E$15+1,1))</f>
        <v>536.1664221413339</v>
      </c>
      <c r="EP89" s="59">
        <f t="shared" si="100"/>
        <v>241.15939898336669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84.497132376157992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84.497132376157992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8.6980000000000022</v>
      </c>
      <c r="N90" s="13">
        <f>IF('Données projet'!$A$36&gt;35,N89+M90-V89,IF(A90&lt;'Données projet'!$A$36,$K$205^A90,IF(A90='Données projet'!$A$36,'Données projet'!$B$36,N89+M90-V89)))</f>
        <v>296.68200000000002</v>
      </c>
      <c r="O90" s="13">
        <f>N90*VLOOKUP('Données projet'!$B$9,Paramètres!$A$1:$I$89,3,0)*VLOOKUP('Données projet'!$B$9,Paramètres!$A$1:$I$89,5,0)</f>
        <v>249.92491680000006</v>
      </c>
      <c r="P90" s="13">
        <f t="shared" si="87"/>
        <v>60.569862634052228</v>
      </c>
      <c r="Q90" s="20">
        <f t="shared" si="54"/>
        <v>540.77840751430779</v>
      </c>
      <c r="R90" s="59">
        <f t="shared" si="55"/>
        <v>814.11321008478262</v>
      </c>
      <c r="S90" s="59">
        <f ca="1">AVERAGE(OFFSET($R$3,0,0,'Données projet'!$E$9+1,1))-AVERAGE(OFFSET($H$3,0,0,'Données projet'!$E$9+1,1))</f>
        <v>422.90448425131547</v>
      </c>
      <c r="T90" s="59">
        <f t="shared" si="88"/>
        <v>211.68575920428512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73.202777433636427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73.202777433636427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7.1655555555555566</v>
      </c>
      <c r="AI90" s="13">
        <f>IF('Données projet'!$A$62&gt;35,AI89+AH90-AQ89,IF(A90&lt;'Données projet'!$A$62,$AF$205^A90,IF(A90='Données projet'!$A$62,'Données projet'!$B$62,AI89+AH90-AQ89)))</f>
        <v>260.37666666666672</v>
      </c>
      <c r="AJ90" s="13">
        <f>AI90*VLOOKUP('Données projet'!$B$10,Paramètres!$A$1:$I$89,3,0)*VLOOKUP('Données projet'!$B$10,Paramètres!$A$1:$I$89,5,0)</f>
        <v>235.58880800000003</v>
      </c>
      <c r="AK90" s="13">
        <f t="shared" si="89"/>
        <v>57.489418767993982</v>
      </c>
      <c r="AL90" s="20">
        <f t="shared" si="58"/>
        <v>510.44457828758954</v>
      </c>
      <c r="AM90" s="59">
        <f t="shared" si="59"/>
        <v>783.77938085806431</v>
      </c>
      <c r="AN90" s="59">
        <f ca="1">AVERAGE(OFFSET($AM$3,0,0,'Données projet'!$E$10+1,1))-AVERAGE(OFFSET($H$3,0,0,'Données projet'!$E$10+1,1))</f>
        <v>514.0255035951318</v>
      </c>
      <c r="AO90" s="59">
        <f t="shared" si="90"/>
        <v>232.26614608014839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78.766087190304091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78.766087190304091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7.1655555555555566</v>
      </c>
      <c r="BD90" s="12">
        <f>IF('Données projet'!$A$88&gt;35,BD89+BC90-BL89,IF(A90&lt;'Données projet'!$A$88,$BA$205^A90,IF(A90='Données projet'!$A$88,'Données projet'!$B$88,BD89+BC90-BL89)))</f>
        <v>260.37666666666672</v>
      </c>
      <c r="BE90" s="13">
        <f>BD90*VLOOKUP('Données projet'!$B$11,Paramètres!$A$1:$I$89,3,0)*VLOOKUP('Données projet'!$B$11,Paramètres!$A$1:$I$89,5,0)</f>
        <v>264.02194000000009</v>
      </c>
      <c r="BF90" s="13">
        <f t="shared" si="91"/>
        <v>63.578925603808834</v>
      </c>
      <c r="BG90" s="20">
        <f t="shared" si="61"/>
        <v>570.57150759330045</v>
      </c>
      <c r="BH90" s="59">
        <f t="shared" si="62"/>
        <v>843.90631016377529</v>
      </c>
      <c r="BI90" s="59">
        <f ca="1">AVERAGE(OFFSET($BH$3,0,0,'Données projet'!$E$11+1,1))-AVERAGE(OFFSET($H$3,0,0,'Données projet'!$E$11+1,1))</f>
        <v>565.65323074569903</v>
      </c>
      <c r="BJ90" s="59">
        <f t="shared" si="92"/>
        <v>253.00166490531203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88.272339092582186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88.272339092582186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2.8</v>
      </c>
      <c r="BY90" s="12">
        <f>IF('Données projet'!$A$114&gt;35,BY89+BX90-CG89,IF(A90&lt;'Données projet'!$A$114,$BV$205^A90,IF(A90='Données projet'!$A$114,'Données projet'!$B$114,BY89+BX90-CG89)))</f>
        <v>173.59999999999988</v>
      </c>
      <c r="BZ90" s="13">
        <f>BY90*VLOOKUP('Données projet'!$B$12,Paramètres!$A$1:$I$89,3,0)*VLOOKUP('Données projet'!$B$12,Paramètres!$A$1:$I$89,5,0)</f>
        <v>113.74271999999992</v>
      </c>
      <c r="CA90" s="13">
        <f t="shared" si="93"/>
        <v>30.211074114233316</v>
      </c>
      <c r="CB90" s="20">
        <f t="shared" si="64"/>
        <v>250.71952474895622</v>
      </c>
      <c r="CC90" s="59">
        <f t="shared" si="65"/>
        <v>524.05432731943108</v>
      </c>
      <c r="CD90" s="59">
        <f ca="1">AVERAGE(OFFSET($CC$3,0,0,'Données projet'!$E$12+1,1))-AVERAGE(OFFSET($H$3,0,0,'Données projet'!$E$12+1,1))</f>
        <v>225.24418446643304</v>
      </c>
      <c r="CE90" s="59">
        <f t="shared" si="94"/>
        <v>220.72810812053521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32.630437560426337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32.630437560426337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266.99999999999983</v>
      </c>
      <c r="CU90" s="17">
        <f>CT90*VLOOKUP('Données projet'!$B$13,Paramètres!$A$1:$I$89,3,0)*VLOOKUP('Données projet'!$B$13,Paramètres!$A$1:$I$89,5,0)</f>
        <v>195.76439999999985</v>
      </c>
      <c r="CV90" s="13">
        <f t="shared" si="95"/>
        <v>48.812154563023455</v>
      </c>
      <c r="CW90" s="20">
        <f t="shared" si="67"/>
        <v>425.9708325305989</v>
      </c>
      <c r="CX90" s="59">
        <f t="shared" si="68"/>
        <v>699.30563510107368</v>
      </c>
      <c r="CY90" s="59">
        <f ca="1">AVERAGE(OFFSET($CX$3,0,0,'Données projet'!$E$13+1,1))-AVERAGE(OFFSET($H$3,0,0,'Données projet'!$E$13+1,1))</f>
        <v>302.36110224755532</v>
      </c>
      <c r="CZ90" s="59">
        <f t="shared" si="96"/>
        <v>292.08583531469412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28.240452899588302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28.240452899588302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213.00000000000003</v>
      </c>
      <c r="DP90" s="17">
        <f>DO90*VLOOKUP('Données projet'!$B$14,Paramètres!$A$1:$I$89,3,0)*VLOOKUP('Données projet'!$B$14,Paramètres!$A$1:$I$89,5,0)</f>
        <v>186.07680000000005</v>
      </c>
      <c r="DQ90" s="13">
        <f t="shared" si="97"/>
        <v>46.671538591528673</v>
      </c>
      <c r="DR90" s="20">
        <f t="shared" si="70"/>
        <v>405.37002304691242</v>
      </c>
      <c r="DS90" s="59">
        <f t="shared" si="71"/>
        <v>678.70482561738731</v>
      </c>
      <c r="DT90" s="59">
        <f ca="1">AVERAGE(OFFSET($DS$3,0,0,'Données projet'!$E$14+1,1))-AVERAGE(OFFSET($H$3,0,0,'Données projet'!$E$14+1,1))</f>
        <v>285.8437404763045</v>
      </c>
      <c r="DU90" s="59">
        <f t="shared" si="98"/>
        <v>276.01618888357268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32.041079320987713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32.041079320987713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7.1655555555555566</v>
      </c>
      <c r="EJ90" s="12">
        <f>IF('Données projet'!$A$192&gt;35,EJ89+EI90-ER89,IF(A90&lt;'Données projet'!$A$192,$EG$205^A90,IF(A90='Données projet'!$A$192,'Données projet'!$B$192,EJ89+EI90-ER89)))</f>
        <v>260.37666666666672</v>
      </c>
      <c r="EK90" s="17">
        <f>EJ90*VLOOKUP('Données projet'!$B$15,Paramètres!$A$1:$I$89,3,0)*VLOOKUP('Données projet'!$B$15,Paramètres!$A$1:$I$89,5,0)</f>
        <v>247.77443600000007</v>
      </c>
      <c r="EL90" s="13">
        <f t="shared" si="99"/>
        <v>60.109122079228108</v>
      </c>
      <c r="EM90" s="20">
        <f t="shared" si="73"/>
        <v>536.23053032132236</v>
      </c>
      <c r="EN90" s="59">
        <f t="shared" si="74"/>
        <v>809.5653328917972</v>
      </c>
      <c r="EO90" s="59">
        <f ca="1">AVERAGE(OFFSET($EN$3,0,0,'Données projet'!$E$15+1,1))-AVERAGE(OFFSET($H$3,0,0,'Données projet'!$E$15+1,1))</f>
        <v>536.1664221413339</v>
      </c>
      <c r="EP90" s="59">
        <f t="shared" si="100"/>
        <v>241.15939898336669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82.840195148423319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82.840195148423319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8.6980000000000022</v>
      </c>
      <c r="N91" s="13">
        <f>IF('Données projet'!$A$36&gt;35,N90+M91-V90,IF(A91&lt;'Données projet'!$A$36,$K$205^A91,IF(A91='Données projet'!$A$36,'Données projet'!$B$36,N90+M91-V90)))</f>
        <v>305.38</v>
      </c>
      <c r="O91" s="13">
        <f>N91*VLOOKUP('Données projet'!$B$9,Paramètres!$A$1:$I$89,3,0)*VLOOKUP('Données projet'!$B$9,Paramètres!$A$1:$I$89,5,0)</f>
        <v>257.25211200000001</v>
      </c>
      <c r="P91" s="13">
        <f t="shared" si="87"/>
        <v>62.136277563935323</v>
      </c>
      <c r="Q91" s="20">
        <f t="shared" si="54"/>
        <v>556.26811182385404</v>
      </c>
      <c r="R91" s="59">
        <f t="shared" si="55"/>
        <v>829.94984419304774</v>
      </c>
      <c r="S91" s="59">
        <f ca="1">AVERAGE(OFFSET($R$3,0,0,'Données projet'!$E$9+1,1))-AVERAGE(OFFSET($H$3,0,0,'Données projet'!$E$9+1,1))</f>
        <v>422.90448425131547</v>
      </c>
      <c r="T91" s="59">
        <f t="shared" si="88"/>
        <v>211.68575920428512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71.767315617448304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71.767315617448304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7.1655555555555566</v>
      </c>
      <c r="AI91" s="13">
        <f>IF('Données projet'!$A$62&gt;35,AI90+AH91-AQ90,IF(A91&lt;'Données projet'!$A$62,$AF$205^A91,IF(A91='Données projet'!$A$62,'Données projet'!$B$62,AI90+AH91-AQ90)))</f>
        <v>267.54222222222228</v>
      </c>
      <c r="AJ91" s="13">
        <f>AI91*VLOOKUP('Données projet'!$B$10,Paramètres!$A$1:$I$89,3,0)*VLOOKUP('Données projet'!$B$10,Paramètres!$A$1:$I$89,5,0)</f>
        <v>242.0722026666667</v>
      </c>
      <c r="AK91" s="13">
        <f t="shared" si="89"/>
        <v>58.885151656108263</v>
      </c>
      <c r="AL91" s="20">
        <f t="shared" si="58"/>
        <v>524.16739211216634</v>
      </c>
      <c r="AM91" s="59">
        <f t="shared" si="59"/>
        <v>797.84912448136004</v>
      </c>
      <c r="AN91" s="59">
        <f ca="1">AVERAGE(OFFSET($AM$3,0,0,'Données projet'!$E$10+1,1))-AVERAGE(OFFSET($H$3,0,0,'Données projet'!$E$10+1,1))</f>
        <v>514.0255035951318</v>
      </c>
      <c r="AO91" s="59">
        <f t="shared" si="90"/>
        <v>232.26614608014839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77.221532263071609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77.221532263071609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7.1655555555555566</v>
      </c>
      <c r="BD91" s="12">
        <f>IF('Données projet'!$A$88&gt;35,BD90+BC91-BL90,IF(A91&lt;'Données projet'!$A$88,$BA$205^A91,IF(A91='Données projet'!$A$88,'Données projet'!$B$88,BD90+BC91-BL90)))</f>
        <v>267.54222222222228</v>
      </c>
      <c r="BE91" s="13">
        <f>BD91*VLOOKUP('Données projet'!$B$11,Paramètres!$A$1:$I$89,3,0)*VLOOKUP('Données projet'!$B$11,Paramètres!$A$1:$I$89,5,0)</f>
        <v>271.28781333333342</v>
      </c>
      <c r="BF91" s="13">
        <f t="shared" si="91"/>
        <v>65.12250004512164</v>
      </c>
      <c r="BG91" s="20">
        <f t="shared" si="61"/>
        <v>585.9146291341425</v>
      </c>
      <c r="BH91" s="59">
        <f t="shared" si="62"/>
        <v>859.5963615033362</v>
      </c>
      <c r="BI91" s="59">
        <f ca="1">AVERAGE(OFFSET($BH$3,0,0,'Données projet'!$E$11+1,1))-AVERAGE(OFFSET($H$3,0,0,'Données projet'!$E$11+1,1))</f>
        <v>565.65323074569903</v>
      </c>
      <c r="BJ91" s="59">
        <f t="shared" si="92"/>
        <v>253.00166490531203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86.541372363787161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86.541372363787161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2.8</v>
      </c>
      <c r="BY91" s="12">
        <f>IF('Données projet'!$A$114&gt;35,BY90+BX91-CG90,IF(A91&lt;'Données projet'!$A$114,$BV$205^A91,IF(A91='Données projet'!$A$114,'Données projet'!$B$114,BY90+BX91-CG90)))</f>
        <v>176.39999999999989</v>
      </c>
      <c r="BZ91" s="13">
        <f>BY91*VLOOKUP('Données projet'!$B$12,Paramètres!$A$1:$I$89,3,0)*VLOOKUP('Données projet'!$B$12,Paramètres!$A$1:$I$89,5,0)</f>
        <v>115.57727999999993</v>
      </c>
      <c r="CA91" s="13">
        <f t="shared" si="93"/>
        <v>30.64122888569365</v>
      </c>
      <c r="CB91" s="20">
        <f t="shared" si="64"/>
        <v>254.66390297591627</v>
      </c>
      <c r="CC91" s="59">
        <f t="shared" si="65"/>
        <v>528.34563534510994</v>
      </c>
      <c r="CD91" s="59">
        <f ca="1">AVERAGE(OFFSET($CC$3,0,0,'Données projet'!$E$12+1,1))-AVERAGE(OFFSET($H$3,0,0,'Données projet'!$E$12+1,1))</f>
        <v>225.24418446643304</v>
      </c>
      <c r="CE91" s="59">
        <f t="shared" si="94"/>
        <v>220.72810812053521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31.990574582468071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31.990574582468071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266.99999999999983</v>
      </c>
      <c r="CU91" s="17">
        <f>CT91*VLOOKUP('Données projet'!$B$13,Paramètres!$A$1:$I$89,3,0)*VLOOKUP('Données projet'!$B$13,Paramètres!$A$1:$I$89,5,0)</f>
        <v>195.76439999999985</v>
      </c>
      <c r="CV91" s="13">
        <f t="shared" si="95"/>
        <v>48.812154563023455</v>
      </c>
      <c r="CW91" s="20">
        <f t="shared" si="67"/>
        <v>425.9708325305989</v>
      </c>
      <c r="CX91" s="59">
        <f t="shared" si="68"/>
        <v>699.65256489979265</v>
      </c>
      <c r="CY91" s="59">
        <f ca="1">AVERAGE(OFFSET($CX$3,0,0,'Données projet'!$E$13+1,1))-AVERAGE(OFFSET($H$3,0,0,'Données projet'!$E$13+1,1))</f>
        <v>302.36110224755532</v>
      </c>
      <c r="CZ91" s="59">
        <f t="shared" si="96"/>
        <v>292.08583531469412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27.68667484320282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27.68667484320282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213.00000000000003</v>
      </c>
      <c r="DP91" s="17">
        <f>DO91*VLOOKUP('Données projet'!$B$14,Paramètres!$A$1:$I$89,3,0)*VLOOKUP('Données projet'!$B$14,Paramètres!$A$1:$I$89,5,0)</f>
        <v>186.07680000000005</v>
      </c>
      <c r="DQ91" s="13">
        <f t="shared" si="97"/>
        <v>46.671538591528673</v>
      </c>
      <c r="DR91" s="20">
        <f t="shared" si="70"/>
        <v>405.37002304691242</v>
      </c>
      <c r="DS91" s="59">
        <f t="shared" si="71"/>
        <v>679.05175541610606</v>
      </c>
      <c r="DT91" s="59">
        <f ca="1">AVERAGE(OFFSET($DS$3,0,0,'Données projet'!$E$14+1,1))-AVERAGE(OFFSET($H$3,0,0,'Données projet'!$E$14+1,1))</f>
        <v>285.8437404763045</v>
      </c>
      <c r="DU91" s="59">
        <f t="shared" si="98"/>
        <v>276.01618888357268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31.412773298631805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31.412773298631805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7.1655555555555566</v>
      </c>
      <c r="EJ91" s="12">
        <f>IF('Données projet'!$A$192&gt;35,EJ90+EI91-ER90,IF(A91&lt;'Données projet'!$A$192,$EG$205^A91,IF(A91='Données projet'!$A$192,'Données projet'!$B$192,EJ90+EI91-ER90)))</f>
        <v>267.54222222222228</v>
      </c>
      <c r="EK91" s="17">
        <f>EJ91*VLOOKUP('Données projet'!$B$15,Paramètres!$A$1:$I$89,3,0)*VLOOKUP('Données projet'!$B$15,Paramètres!$A$1:$I$89,5,0)</f>
        <v>254.59317866666672</v>
      </c>
      <c r="EL91" s="13">
        <f t="shared" si="99"/>
        <v>61.56845634211615</v>
      </c>
      <c r="EM91" s="20">
        <f t="shared" si="73"/>
        <v>550.64818097363013</v>
      </c>
      <c r="EN91" s="59">
        <f t="shared" si="74"/>
        <v>824.32991334282383</v>
      </c>
      <c r="EO91" s="59">
        <f ca="1">AVERAGE(OFFSET($EN$3,0,0,'Données projet'!$E$15+1,1))-AVERAGE(OFFSET($H$3,0,0,'Données projet'!$E$15+1,1))</f>
        <v>536.1664221413339</v>
      </c>
      <c r="EP91" s="59">
        <f t="shared" si="100"/>
        <v>241.15939898336669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81.215749449092598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81.215749449092598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8.6980000000000022</v>
      </c>
      <c r="N92" s="13">
        <f>IF('Données projet'!$A$36&gt;35,N91+M92-V91,IF(A92&lt;'Données projet'!$A$36,$K$205^A92,IF(A92='Données projet'!$A$36,'Données projet'!$B$36,N91+M92-V91)))</f>
        <v>314.07799999999997</v>
      </c>
      <c r="O92" s="13">
        <f>N92*VLOOKUP('Données projet'!$B$9,Paramètres!$A$1:$I$89,3,0)*VLOOKUP('Données projet'!$B$9,Paramètres!$A$1:$I$89,5,0)</f>
        <v>264.57930719999996</v>
      </c>
      <c r="P92" s="13">
        <f t="shared" si="87"/>
        <v>63.697507109686065</v>
      </c>
      <c r="Q92" s="20">
        <f t="shared" si="54"/>
        <v>571.74878492270318</v>
      </c>
      <c r="R92" s="59">
        <f t="shared" si="55"/>
        <v>845.77142863422682</v>
      </c>
      <c r="S92" s="59">
        <f ca="1">AVERAGE(OFFSET($R$3,0,0,'Données projet'!$E$9+1,1))-AVERAGE(OFFSET($H$3,0,0,'Données projet'!$E$9+1,1))</f>
        <v>422.90448425131547</v>
      </c>
      <c r="T92" s="59">
        <f t="shared" si="88"/>
        <v>211.68575920428512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70.360002331930374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70.360002331930374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7.1655555555555566</v>
      </c>
      <c r="AI92" s="13">
        <f>IF('Données projet'!$A$62&gt;35,AI91+AH92-AQ91,IF(A92&lt;'Données projet'!$A$62,$AF$205^A92,IF(A92='Données projet'!$A$62,'Données projet'!$B$62,AI91+AH92-AQ91)))</f>
        <v>274.70777777777784</v>
      </c>
      <c r="AJ92" s="13">
        <f>AI92*VLOOKUP('Données projet'!$B$10,Paramètres!$A$1:$I$89,3,0)*VLOOKUP('Données projet'!$B$10,Paramètres!$A$1:$I$89,5,0)</f>
        <v>248.55559733333337</v>
      </c>
      <c r="AK92" s="13">
        <f t="shared" si="89"/>
        <v>60.276539532887902</v>
      </c>
      <c r="AL92" s="20">
        <f t="shared" si="58"/>
        <v>537.88263837533532</v>
      </c>
      <c r="AM92" s="59">
        <f t="shared" si="59"/>
        <v>811.90528208685896</v>
      </c>
      <c r="AN92" s="59">
        <f ca="1">AVERAGE(OFFSET($AM$3,0,0,'Données projet'!$E$10+1,1))-AVERAGE(OFFSET($H$3,0,0,'Données projet'!$E$10+1,1))</f>
        <v>514.0255035951318</v>
      </c>
      <c r="AO92" s="59">
        <f t="shared" si="90"/>
        <v>232.26614608014839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75.707265115876666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75.707265115876666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7.1655555555555566</v>
      </c>
      <c r="BD92" s="12">
        <f>IF('Données projet'!$A$88&gt;35,BD91+BC92-BL91,IF(A92&lt;'Données projet'!$A$88,$BA$205^A92,IF(A92='Données projet'!$A$88,'Données projet'!$B$88,BD91+BC92-BL91)))</f>
        <v>274.70777777777784</v>
      </c>
      <c r="BE92" s="13">
        <f>BD92*VLOOKUP('Données projet'!$B$11,Paramètres!$A$1:$I$89,3,0)*VLOOKUP('Données projet'!$B$11,Paramètres!$A$1:$I$89,5,0)</f>
        <v>278.55368666666675</v>
      </c>
      <c r="BF92" s="13">
        <f t="shared" si="91"/>
        <v>66.661269234297436</v>
      </c>
      <c r="BG92" s="20">
        <f t="shared" si="61"/>
        <v>601.24938152751258</v>
      </c>
      <c r="BH92" s="59">
        <f t="shared" si="62"/>
        <v>875.27202523903611</v>
      </c>
      <c r="BI92" s="59">
        <f ca="1">AVERAGE(OFFSET($BH$3,0,0,'Données projet'!$E$11+1,1))-AVERAGE(OFFSET($H$3,0,0,'Données projet'!$E$11+1,1))</f>
        <v>565.65323074569903</v>
      </c>
      <c r="BJ92" s="59">
        <f t="shared" si="92"/>
        <v>253.00166490531203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84.844348836758343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84.844348836758343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2.8</v>
      </c>
      <c r="BY92" s="12">
        <f>IF('Données projet'!$A$114&gt;35,BY91+BX92-CG91,IF(A92&lt;'Données projet'!$A$114,$BV$205^A92,IF(A92='Données projet'!$A$114,'Données projet'!$B$114,BY91+BX92-CG91)))</f>
        <v>179.1999999999999</v>
      </c>
      <c r="BZ92" s="13">
        <f>BY92*VLOOKUP('Données projet'!$B$12,Paramètres!$A$1:$I$89,3,0)*VLOOKUP('Données projet'!$B$12,Paramètres!$A$1:$I$89,5,0)</f>
        <v>117.41183999999993</v>
      </c>
      <c r="CA92" s="13">
        <f t="shared" si="93"/>
        <v>31.070589593507044</v>
      </c>
      <c r="CB92" s="20">
        <f t="shared" si="64"/>
        <v>258.60689820869123</v>
      </c>
      <c r="CC92" s="59">
        <f t="shared" si="65"/>
        <v>532.62954192021482</v>
      </c>
      <c r="CD92" s="59">
        <f ca="1">AVERAGE(OFFSET($CC$3,0,0,'Données projet'!$E$12+1,1))-AVERAGE(OFFSET($H$3,0,0,'Données projet'!$E$12+1,1))</f>
        <v>225.24418446643304</v>
      </c>
      <c r="CE92" s="59">
        <f t="shared" si="94"/>
        <v>220.72810812053521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31.363258927229687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31.363258927229687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266.99999999999983</v>
      </c>
      <c r="CU92" s="17">
        <f>CT92*VLOOKUP('Données projet'!$B$13,Paramètres!$A$1:$I$89,3,0)*VLOOKUP('Données projet'!$B$13,Paramètres!$A$1:$I$89,5,0)</f>
        <v>195.76439999999985</v>
      </c>
      <c r="CV92" s="13">
        <f t="shared" si="95"/>
        <v>48.812154563023455</v>
      </c>
      <c r="CW92" s="20">
        <f t="shared" si="67"/>
        <v>425.9708325305989</v>
      </c>
      <c r="CX92" s="59">
        <f t="shared" si="68"/>
        <v>699.99347624212248</v>
      </c>
      <c r="CY92" s="59">
        <f ca="1">AVERAGE(OFFSET($CX$3,0,0,'Données projet'!$E$13+1,1))-AVERAGE(OFFSET($H$3,0,0,'Données projet'!$E$13+1,1))</f>
        <v>302.36110224755532</v>
      </c>
      <c r="CZ92" s="59">
        <f t="shared" si="96"/>
        <v>292.08583531469412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27.143756036731794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27.143756036731794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213.00000000000003</v>
      </c>
      <c r="DP92" s="17">
        <f>DO92*VLOOKUP('Données projet'!$B$14,Paramètres!$A$1:$I$89,3,0)*VLOOKUP('Données projet'!$B$14,Paramètres!$A$1:$I$89,5,0)</f>
        <v>186.07680000000005</v>
      </c>
      <c r="DQ92" s="13">
        <f t="shared" si="97"/>
        <v>46.671538591528673</v>
      </c>
      <c r="DR92" s="20">
        <f t="shared" si="70"/>
        <v>405.37002304691242</v>
      </c>
      <c r="DS92" s="59">
        <f t="shared" si="71"/>
        <v>679.39266675843601</v>
      </c>
      <c r="DT92" s="59">
        <f ca="1">AVERAGE(OFFSET($DS$3,0,0,'Données projet'!$E$14+1,1))-AVERAGE(OFFSET($H$3,0,0,'Données projet'!$E$14+1,1))</f>
        <v>285.8437404763045</v>
      </c>
      <c r="DU92" s="59">
        <f t="shared" si="98"/>
        <v>276.01618888357268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30.796787974145463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30.796787974145463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7.1655555555555566</v>
      </c>
      <c r="EJ92" s="12">
        <f>IF('Données projet'!$A$192&gt;35,EJ91+EI92-ER91,IF(A92&lt;'Données projet'!$A$192,$EG$205^A92,IF(A92='Données projet'!$A$192,'Données projet'!$B$192,EJ91+EI92-ER91)))</f>
        <v>274.70777777777784</v>
      </c>
      <c r="EK92" s="17">
        <f>EJ92*VLOOKUP('Données projet'!$B$15,Paramètres!$A$1:$I$89,3,0)*VLOOKUP('Données projet'!$B$15,Paramètres!$A$1:$I$89,5,0)</f>
        <v>261.4119213333334</v>
      </c>
      <c r="EL92" s="13">
        <f t="shared" si="99"/>
        <v>63.023247598267517</v>
      </c>
      <c r="EM92" s="20">
        <f t="shared" si="73"/>
        <v>565.0579192225382</v>
      </c>
      <c r="EN92" s="59">
        <f t="shared" si="74"/>
        <v>839.08056293406185</v>
      </c>
      <c r="EO92" s="59">
        <f ca="1">AVERAGE(OFFSET($EN$3,0,0,'Données projet'!$E$15+1,1))-AVERAGE(OFFSET($H$3,0,0,'Données projet'!$E$15+1,1))</f>
        <v>536.1664221413339</v>
      </c>
      <c r="EP92" s="59">
        <f t="shared" si="100"/>
        <v>241.15939898336669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79.623158139111709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79.623158139111709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8.6980000000000022</v>
      </c>
      <c r="N93" s="13">
        <f>IF('Données projet'!$A$36&gt;35,N92+M93-V92,IF(A93&lt;'Données projet'!$A$36,$K$205^A93,IF(A93='Données projet'!$A$36,'Données projet'!$B$36,N92+M93-V92)))</f>
        <v>322.77599999999995</v>
      </c>
      <c r="O93" s="13">
        <f>N93*VLOOKUP('Données projet'!$B$9,Paramètres!$A$1:$I$89,3,0)*VLOOKUP('Données projet'!$B$9,Paramètres!$A$1:$I$89,5,0)</f>
        <v>271.90650240000002</v>
      </c>
      <c r="P93" s="13">
        <f t="shared" si="87"/>
        <v>65.253711372772528</v>
      </c>
      <c r="Q93" s="20">
        <f t="shared" si="54"/>
        <v>587.22070565424553</v>
      </c>
      <c r="R93" s="59">
        <f t="shared" si="55"/>
        <v>861.57834665847327</v>
      </c>
      <c r="S93" s="59">
        <f ca="1">AVERAGE(OFFSET($R$3,0,0,'Données projet'!$E$9+1,1))-AVERAGE(OFFSET($H$3,0,0,'Données projet'!$E$9+1,1))</f>
        <v>422.90448425131547</v>
      </c>
      <c r="T93" s="59">
        <f t="shared" si="88"/>
        <v>211.68575920428512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68.9802856015651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68.9802856015651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7.1655555555555566</v>
      </c>
      <c r="AI93" s="13">
        <f>IF('Données projet'!$A$62&gt;35,AI92+AH93-AQ92,IF(A93&lt;'Données projet'!$A$62,$AF$205^A93,IF(A93='Données projet'!$A$62,'Données projet'!$B$62,AI92+AH93-AQ92)))</f>
        <v>281.87333333333339</v>
      </c>
      <c r="AJ93" s="13">
        <f>AI93*VLOOKUP('Données projet'!$B$10,Paramètres!$A$1:$I$89,3,0)*VLOOKUP('Données projet'!$B$10,Paramètres!$A$1:$I$89,5,0)</f>
        <v>255.03899200000006</v>
      </c>
      <c r="AK93" s="13">
        <f t="shared" si="89"/>
        <v>61.663708764324099</v>
      </c>
      <c r="AL93" s="20">
        <f t="shared" si="58"/>
        <v>551.59053716453127</v>
      </c>
      <c r="AM93" s="59">
        <f t="shared" si="59"/>
        <v>825.94817816875889</v>
      </c>
      <c r="AN93" s="59">
        <f ca="1">AVERAGE(OFFSET($AM$3,0,0,'Données projet'!$E$10+1,1))-AVERAGE(OFFSET($H$3,0,0,'Données projet'!$E$10+1,1))</f>
        <v>514.0255035951318</v>
      </c>
      <c r="AO93" s="59">
        <f t="shared" si="90"/>
        <v>232.26614608014839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74.222691823826452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74.222691823826452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7.1655555555555566</v>
      </c>
      <c r="BD93" s="12">
        <f>IF('Données projet'!$A$88&gt;35,BD92+BC93-BL92,IF(A93&lt;'Données projet'!$A$88,$BA$205^A93,IF(A93='Données projet'!$A$88,'Données projet'!$B$88,BD92+BC93-BL92)))</f>
        <v>281.87333333333339</v>
      </c>
      <c r="BE93" s="13">
        <f>BD93*VLOOKUP('Données projet'!$B$11,Paramètres!$A$1:$I$89,3,0)*VLOOKUP('Données projet'!$B$11,Paramètres!$A$1:$I$89,5,0)</f>
        <v>285.81956000000008</v>
      </c>
      <c r="BF93" s="13">
        <f t="shared" si="91"/>
        <v>68.195372922513513</v>
      </c>
      <c r="BG93" s="20">
        <f t="shared" si="61"/>
        <v>616.57600817337777</v>
      </c>
      <c r="BH93" s="59">
        <f t="shared" si="62"/>
        <v>890.9336491776055</v>
      </c>
      <c r="BI93" s="59">
        <f ca="1">AVERAGE(OFFSET($BH$3,0,0,'Données projet'!$E$11+1,1))-AVERAGE(OFFSET($H$3,0,0,'Données projet'!$E$11+1,1))</f>
        <v>565.65323074569903</v>
      </c>
      <c r="BJ93" s="59">
        <f t="shared" si="92"/>
        <v>253.00166490531203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83.180602906012425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83.180602906012425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182</v>
      </c>
      <c r="BW93" s="12">
        <f>VLOOKUP(A93,'Données projet'!$A$113:$I$133,9,0)</f>
        <v>2.8</v>
      </c>
      <c r="BX93" s="12">
        <f t="array" ref="BX93">INDEX(BW:BW,MIN(IF(ISNUMBER(BW93:BW289),ROW(BW93:BW289),"")))</f>
        <v>2.8</v>
      </c>
      <c r="BY93" s="12">
        <f>IF('Données projet'!$A$114&gt;35,BY92+BX93-CG92,IF(A93&lt;'Données projet'!$A$114,$BV$205^A93,IF(A93='Données projet'!$A$114,'Données projet'!$B$114,BY92+BX93-CG92)))</f>
        <v>181.99999999999991</v>
      </c>
      <c r="BZ93" s="13">
        <f>BY93*VLOOKUP('Données projet'!$B$12,Paramètres!$A$1:$I$89,3,0)*VLOOKUP('Données projet'!$B$12,Paramètres!$A$1:$I$89,5,0)</f>
        <v>119.24639999999994</v>
      </c>
      <c r="CA93" s="13">
        <f t="shared" si="93"/>
        <v>31.499170077667014</v>
      </c>
      <c r="CB93" s="20">
        <f t="shared" si="64"/>
        <v>262.5485345519366</v>
      </c>
      <c r="CC93" s="59">
        <f t="shared" si="65"/>
        <v>536.90617555616427</v>
      </c>
      <c r="CD93" s="59">
        <f ca="1">AVERAGE(OFFSET($CC$3,0,0,'Données projet'!$E$12+1,1))-AVERAGE(OFFSET($H$3,0,0,'Données projet'!$E$12+1,1))</f>
        <v>225.24418446643304</v>
      </c>
      <c r="CE93" s="59">
        <f t="shared" si="94"/>
        <v>220.72810812053521</v>
      </c>
      <c r="CF93" s="15">
        <f>IF(ISNA(VLOOKUP(A93,'Données projet'!$A$113:$I$133,3,0)),0,VLOOKUP(A93,'Données projet'!$A$113:$I$133,3,0))</f>
        <v>16</v>
      </c>
      <c r="CG93" s="15">
        <f>IF(ISNA(VLOOKUP(A93,'Données projet'!$A$113:$I$133,4,0)),0,VLOOKUP(A93,'Données projet'!$A$113:$I$133,4,0))</f>
        <v>11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34.174203380694806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34.174203380694806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266.99999999999983</v>
      </c>
      <c r="CU93" s="17">
        <f>CT93*VLOOKUP('Données projet'!$B$13,Paramètres!$A$1:$I$89,3,0)*VLOOKUP('Données projet'!$B$13,Paramètres!$A$1:$I$89,5,0)</f>
        <v>195.76439999999985</v>
      </c>
      <c r="CV93" s="13">
        <f t="shared" si="95"/>
        <v>48.812154563023455</v>
      </c>
      <c r="CW93" s="20">
        <f t="shared" si="67"/>
        <v>425.9708325305989</v>
      </c>
      <c r="CX93" s="59">
        <f t="shared" si="68"/>
        <v>700.32847353482657</v>
      </c>
      <c r="CY93" s="59">
        <f ca="1">AVERAGE(OFFSET($CX$3,0,0,'Données projet'!$E$13+1,1))-AVERAGE(OFFSET($H$3,0,0,'Données projet'!$E$13+1,1))</f>
        <v>302.36110224755532</v>
      </c>
      <c r="CZ93" s="59">
        <f t="shared" si="96"/>
        <v>292.08583531469412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26.61148353690789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26.61148353690789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213.00000000000003</v>
      </c>
      <c r="DP93" s="17">
        <f>DO93*VLOOKUP('Données projet'!$B$14,Paramètres!$A$1:$I$89,3,0)*VLOOKUP('Données projet'!$B$14,Paramètres!$A$1:$I$89,5,0)</f>
        <v>186.07680000000005</v>
      </c>
      <c r="DQ93" s="13">
        <f t="shared" si="97"/>
        <v>46.671538591528673</v>
      </c>
      <c r="DR93" s="20">
        <f t="shared" si="70"/>
        <v>405.37002304691242</v>
      </c>
      <c r="DS93" s="59">
        <f t="shared" si="71"/>
        <v>679.7276640511401</v>
      </c>
      <c r="DT93" s="59">
        <f ca="1">AVERAGE(OFFSET($DS$3,0,0,'Données projet'!$E$14+1,1))-AVERAGE(OFFSET($H$3,0,0,'Données projet'!$E$14+1,1))</f>
        <v>285.8437404763045</v>
      </c>
      <c r="DU93" s="59">
        <f t="shared" si="98"/>
        <v>276.01618888357268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30.192881746158349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30.192881746158349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7.1655555555555566</v>
      </c>
      <c r="EJ93" s="12">
        <f>IF('Données projet'!$A$192&gt;35,EJ92+EI93-ER92,IF(A93&lt;'Données projet'!$A$192,$EG$205^A93,IF(A93='Données projet'!$A$192,'Données projet'!$B$192,EJ92+EI93-ER92)))</f>
        <v>281.87333333333339</v>
      </c>
      <c r="EK93" s="17">
        <f>EJ93*VLOOKUP('Données projet'!$B$15,Paramètres!$A$1:$I$89,3,0)*VLOOKUP('Données projet'!$B$15,Paramètres!$A$1:$I$89,5,0)</f>
        <v>268.23066400000005</v>
      </c>
      <c r="EL93" s="13">
        <f t="shared" si="99"/>
        <v>64.473627971975077</v>
      </c>
      <c r="EM93" s="20">
        <f t="shared" si="73"/>
        <v>579.45997518452327</v>
      </c>
      <c r="EN93" s="59">
        <f t="shared" si="74"/>
        <v>853.81761618875089</v>
      </c>
      <c r="EO93" s="59">
        <f ca="1">AVERAGE(OFFSET($EN$3,0,0,'Données projet'!$E$15+1,1))-AVERAGE(OFFSET($H$3,0,0,'Données projet'!$E$15+1,1))</f>
        <v>536.1664221413339</v>
      </c>
      <c r="EP93" s="59">
        <f t="shared" si="100"/>
        <v>241.15939898336669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78.06179657333476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78.06179657333476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8.6980000000000022</v>
      </c>
      <c r="N94" s="13">
        <f>IF('Données projet'!$A$36&gt;35,N93+M94-V93,IF(A94&lt;'Données projet'!$A$36,$K$205^A94,IF(A94='Données projet'!$A$36,'Données projet'!$B$36,N93+M94-V93)))</f>
        <v>331.47399999999993</v>
      </c>
      <c r="O94" s="13">
        <f>N94*VLOOKUP('Données projet'!$B$9,Paramètres!$A$1:$I$89,3,0)*VLOOKUP('Données projet'!$B$9,Paramètres!$A$1:$I$89,5,0)</f>
        <v>279.23369759999997</v>
      </c>
      <c r="P94" s="13">
        <f t="shared" si="87"/>
        <v>66.80504133478361</v>
      </c>
      <c r="Q94" s="20">
        <f t="shared" si="54"/>
        <v>602.68413697808137</v>
      </c>
      <c r="R94" s="59">
        <f t="shared" si="55"/>
        <v>877.37096382092636</v>
      </c>
      <c r="S94" s="59">
        <f ca="1">AVERAGE(OFFSET($R$3,0,0,'Données projet'!$E$9+1,1))-AVERAGE(OFFSET($H$3,0,0,'Données projet'!$E$9+1,1))</f>
        <v>422.90448425131547</v>
      </c>
      <c r="T94" s="59">
        <f t="shared" si="88"/>
        <v>211.68575920428512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67.627624274738181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67.627624274738181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7.1655555555555566</v>
      </c>
      <c r="AI94" s="13">
        <f>IF('Données projet'!$A$62&gt;35,AI93+AH94-AQ93,IF(A94&lt;'Données projet'!$A$62,$AF$205^A94,IF(A94='Données projet'!$A$62,'Données projet'!$B$62,AI93+AH94-AQ93)))</f>
        <v>289.03888888888895</v>
      </c>
      <c r="AJ94" s="13">
        <f>AI94*VLOOKUP('Données projet'!$B$10,Paramètres!$A$1:$I$89,3,0)*VLOOKUP('Données projet'!$B$10,Paramètres!$A$1:$I$89,5,0)</f>
        <v>261.5223866666667</v>
      </c>
      <c r="AK94" s="13">
        <f t="shared" si="89"/>
        <v>63.046778925583041</v>
      </c>
      <c r="AL94" s="20">
        <f t="shared" si="58"/>
        <v>565.29129673983505</v>
      </c>
      <c r="AM94" s="59">
        <f t="shared" si="59"/>
        <v>839.97812358268015</v>
      </c>
      <c r="AN94" s="59">
        <f ca="1">AVERAGE(OFFSET($AM$3,0,0,'Données projet'!$E$10+1,1))-AVERAGE(OFFSET($H$3,0,0,'Données projet'!$E$10+1,1))</f>
        <v>514.0255035951318</v>
      </c>
      <c r="AO94" s="59">
        <f t="shared" si="90"/>
        <v>232.26614608014839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72.767230108533056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72.767230108533056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7.1655555555555566</v>
      </c>
      <c r="BD94" s="12">
        <f>IF('Données projet'!$A$88&gt;35,BD93+BC94-BL93,IF(A94&lt;'Données projet'!$A$88,$BA$205^A94,IF(A94='Données projet'!$A$88,'Données projet'!$B$88,BD93+BC94-BL93)))</f>
        <v>289.03888888888895</v>
      </c>
      <c r="BE94" s="13">
        <f>BD94*VLOOKUP('Données projet'!$B$11,Paramètres!$A$1:$I$89,3,0)*VLOOKUP('Données projet'!$B$11,Paramètres!$A$1:$I$89,5,0)</f>
        <v>293.08543333333341</v>
      </c>
      <c r="BF94" s="13">
        <f t="shared" si="91"/>
        <v>69.724943350810875</v>
      </c>
      <c r="BG94" s="20">
        <f t="shared" si="61"/>
        <v>631.8947393915513</v>
      </c>
      <c r="BH94" s="59">
        <f t="shared" si="62"/>
        <v>906.5815662343964</v>
      </c>
      <c r="BI94" s="59">
        <f ca="1">AVERAGE(OFFSET($BH$3,0,0,'Données projet'!$E$11+1,1))-AVERAGE(OFFSET($H$3,0,0,'Données projet'!$E$11+1,1))</f>
        <v>565.65323074569903</v>
      </c>
      <c r="BJ94" s="59">
        <f t="shared" si="92"/>
        <v>253.00166490531203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81.54948201818361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81.54948201818361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170.99999999999991</v>
      </c>
      <c r="BZ94" s="13">
        <f>BY94*VLOOKUP('Données projet'!$B$12,Paramètres!$A$1:$I$89,3,0)*VLOOKUP('Données projet'!$B$12,Paramètres!$A$1:$I$89,5,0)</f>
        <v>112.03919999999995</v>
      </c>
      <c r="CA94" s="13">
        <f t="shared" si="93"/>
        <v>29.810921169420173</v>
      </c>
      <c r="CB94" s="20">
        <f t="shared" si="64"/>
        <v>247.05562770340671</v>
      </c>
      <c r="CC94" s="59">
        <f t="shared" si="65"/>
        <v>521.74245454625179</v>
      </c>
      <c r="CD94" s="59">
        <f ca="1">AVERAGE(OFFSET($CC$3,0,0,'Données projet'!$E$12+1,1))-AVERAGE(OFFSET($H$3,0,0,'Données projet'!$E$12+1,1))</f>
        <v>225.24418446643304</v>
      </c>
      <c r="CE94" s="59">
        <f t="shared" si="94"/>
        <v>220.72810812053521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33.504068096605252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33.504068096605252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266.99999999999983</v>
      </c>
      <c r="CU94" s="17">
        <f>CT94*VLOOKUP('Données projet'!$B$13,Paramètres!$A$1:$I$89,3,0)*VLOOKUP('Données projet'!$B$13,Paramètres!$A$1:$I$89,5,0)</f>
        <v>195.76439999999985</v>
      </c>
      <c r="CV94" s="13">
        <f t="shared" si="95"/>
        <v>48.812154563023455</v>
      </c>
      <c r="CW94" s="20">
        <f t="shared" si="67"/>
        <v>425.9708325305989</v>
      </c>
      <c r="CX94" s="59">
        <f t="shared" si="68"/>
        <v>700.65765937344395</v>
      </c>
      <c r="CY94" s="59">
        <f ca="1">AVERAGE(OFFSET($CX$3,0,0,'Données projet'!$E$13+1,1))-AVERAGE(OFFSET($H$3,0,0,'Données projet'!$E$13+1,1))</f>
        <v>302.36110224755532</v>
      </c>
      <c r="CZ94" s="59">
        <f t="shared" si="96"/>
        <v>292.08583531469412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26.089648576151365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26.089648576151365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213.00000000000003</v>
      </c>
      <c r="DP94" s="17">
        <f>DO94*VLOOKUP('Données projet'!$B$14,Paramètres!$A$1:$I$89,3,0)*VLOOKUP('Données projet'!$B$14,Paramètres!$A$1:$I$89,5,0)</f>
        <v>186.07680000000005</v>
      </c>
      <c r="DQ94" s="13">
        <f t="shared" si="97"/>
        <v>46.671538591528673</v>
      </c>
      <c r="DR94" s="20">
        <f t="shared" si="70"/>
        <v>405.37002304691242</v>
      </c>
      <c r="DS94" s="59">
        <f t="shared" si="71"/>
        <v>680.05684988975747</v>
      </c>
      <c r="DT94" s="59">
        <f ca="1">AVERAGE(OFFSET($DS$3,0,0,'Données projet'!$E$14+1,1))-AVERAGE(OFFSET($H$3,0,0,'Données projet'!$E$14+1,1))</f>
        <v>285.8437404763045</v>
      </c>
      <c r="DU94" s="59">
        <f t="shared" si="98"/>
        <v>276.01618888357268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29.600817750955635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29.600817750955635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7.1655555555555566</v>
      </c>
      <c r="EJ94" s="12">
        <f>IF('Données projet'!$A$192&gt;35,EJ93+EI94-ER93,IF(A94&lt;'Données projet'!$A$192,$EG$205^A94,IF(A94='Données projet'!$A$192,'Données projet'!$B$192,EJ93+EI94-ER93)))</f>
        <v>289.03888888888895</v>
      </c>
      <c r="EK94" s="17">
        <f>EJ94*VLOOKUP('Données projet'!$B$15,Paramètres!$A$1:$I$89,3,0)*VLOOKUP('Données projet'!$B$15,Paramètres!$A$1:$I$89,5,0)</f>
        <v>275.0494066666667</v>
      </c>
      <c r="EL94" s="13">
        <f t="shared" si="99"/>
        <v>65.919722487258852</v>
      </c>
      <c r="EM94" s="20">
        <f t="shared" si="73"/>
        <v>593.85456660975365</v>
      </c>
      <c r="EN94" s="59">
        <f t="shared" si="74"/>
        <v>868.54139345259864</v>
      </c>
      <c r="EO94" s="59">
        <f ca="1">AVERAGE(OFFSET($EN$3,0,0,'Données projet'!$E$15+1,1))-AVERAGE(OFFSET($H$3,0,0,'Données projet'!$E$15+1,1))</f>
        <v>536.1664221413339</v>
      </c>
      <c r="EP94" s="59">
        <f t="shared" si="100"/>
        <v>241.15939898336669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76.531052355526185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76.531052355526185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8.6980000000000022</v>
      </c>
      <c r="N95" s="13">
        <f>IF('Données projet'!$A$36&gt;35,N94+M95-V94,IF(A95&lt;'Données projet'!$A$36,$K$205^A95,IF(A95='Données projet'!$A$36,'Données projet'!$B$36,N94+M95-V94)))</f>
        <v>340.17199999999991</v>
      </c>
      <c r="O95" s="13">
        <f>N95*VLOOKUP('Données projet'!$B$9,Paramètres!$A$1:$I$89,3,0)*VLOOKUP('Données projet'!$B$9,Paramètres!$A$1:$I$89,5,0)</f>
        <v>286.56089279999998</v>
      </c>
      <c r="P95" s="13">
        <f t="shared" si="87"/>
        <v>68.351639602419041</v>
      </c>
      <c r="Q95" s="20">
        <f t="shared" si="54"/>
        <v>618.13932726754638</v>
      </c>
      <c r="R95" s="59">
        <f t="shared" si="55"/>
        <v>893.14962931065816</v>
      </c>
      <c r="S95" s="59">
        <f ca="1">AVERAGE(OFFSET($R$3,0,0,'Données projet'!$E$9+1,1))-AVERAGE(OFFSET($H$3,0,0,'Données projet'!$E$9+1,1))</f>
        <v>422.90448425131547</v>
      </c>
      <c r="T95" s="59">
        <f t="shared" si="88"/>
        <v>211.68575920428512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66.3014878114884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66.3014878114884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7.1655555555555566</v>
      </c>
      <c r="AI95" s="13">
        <f>IF('Données projet'!$A$62&gt;35,AI94+AH95-AQ94,IF(A95&lt;'Données projet'!$A$62,$AF$205^A95,IF(A95='Données projet'!$A$62,'Données projet'!$B$62,AI94+AH95-AQ94)))</f>
        <v>296.2044444444445</v>
      </c>
      <c r="AJ95" s="13">
        <f>AI95*VLOOKUP('Données projet'!$B$10,Paramètres!$A$1:$I$89,3,0)*VLOOKUP('Données projet'!$B$10,Paramètres!$A$1:$I$89,5,0)</f>
        <v>268.0057813333334</v>
      </c>
      <c r="AK95" s="13">
        <f t="shared" si="89"/>
        <v>64.425863325115259</v>
      </c>
      <c r="AL95" s="20">
        <f t="shared" si="58"/>
        <v>578.98511444679809</v>
      </c>
      <c r="AM95" s="59">
        <f t="shared" si="59"/>
        <v>853.99541648990976</v>
      </c>
      <c r="AN95" s="59">
        <f ca="1">AVERAGE(OFFSET($AM$3,0,0,'Données projet'!$E$10+1,1))-AVERAGE(OFFSET($H$3,0,0,'Données projet'!$E$10+1,1))</f>
        <v>514.0255035951318</v>
      </c>
      <c r="AO95" s="59">
        <f t="shared" si="90"/>
        <v>232.26614608014839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71.340309109732573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71.340309109732573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7.1655555555555566</v>
      </c>
      <c r="BD95" s="12">
        <f>IF('Données projet'!$A$88&gt;35,BD94+BC95-BL94,IF(A95&lt;'Données projet'!$A$88,$BA$205^A95,IF(A95='Données projet'!$A$88,'Données projet'!$B$88,BD94+BC95-BL94)))</f>
        <v>296.2044444444445</v>
      </c>
      <c r="BE95" s="13">
        <f>BD95*VLOOKUP('Données projet'!$B$11,Paramètres!$A$1:$I$89,3,0)*VLOOKUP('Données projet'!$B$11,Paramètres!$A$1:$I$89,5,0)</f>
        <v>300.35130666666674</v>
      </c>
      <c r="BF95" s="13">
        <f t="shared" si="91"/>
        <v>71.250105829719942</v>
      </c>
      <c r="BG95" s="20">
        <f t="shared" si="61"/>
        <v>647.20579343120664</v>
      </c>
      <c r="BH95" s="59">
        <f t="shared" si="62"/>
        <v>922.21609547431831</v>
      </c>
      <c r="BI95" s="59">
        <f ca="1">AVERAGE(OFFSET($BH$3,0,0,'Données projet'!$E$11+1,1))-AVERAGE(OFFSET($H$3,0,0,'Données projet'!$E$11+1,1))</f>
        <v>565.65323074569903</v>
      </c>
      <c r="BJ95" s="59">
        <f t="shared" si="92"/>
        <v>253.00166490531203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79.950346416079611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79.950346416079611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170.99999999999991</v>
      </c>
      <c r="BZ95" s="13">
        <f>BY95*VLOOKUP('Données projet'!$B$12,Paramètres!$A$1:$I$89,3,0)*VLOOKUP('Données projet'!$B$12,Paramètres!$A$1:$I$89,5,0)</f>
        <v>112.03919999999995</v>
      </c>
      <c r="CA95" s="13">
        <f t="shared" si="93"/>
        <v>29.810921169420173</v>
      </c>
      <c r="CB95" s="20">
        <f t="shared" si="64"/>
        <v>247.05562770340671</v>
      </c>
      <c r="CC95" s="59">
        <f t="shared" si="65"/>
        <v>522.06592974651846</v>
      </c>
      <c r="CD95" s="59">
        <f ca="1">AVERAGE(OFFSET($CC$3,0,0,'Données projet'!$E$12+1,1))-AVERAGE(OFFSET($H$3,0,0,'Données projet'!$E$12+1,1))</f>
        <v>225.24418446643304</v>
      </c>
      <c r="CE95" s="59">
        <f t="shared" si="94"/>
        <v>220.72810812053521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32.847073756694527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32.847073756694527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266.99999999999983</v>
      </c>
      <c r="CU95" s="17">
        <f>CT95*VLOOKUP('Données projet'!$B$13,Paramètres!$A$1:$I$89,3,0)*VLOOKUP('Données projet'!$B$13,Paramètres!$A$1:$I$89,5,0)</f>
        <v>195.76439999999985</v>
      </c>
      <c r="CV95" s="13">
        <f t="shared" si="95"/>
        <v>48.812154563023455</v>
      </c>
      <c r="CW95" s="20">
        <f t="shared" si="67"/>
        <v>425.9708325305989</v>
      </c>
      <c r="CX95" s="59">
        <f t="shared" si="68"/>
        <v>700.98113457371062</v>
      </c>
      <c r="CY95" s="59">
        <f ca="1">AVERAGE(OFFSET($CX$3,0,0,'Données projet'!$E$13+1,1))-AVERAGE(OFFSET($H$3,0,0,'Données projet'!$E$13+1,1))</f>
        <v>302.36110224755532</v>
      </c>
      <c r="CZ95" s="59">
        <f t="shared" si="96"/>
        <v>292.08583531469412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25.57804648068738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25.57804648068738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213.00000000000003</v>
      </c>
      <c r="DP95" s="17">
        <f>DO95*VLOOKUP('Données projet'!$B$14,Paramètres!$A$1:$I$89,3,0)*VLOOKUP('Données projet'!$B$14,Paramètres!$A$1:$I$89,5,0)</f>
        <v>186.07680000000005</v>
      </c>
      <c r="DQ95" s="13">
        <f t="shared" si="97"/>
        <v>46.671538591528673</v>
      </c>
      <c r="DR95" s="20">
        <f t="shared" si="70"/>
        <v>405.37002304691242</v>
      </c>
      <c r="DS95" s="59">
        <f t="shared" si="71"/>
        <v>680.38032509002414</v>
      </c>
      <c r="DT95" s="59">
        <f ca="1">AVERAGE(OFFSET($DS$3,0,0,'Données projet'!$E$14+1,1))-AVERAGE(OFFSET($H$3,0,0,'Données projet'!$E$14+1,1))</f>
        <v>285.8437404763045</v>
      </c>
      <c r="DU95" s="59">
        <f t="shared" si="98"/>
        <v>276.01618888357268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29.020363769575468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29.020363769575468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7.1655555555555566</v>
      </c>
      <c r="EJ95" s="12">
        <f>IF('Données projet'!$A$192&gt;35,EJ94+EI95-ER94,IF(A95&lt;'Données projet'!$A$192,$EG$205^A95,IF(A95='Données projet'!$A$192,'Données projet'!$B$192,EJ94+EI95-ER94)))</f>
        <v>296.2044444444445</v>
      </c>
      <c r="EK95" s="17">
        <f>EJ95*VLOOKUP('Données projet'!$B$15,Paramètres!$A$1:$I$89,3,0)*VLOOKUP('Données projet'!$B$15,Paramètres!$A$1:$I$89,5,0)</f>
        <v>281.86814933333341</v>
      </c>
      <c r="EL95" s="13">
        <f t="shared" si="99"/>
        <v>67.361649615859278</v>
      </c>
      <c r="EM95" s="20">
        <f t="shared" si="73"/>
        <v>608.24189983651058</v>
      </c>
      <c r="EN95" s="59">
        <f t="shared" si="74"/>
        <v>883.25220187962236</v>
      </c>
      <c r="EO95" s="59">
        <f ca="1">AVERAGE(OFFSET($EN$3,0,0,'Données projet'!$E$15+1,1))-AVERAGE(OFFSET($H$3,0,0,'Données projet'!$E$15+1,1))</f>
        <v>536.1664221413339</v>
      </c>
      <c r="EP95" s="59">
        <f t="shared" si="100"/>
        <v>241.15939898336669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75.030325098167054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75.030325098167054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348.87</v>
      </c>
      <c r="L96" s="12">
        <f>VLOOKUP(A96,'Données projet'!$A$35:$I$55,9,0)</f>
        <v>8.6980000000000022</v>
      </c>
      <c r="M96" s="12">
        <f t="array" ref="M96">INDEX(L:L,MIN(IF(ISNUMBER(L96:L292),ROW(L96:L292),"")))</f>
        <v>8.6980000000000022</v>
      </c>
      <c r="N96" s="13">
        <f>IF('Données projet'!$A$36&gt;35,N95+M96-V95,IF(A96&lt;'Données projet'!$A$36,$K$205^A96,IF(A96='Données projet'!$A$36,'Données projet'!$B$36,N95+M96-V95)))</f>
        <v>348.86999999999989</v>
      </c>
      <c r="O96" s="13">
        <f>N96*VLOOKUP('Données projet'!$B$9,Paramètres!$A$1:$I$89,3,0)*VLOOKUP('Données projet'!$B$9,Paramètres!$A$1:$I$89,5,0)</f>
        <v>293.88808799999993</v>
      </c>
      <c r="P96" s="13">
        <f t="shared" si="87"/>
        <v>69.893641074139765</v>
      </c>
      <c r="Q96" s="20">
        <f t="shared" si="54"/>
        <v>633.5865114707932</v>
      </c>
      <c r="R96" s="59">
        <f t="shared" si="55"/>
        <v>908.91467714262922</v>
      </c>
      <c r="S96" s="59">
        <f ca="1">AVERAGE(OFFSET($R$3,0,0,'Données projet'!$E$9+1,1))-AVERAGE(OFFSET($H$3,0,0,'Données projet'!$E$9+1,1))</f>
        <v>422.90448425131547</v>
      </c>
      <c r="T96" s="59">
        <f t="shared" si="88"/>
        <v>211.68575920428512</v>
      </c>
      <c r="U96" s="15">
        <f>IF(ISNA(VLOOKUP(A96,'Données projet'!$A$35:$I$55,3,0)),0,VLOOKUP(A96,'Données projet'!$A$35:$I$55,3,0))</f>
        <v>8</v>
      </c>
      <c r="V96" s="15">
        <f>IF(ISNA(VLOOKUP(A96,'Données projet'!$A$35:$I$55,4,0)),0,VLOOKUP(A96,'Données projet'!$A$35:$I$55,4,0))</f>
        <v>59.26</v>
      </c>
      <c r="W96" s="16">
        <f>IF(ISNA(VLOOKUP(A96,'Données projet'!$A$35:$I$55,5,0)),0%,VLOOKUP(A96,'Données projet'!$A$35:$I$55,5,0)*VLOOKUP('Données projet'!$B$9,Paramètres!$A$1:$I$89,7,0))</f>
        <v>0.43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88.731237674134292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88.731237674134292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303.37</v>
      </c>
      <c r="AG96" s="12">
        <f>VLOOKUP(A96,'Données projet'!$A$61:$I$81,9,0)</f>
        <v>7.1655555555555566</v>
      </c>
      <c r="AH96" s="12">
        <f t="array" ref="AH96">INDEX(AG:AG,MIN(IF(ISNUMBER(AG96:AG292),ROW(AG96:AG292),"")))</f>
        <v>7.1655555555555566</v>
      </c>
      <c r="AI96" s="13">
        <f>IF('Données projet'!$A$62&gt;35,AI95+AH96-AQ95,IF(A96&lt;'Données projet'!$A$62,$AF$205^A96,IF(A96='Données projet'!$A$62,'Données projet'!$B$62,AI95+AH96-AQ95)))</f>
        <v>303.37000000000006</v>
      </c>
      <c r="AJ96" s="13">
        <f>AI96*VLOOKUP('Données projet'!$B$10,Paramètres!$A$1:$I$89,3,0)*VLOOKUP('Données projet'!$B$10,Paramètres!$A$1:$I$89,5,0)</f>
        <v>274.48917600000004</v>
      </c>
      <c r="AK96" s="13">
        <f t="shared" si="89"/>
        <v>65.801069476622075</v>
      </c>
      <c r="AL96" s="20">
        <f t="shared" si="58"/>
        <v>592.67217753845</v>
      </c>
      <c r="AM96" s="59">
        <f t="shared" si="59"/>
        <v>868.00034321028602</v>
      </c>
      <c r="AN96" s="59">
        <f ca="1">AVERAGE(OFFSET($AM$3,0,0,'Données projet'!$E$10+1,1))-AVERAGE(OFFSET($H$3,0,0,'Données projet'!$E$10+1,1))</f>
        <v>514.0255035951318</v>
      </c>
      <c r="AO96" s="59">
        <f t="shared" si="90"/>
        <v>232.26614608014839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38.57</v>
      </c>
      <c r="AR96" s="16">
        <f>IF(ISNA(VLOOKUP(A96,'Données projet'!$A$61:$I$81,5,0)),0%,VLOOKUP(A96,'Données projet'!$A$61:$I$81,5,0)*VLOOKUP('Données projet'!$B$10,Paramètres!$A$1:$I$89,7,0))</f>
        <v>0.43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86.530277090415069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86.530277090415069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303.37</v>
      </c>
      <c r="BB96" s="12">
        <f>VLOOKUP(A96,'Données projet'!$A$87:$I$107,9,0)</f>
        <v>7.1655555555555566</v>
      </c>
      <c r="BC96" s="12">
        <f t="array" ref="BC96">INDEX(BB:BB,MIN(IF(ISNUMBER(BB96:BB292),ROW(BB96:BB292),"")))</f>
        <v>7.1655555555555566</v>
      </c>
      <c r="BD96" s="12">
        <f>IF('Données projet'!$A$88&gt;35,BD95+BC96-BL95,IF(A96&lt;'Données projet'!$A$88,$BA$205^A96,IF(A96='Données projet'!$A$88,'Données projet'!$B$88,BD95+BC96-BL95)))</f>
        <v>303.37000000000006</v>
      </c>
      <c r="BE96" s="13">
        <f>BD96*VLOOKUP('Données projet'!$B$11,Paramètres!$A$1:$I$89,3,0)*VLOOKUP('Données projet'!$B$11,Paramètres!$A$1:$I$89,5,0)</f>
        <v>307.61718000000008</v>
      </c>
      <c r="BF96" s="13">
        <f t="shared" si="91"/>
        <v>72.770979261218784</v>
      </c>
      <c r="BG96" s="20">
        <f t="shared" si="61"/>
        <v>662.50937737995605</v>
      </c>
      <c r="BH96" s="59">
        <f t="shared" si="62"/>
        <v>937.83754305179195</v>
      </c>
      <c r="BI96" s="59">
        <f ca="1">AVERAGE(OFFSET($BH$3,0,0,'Données projet'!$E$11+1,1))-AVERAGE(OFFSET($H$3,0,0,'Données projet'!$E$11+1,1))</f>
        <v>565.65323074569903</v>
      </c>
      <c r="BJ96" s="59">
        <f t="shared" si="92"/>
        <v>253.00166490531203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38.57</v>
      </c>
      <c r="BM96" s="16">
        <f>IF(ISNA(VLOOKUP(A96,'Données projet'!$A$87:$I$107,5,0)),0%,VLOOKUP(A96,'Données projet'!$A$87:$I$107,5,0)*VLOOKUP('Données projet'!$B$11,Paramètres!$A$1:$I$89,7,0))</f>
        <v>0.43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96.973586394430697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96.973586394430697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170.99999999999991</v>
      </c>
      <c r="BZ96" s="13">
        <f>BY96*VLOOKUP('Données projet'!$B$12,Paramètres!$A$1:$I$89,3,0)*VLOOKUP('Données projet'!$B$12,Paramètres!$A$1:$I$89,5,0)</f>
        <v>112.03919999999995</v>
      </c>
      <c r="CA96" s="13">
        <f t="shared" si="93"/>
        <v>29.810921169420173</v>
      </c>
      <c r="CB96" s="20">
        <f t="shared" si="64"/>
        <v>247.05562770340671</v>
      </c>
      <c r="CC96" s="59">
        <f t="shared" si="65"/>
        <v>522.3837933752427</v>
      </c>
      <c r="CD96" s="59">
        <f ca="1">AVERAGE(OFFSET($CC$3,0,0,'Données projet'!$E$12+1,1))-AVERAGE(OFFSET($H$3,0,0,'Données projet'!$E$12+1,1))</f>
        <v>225.24418446643304</v>
      </c>
      <c r="CE96" s="59">
        <f t="shared" si="94"/>
        <v>220.72810812053521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32.202962675062473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32.202962675062473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266.99999999999983</v>
      </c>
      <c r="CU96" s="17">
        <f>CT96*VLOOKUP('Données projet'!$B$13,Paramètres!$A$1:$I$89,3,0)*VLOOKUP('Données projet'!$B$13,Paramètres!$A$1:$I$89,5,0)</f>
        <v>195.76439999999985</v>
      </c>
      <c r="CV96" s="13">
        <f t="shared" si="95"/>
        <v>48.812154563023455</v>
      </c>
      <c r="CW96" s="20">
        <f t="shared" si="67"/>
        <v>425.9708325305989</v>
      </c>
      <c r="CX96" s="59">
        <f t="shared" si="68"/>
        <v>701.29899820243486</v>
      </c>
      <c r="CY96" s="59">
        <f ca="1">AVERAGE(OFFSET($CX$3,0,0,'Données projet'!$E$13+1,1))-AVERAGE(OFFSET($H$3,0,0,'Données projet'!$E$13+1,1))</f>
        <v>302.36110224755532</v>
      </c>
      <c r="CZ96" s="59">
        <f t="shared" si="96"/>
        <v>292.08583531469412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25.076476590268978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25.076476590268978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213.00000000000003</v>
      </c>
      <c r="DP96" s="17">
        <f>DO96*VLOOKUP('Données projet'!$B$14,Paramètres!$A$1:$I$89,3,0)*VLOOKUP('Données projet'!$B$14,Paramètres!$A$1:$I$89,5,0)</f>
        <v>186.07680000000005</v>
      </c>
      <c r="DQ96" s="13">
        <f t="shared" si="97"/>
        <v>46.671538591528673</v>
      </c>
      <c r="DR96" s="20">
        <f t="shared" si="70"/>
        <v>405.37002304691242</v>
      </c>
      <c r="DS96" s="59">
        <f t="shared" si="71"/>
        <v>680.69818871874838</v>
      </c>
      <c r="DT96" s="59">
        <f ca="1">AVERAGE(OFFSET($DS$3,0,0,'Données projet'!$E$14+1,1))-AVERAGE(OFFSET($H$3,0,0,'Données projet'!$E$14+1,1))</f>
        <v>285.8437404763045</v>
      </c>
      <c r="DU96" s="59">
        <f t="shared" si="98"/>
        <v>276.01618888357268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28.451292136728195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28.451292136728195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>
        <f>VLOOKUP(A96,'Données projet'!$A$191:$I$211,2,0)</f>
        <v>303.37</v>
      </c>
      <c r="EH96" s="12">
        <f>VLOOKUP(A96,'Données projet'!$A$191:$I$211,9,0)</f>
        <v>7.1655555555555566</v>
      </c>
      <c r="EI96" s="12">
        <f t="array" ref="EI96">INDEX(EH:EH,MIN(IF(ISNUMBER(EH96:EH292),ROW(EH96:EH292),"")))</f>
        <v>7.1655555555555566</v>
      </c>
      <c r="EJ96" s="12">
        <f>IF('Données projet'!$A$192&gt;35,EJ95+EI96-ER95,IF(A96&lt;'Données projet'!$A$192,$EG$205^A96,IF(A96='Données projet'!$A$192,'Données projet'!$B$192,EJ95+EI96-ER95)))</f>
        <v>303.37000000000006</v>
      </c>
      <c r="EK96" s="17">
        <f>EJ96*VLOOKUP('Données projet'!$B$15,Paramètres!$A$1:$I$89,3,0)*VLOOKUP('Données projet'!$B$15,Paramètres!$A$1:$I$89,5,0)</f>
        <v>288.68689200000006</v>
      </c>
      <c r="EL96" s="13">
        <f t="shared" si="99"/>
        <v>68.799521770709674</v>
      </c>
      <c r="EM96" s="20">
        <f t="shared" si="73"/>
        <v>622.62217065065283</v>
      </c>
      <c r="EN96" s="59">
        <f t="shared" si="74"/>
        <v>897.95033632248874</v>
      </c>
      <c r="EO96" s="59">
        <f ca="1">AVERAGE(OFFSET($EN$3,0,0,'Données projet'!$E$15+1,1))-AVERAGE(OFFSET($H$3,0,0,'Données projet'!$E$15+1,1))</f>
        <v>536.1664221413339</v>
      </c>
      <c r="EP96" s="59">
        <f t="shared" si="100"/>
        <v>241.15939898336669</v>
      </c>
      <c r="EQ96" s="15">
        <f>IF(ISNA(VLOOKUP(A96,'Données projet'!$A$191:$I$211,3,0)),0,VLOOKUP(A96,'Données projet'!$A$191:$I$211,3,0))</f>
        <v>7</v>
      </c>
      <c r="ER96" s="15">
        <f>IF(ISNA(VLOOKUP(A96,'Données projet'!$A$191:$I$211,4,0)),0,VLOOKUP(A96,'Données projet'!$A$191:$I$211,4,0))</f>
        <v>38.57</v>
      </c>
      <c r="ES96" s="16">
        <f>IF(ISNA(VLOOKUP(A96,'Données projet'!$A$191:$I$211,5,0)),0%,VLOOKUP(A96,'Données projet'!$A$191:$I$211,5,0)*VLOOKUP('Données projet'!$B$15,Paramètres!$A$1:$I$89,7,0))</f>
        <v>0.43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91.005981077850379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91.005981077850379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8.1789999999999967</v>
      </c>
      <c r="N97" s="13">
        <f>IF('Données projet'!$A$36&gt;35,N96+M97-V96,IF(A97&lt;'Données projet'!$A$36,$K$205^A97,IF(A97='Données projet'!$A$36,'Données projet'!$B$36,N96+M97-V96)))</f>
        <v>297.78899999999987</v>
      </c>
      <c r="O97" s="13">
        <f>N97*VLOOKUP('Données projet'!$B$9,Paramètres!$A$1:$I$89,3,0)*VLOOKUP('Données projet'!$B$9,Paramètres!$A$1:$I$89,5,0)</f>
        <v>250.85745359999993</v>
      </c>
      <c r="P97" s="13">
        <f t="shared" si="87"/>
        <v>60.769515030741928</v>
      </c>
      <c r="Q97" s="20">
        <f t="shared" si="54"/>
        <v>542.7503036985421</v>
      </c>
      <c r="R97" s="59">
        <f t="shared" si="55"/>
        <v>818.39081877578064</v>
      </c>
      <c r="S97" s="59">
        <f ca="1">AVERAGE(OFFSET($R$3,0,0,'Données projet'!$E$9+1,1))-AVERAGE(OFFSET($H$3,0,0,'Données projet'!$E$9+1,1))</f>
        <v>422.90448425131547</v>
      </c>
      <c r="T97" s="59">
        <f t="shared" si="88"/>
        <v>211.68575920428512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86.991272224055521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86.991272224055521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7.2909999999999968</v>
      </c>
      <c r="AI97" s="13">
        <f>IF('Données projet'!$A$62&gt;35,AI96+AH97-AQ96,IF(A97&lt;'Données projet'!$A$62,$AF$205^A97,IF(A97='Données projet'!$A$62,'Données projet'!$B$62,AI96+AH97-AQ96)))</f>
        <v>272.09100000000007</v>
      </c>
      <c r="AJ97" s="13">
        <f>AI97*VLOOKUP('Données projet'!$B$10,Paramètres!$A$1:$I$89,3,0)*VLOOKUP('Données projet'!$B$10,Paramètres!$A$1:$I$89,5,0)</f>
        <v>246.18793680000005</v>
      </c>
      <c r="AK97" s="13">
        <f t="shared" si="89"/>
        <v>59.768916327504719</v>
      </c>
      <c r="AL97" s="20">
        <f t="shared" si="58"/>
        <v>532.87485253040416</v>
      </c>
      <c r="AM97" s="59">
        <f t="shared" si="59"/>
        <v>808.5153676076427</v>
      </c>
      <c r="AN97" s="59">
        <f ca="1">AVERAGE(OFFSET($AM$3,0,0,'Données projet'!$E$10+1,1))-AVERAGE(OFFSET($H$3,0,0,'Données projet'!$E$10+1,1))</f>
        <v>514.0255035951318</v>
      </c>
      <c r="AO97" s="59">
        <f t="shared" si="90"/>
        <v>232.26614608014839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84.833471134929638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84.833471134929638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7.2909999999999968</v>
      </c>
      <c r="BD97" s="12">
        <f>IF('Données projet'!$A$88&gt;35,BD96+BC97-BL96,IF(A97&lt;'Données projet'!$A$88,$BA$205^A97,IF(A97='Données projet'!$A$88,'Données projet'!$B$88,BD96+BC97-BL96)))</f>
        <v>272.09100000000007</v>
      </c>
      <c r="BE97" s="13">
        <f>BD97*VLOOKUP('Données projet'!$B$11,Paramètres!$A$1:$I$89,3,0)*VLOOKUP('Données projet'!$B$11,Paramètres!$A$1:$I$89,5,0)</f>
        <v>275.90027400000008</v>
      </c>
      <c r="BF97" s="13">
        <f t="shared" si="91"/>
        <v>66.099876569326042</v>
      </c>
      <c r="BG97" s="20">
        <f t="shared" si="61"/>
        <v>595.65026224157634</v>
      </c>
      <c r="BH97" s="59">
        <f t="shared" si="62"/>
        <v>871.29077731881489</v>
      </c>
      <c r="BI97" s="59">
        <f ca="1">AVERAGE(OFFSET($BH$3,0,0,'Données projet'!$E$11+1,1))-AVERAGE(OFFSET($H$3,0,0,'Données projet'!$E$11+1,1))</f>
        <v>565.65323074569903</v>
      </c>
      <c r="BJ97" s="59">
        <f t="shared" si="92"/>
        <v>253.00166490531203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95.071993513283232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95.071993513283232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170.99999999999991</v>
      </c>
      <c r="BZ97" s="13">
        <f>BY97*VLOOKUP('Données projet'!$B$12,Paramètres!$A$1:$I$89,3,0)*VLOOKUP('Données projet'!$B$12,Paramètres!$A$1:$I$89,5,0)</f>
        <v>112.03919999999995</v>
      </c>
      <c r="CA97" s="13">
        <f t="shared" si="93"/>
        <v>29.810921169420173</v>
      </c>
      <c r="CB97" s="20">
        <f t="shared" si="64"/>
        <v>247.05562770340671</v>
      </c>
      <c r="CC97" s="59">
        <f t="shared" si="65"/>
        <v>522.69614278064523</v>
      </c>
      <c r="CD97" s="59">
        <f ca="1">AVERAGE(OFFSET($CC$3,0,0,'Données projet'!$E$12+1,1))-AVERAGE(OFFSET($H$3,0,0,'Données projet'!$E$12+1,1))</f>
        <v>225.24418446643304</v>
      </c>
      <c r="CE97" s="59">
        <f t="shared" si="94"/>
        <v>220.72810812053521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31.571482218872255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31.571482218872255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266.99999999999983</v>
      </c>
      <c r="CU97" s="17">
        <f>CT97*VLOOKUP('Données projet'!$B$13,Paramètres!$A$1:$I$89,3,0)*VLOOKUP('Données projet'!$B$13,Paramètres!$A$1:$I$89,5,0)</f>
        <v>195.76439999999985</v>
      </c>
      <c r="CV97" s="13">
        <f t="shared" si="95"/>
        <v>48.812154563023455</v>
      </c>
      <c r="CW97" s="20">
        <f t="shared" si="67"/>
        <v>425.9708325305989</v>
      </c>
      <c r="CX97" s="59">
        <f t="shared" si="68"/>
        <v>701.61134760783739</v>
      </c>
      <c r="CY97" s="59">
        <f ca="1">AVERAGE(OFFSET($CX$3,0,0,'Données projet'!$E$13+1,1))-AVERAGE(OFFSET($H$3,0,0,'Données projet'!$E$13+1,1))</f>
        <v>302.36110224755532</v>
      </c>
      <c r="CZ97" s="59">
        <f t="shared" si="96"/>
        <v>292.08583531469412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24.584742179474254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24.584742179474254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213.00000000000003</v>
      </c>
      <c r="DP97" s="17">
        <f>DO97*VLOOKUP('Données projet'!$B$14,Paramètres!$A$1:$I$89,3,0)*VLOOKUP('Données projet'!$B$14,Paramètres!$A$1:$I$89,5,0)</f>
        <v>186.07680000000005</v>
      </c>
      <c r="DQ97" s="13">
        <f t="shared" si="97"/>
        <v>46.671538591528673</v>
      </c>
      <c r="DR97" s="20">
        <f t="shared" si="70"/>
        <v>405.37002304691242</v>
      </c>
      <c r="DS97" s="59">
        <f t="shared" si="71"/>
        <v>681.01053812415091</v>
      </c>
      <c r="DT97" s="59">
        <f ca="1">AVERAGE(OFFSET($DS$3,0,0,'Données projet'!$E$14+1,1))-AVERAGE(OFFSET($H$3,0,0,'Données projet'!$E$14+1,1))</f>
        <v>285.8437404763045</v>
      </c>
      <c r="DU97" s="59">
        <f t="shared" si="98"/>
        <v>276.01618888357268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27.893379651501636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27.893379651501636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7.2909999999999968</v>
      </c>
      <c r="EJ97" s="12">
        <f>IF('Données projet'!$A$192&gt;35,EJ96+EI97-ER96,IF(A97&lt;'Données projet'!$A$192,$EG$205^A97,IF(A97='Données projet'!$A$192,'Données projet'!$B$192,EJ96+EI97-ER96)))</f>
        <v>272.09100000000007</v>
      </c>
      <c r="EK97" s="17">
        <f>EJ97*VLOOKUP('Données projet'!$B$15,Paramètres!$A$1:$I$89,3,0)*VLOOKUP('Données projet'!$B$15,Paramètres!$A$1:$I$89,5,0)</f>
        <v>258.92179560000005</v>
      </c>
      <c r="EL97" s="13">
        <f t="shared" si="99"/>
        <v>62.492492793704926</v>
      </c>
      <c r="EM97" s="20">
        <f t="shared" si="73"/>
        <v>559.79655228570277</v>
      </c>
      <c r="EN97" s="59">
        <f t="shared" si="74"/>
        <v>835.43706736294121</v>
      </c>
      <c r="EO97" s="59">
        <f ca="1">AVERAGE(OFFSET($EN$3,0,0,'Données projet'!$E$15+1,1))-AVERAGE(OFFSET($H$3,0,0,'Données projet'!$E$15+1,1))</f>
        <v>536.1664221413339</v>
      </c>
      <c r="EP97" s="59">
        <f t="shared" si="100"/>
        <v>241.15939898336669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89.221409297081209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89.221409297081209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8.1789999999999967</v>
      </c>
      <c r="N98" s="13">
        <f>IF('Données projet'!$A$36&gt;35,N97+M98-V97,IF(A98&lt;'Données projet'!$A$36,$K$205^A98,IF(A98='Données projet'!$A$36,'Données projet'!$B$36,N97+M98-V97)))</f>
        <v>305.96799999999985</v>
      </c>
      <c r="O98" s="13">
        <f>N98*VLOOKUP('Données projet'!$B$9,Paramètres!$A$1:$I$89,3,0)*VLOOKUP('Données projet'!$B$9,Paramètres!$A$1:$I$89,5,0)</f>
        <v>257.74744319999991</v>
      </c>
      <c r="P98" s="13">
        <f t="shared" si="87"/>
        <v>62.241980983868991</v>
      </c>
      <c r="Q98" s="20">
        <f t="shared" si="54"/>
        <v>557.31491378690487</v>
      </c>
      <c r="R98" s="59">
        <f t="shared" si="55"/>
        <v>833.26235970567086</v>
      </c>
      <c r="S98" s="59">
        <f ca="1">AVERAGE(OFFSET($R$3,0,0,'Données projet'!$E$9+1,1))-AVERAGE(OFFSET($H$3,0,0,'Données projet'!$E$9+1,1))</f>
        <v>422.90448425131547</v>
      </c>
      <c r="T98" s="59">
        <f t="shared" si="88"/>
        <v>211.68575920428512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85.285426435178664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85.285426435178664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7.2909999999999968</v>
      </c>
      <c r="AI98" s="13">
        <f>IF('Données projet'!$A$62&gt;35,AI97+AH98-AQ97,IF(A98&lt;'Données projet'!$A$62,$AF$205^A98,IF(A98='Données projet'!$A$62,'Données projet'!$B$62,AI97+AH98-AQ97)))</f>
        <v>279.38200000000006</v>
      </c>
      <c r="AJ98" s="13">
        <f>AI98*VLOOKUP('Données projet'!$B$10,Paramètres!$A$1:$I$89,3,0)*VLOOKUP('Données projet'!$B$10,Paramètres!$A$1:$I$89,5,0)</f>
        <v>252.78483360000007</v>
      </c>
      <c r="AK98" s="13">
        <f t="shared" si="89"/>
        <v>61.181886041057645</v>
      </c>
      <c r="AL98" s="20">
        <f t="shared" si="58"/>
        <v>546.82537004150879</v>
      </c>
      <c r="AM98" s="59">
        <f t="shared" si="59"/>
        <v>822.77281596027478</v>
      </c>
      <c r="AN98" s="59">
        <f ca="1">AVERAGE(OFFSET($AM$3,0,0,'Données projet'!$E$10+1,1))-AVERAGE(OFFSET($H$3,0,0,'Données projet'!$E$10+1,1))</f>
        <v>514.0255035951318</v>
      </c>
      <c r="AO98" s="59">
        <f t="shared" si="90"/>
        <v>232.26614608014839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83.169938509281835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83.169938509281835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7.2909999999999968</v>
      </c>
      <c r="BD98" s="12">
        <f>IF('Données projet'!$A$88&gt;35,BD97+BC98-BL97,IF(A98&lt;'Données projet'!$A$88,$BA$205^A98,IF(A98='Données projet'!$A$88,'Données projet'!$B$88,BD97+BC98-BL97)))</f>
        <v>279.38200000000006</v>
      </c>
      <c r="BE98" s="13">
        <f>BD98*VLOOKUP('Données projet'!$B$11,Paramètres!$A$1:$I$89,3,0)*VLOOKUP('Données projet'!$B$11,Paramètres!$A$1:$I$89,5,0)</f>
        <v>283.29334800000009</v>
      </c>
      <c r="BF98" s="13">
        <f t="shared" si="91"/>
        <v>67.662513628868325</v>
      </c>
      <c r="BG98" s="20">
        <f t="shared" si="61"/>
        <v>611.24812567027914</v>
      </c>
      <c r="BH98" s="59">
        <f t="shared" si="62"/>
        <v>887.19557158904513</v>
      </c>
      <c r="BI98" s="59">
        <f ca="1">AVERAGE(OFFSET($BH$3,0,0,'Données projet'!$E$11+1,1))-AVERAGE(OFFSET($H$3,0,0,'Données projet'!$E$11+1,1))</f>
        <v>565.65323074569903</v>
      </c>
      <c r="BJ98" s="59">
        <f t="shared" si="92"/>
        <v>253.00166490531203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93.207689708677933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93.207689708677933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170.99999999999991</v>
      </c>
      <c r="BZ98" s="13">
        <f>BY98*VLOOKUP('Données projet'!$B$12,Paramètres!$A$1:$I$89,3,0)*VLOOKUP('Données projet'!$B$12,Paramètres!$A$1:$I$89,5,0)</f>
        <v>112.03919999999995</v>
      </c>
      <c r="CA98" s="13">
        <f t="shared" si="93"/>
        <v>29.810921169420173</v>
      </c>
      <c r="CB98" s="20">
        <f t="shared" si="64"/>
        <v>247.05562770340671</v>
      </c>
      <c r="CC98" s="59">
        <f t="shared" si="65"/>
        <v>523.00307362217268</v>
      </c>
      <c r="CD98" s="59">
        <f ca="1">AVERAGE(OFFSET($CC$3,0,0,'Données projet'!$E$12+1,1))-AVERAGE(OFFSET($H$3,0,0,'Données projet'!$E$12+1,1))</f>
        <v>225.24418446643304</v>
      </c>
      <c r="CE98" s="59">
        <f t="shared" si="94"/>
        <v>220.72810812053521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30.952384709262883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30.952384709262883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266.99999999999983</v>
      </c>
      <c r="CU98" s="17">
        <f>CT98*VLOOKUP('Données projet'!$B$13,Paramètres!$A$1:$I$89,3,0)*VLOOKUP('Données projet'!$B$13,Paramètres!$A$1:$I$89,5,0)</f>
        <v>195.76439999999985</v>
      </c>
      <c r="CV98" s="13">
        <f t="shared" si="95"/>
        <v>48.812154563023455</v>
      </c>
      <c r="CW98" s="20">
        <f t="shared" si="67"/>
        <v>425.9708325305989</v>
      </c>
      <c r="CX98" s="59">
        <f t="shared" si="68"/>
        <v>701.91827844936483</v>
      </c>
      <c r="CY98" s="59">
        <f ca="1">AVERAGE(OFFSET($CX$3,0,0,'Données projet'!$E$13+1,1))-AVERAGE(OFFSET($H$3,0,0,'Données projet'!$E$13+1,1))</f>
        <v>302.36110224755532</v>
      </c>
      <c r="CZ98" s="59">
        <f t="shared" si="96"/>
        <v>292.08583531469412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24.102650380546841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24.102650380546841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213.00000000000003</v>
      </c>
      <c r="DP98" s="17">
        <f>DO98*VLOOKUP('Données projet'!$B$14,Paramètres!$A$1:$I$89,3,0)*VLOOKUP('Données projet'!$B$14,Paramètres!$A$1:$I$89,5,0)</f>
        <v>186.07680000000005</v>
      </c>
      <c r="DQ98" s="13">
        <f t="shared" si="97"/>
        <v>46.671538591528673</v>
      </c>
      <c r="DR98" s="20">
        <f t="shared" si="70"/>
        <v>405.37002304691242</v>
      </c>
      <c r="DS98" s="59">
        <f t="shared" si="71"/>
        <v>681.31746896567836</v>
      </c>
      <c r="DT98" s="59">
        <f ca="1">AVERAGE(OFFSET($DS$3,0,0,'Données projet'!$E$14+1,1))-AVERAGE(OFFSET($H$3,0,0,'Données projet'!$E$14+1,1))</f>
        <v>285.8437404763045</v>
      </c>
      <c r="DU98" s="59">
        <f t="shared" si="98"/>
        <v>276.01618888357268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27.346407489817356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27.346407489817356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7.2909999999999968</v>
      </c>
      <c r="EJ98" s="12">
        <f>IF('Données projet'!$A$192&gt;35,EJ97+EI98-ER97,IF(A98&lt;'Données projet'!$A$192,$EG$205^A98,IF(A98='Données projet'!$A$192,'Données projet'!$B$192,EJ97+EI98-ER97)))</f>
        <v>279.38200000000006</v>
      </c>
      <c r="EK98" s="17">
        <f>EJ98*VLOOKUP('Données projet'!$B$15,Paramètres!$A$1:$I$89,3,0)*VLOOKUP('Données projet'!$B$15,Paramètres!$A$1:$I$89,5,0)</f>
        <v>265.85991120000006</v>
      </c>
      <c r="EL98" s="13">
        <f t="shared" si="99"/>
        <v>63.969849337331794</v>
      </c>
      <c r="EM98" s="20">
        <f t="shared" si="73"/>
        <v>574.45349960251963</v>
      </c>
      <c r="EN98" s="59">
        <f t="shared" si="74"/>
        <v>850.40094552128562</v>
      </c>
      <c r="EO98" s="59">
        <f ca="1">AVERAGE(OFFSET($EN$3,0,0,'Données projet'!$E$15+1,1))-AVERAGE(OFFSET($H$3,0,0,'Données projet'!$E$15+1,1))</f>
        <v>536.1664221413339</v>
      </c>
      <c r="EP98" s="59">
        <f t="shared" si="100"/>
        <v>241.15939898336669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87.471831880451617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87.471831880451617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8.1789999999999967</v>
      </c>
      <c r="N99" s="13">
        <f>IF('Données projet'!$A$36&gt;35,N98+M99-V98,IF(A99&lt;'Données projet'!$A$36,$K$205^A99,IF(A99='Données projet'!$A$36,'Données projet'!$B$36,N98+M99-V98)))</f>
        <v>314.14699999999982</v>
      </c>
      <c r="O99" s="13">
        <f>N99*VLOOKUP('Données projet'!$B$9,Paramètres!$A$1:$I$89,3,0)*VLOOKUP('Données projet'!$B$9,Paramètres!$A$1:$I$89,5,0)</f>
        <v>264.63743279999989</v>
      </c>
      <c r="P99" s="13">
        <f t="shared" si="87"/>
        <v>63.709871826226703</v>
      </c>
      <c r="Q99" s="20">
        <f t="shared" ref="Q99:Q130" si="107">(O99+P99)*0.475*44/12</f>
        <v>571.87155555734455</v>
      </c>
      <c r="R99" s="59">
        <f t="shared" si="55"/>
        <v>848.12060775373197</v>
      </c>
      <c r="S99" s="59">
        <f ca="1">AVERAGE(OFFSET($R$3,0,0,'Données projet'!$E$9+1,1))-AVERAGE(OFFSET($H$3,0,0,'Données projet'!$E$9+1,1))</f>
        <v>422.90448425131547</v>
      </c>
      <c r="T99" s="59">
        <f t="shared" si="88"/>
        <v>211.68575920428512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83.613031241758492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83.613031241758492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7.2909999999999968</v>
      </c>
      <c r="AI99" s="13">
        <f>IF('Données projet'!$A$62&gt;35,AI98+AH99-AQ98,IF(A99&lt;'Données projet'!$A$62,$AF$205^A99,IF(A99='Données projet'!$A$62,'Données projet'!$B$62,AI98+AH99-AQ98)))</f>
        <v>286.67300000000006</v>
      </c>
      <c r="AJ99" s="13">
        <f>AI99*VLOOKUP('Données projet'!$B$10,Paramètres!$A$1:$I$89,3,0)*VLOOKUP('Données projet'!$B$10,Paramètres!$A$1:$I$89,5,0)</f>
        <v>259.38173040000004</v>
      </c>
      <c r="AK99" s="13">
        <f t="shared" si="89"/>
        <v>62.590569606732842</v>
      </c>
      <c r="AL99" s="20">
        <f t="shared" si="58"/>
        <v>560.76842251172638</v>
      </c>
      <c r="AM99" s="59">
        <f t="shared" si="59"/>
        <v>837.01747470811381</v>
      </c>
      <c r="AN99" s="59">
        <f ca="1">AVERAGE(OFFSET($AM$3,0,0,'Données projet'!$E$10+1,1))-AVERAGE(OFFSET($H$3,0,0,'Données projet'!$E$10+1,1))</f>
        <v>514.0255035951318</v>
      </c>
      <c r="AO99" s="59">
        <f t="shared" si="90"/>
        <v>232.26614608014839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81.539026743768275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81.539026743768275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7.2909999999999968</v>
      </c>
      <c r="BD99" s="12">
        <f>IF('Données projet'!$A$88&gt;35,BD98+BC99-BL98,IF(A99&lt;'Données projet'!$A$88,$BA$205^A99,IF(A99='Données projet'!$A$88,'Données projet'!$B$88,BD98+BC99-BL98)))</f>
        <v>286.67300000000006</v>
      </c>
      <c r="BE99" s="13">
        <f>BD99*VLOOKUP('Données projet'!$B$11,Paramètres!$A$1:$I$89,3,0)*VLOOKUP('Données projet'!$B$11,Paramètres!$A$1:$I$89,5,0)</f>
        <v>290.68642200000011</v>
      </c>
      <c r="BF99" s="13">
        <f t="shared" si="91"/>
        <v>69.220410534780981</v>
      </c>
      <c r="BG99" s="20">
        <f t="shared" si="61"/>
        <v>626.83773333141039</v>
      </c>
      <c r="BH99" s="59">
        <f t="shared" si="62"/>
        <v>903.08678552779782</v>
      </c>
      <c r="BI99" s="59">
        <f ca="1">AVERAGE(OFFSET($BH$3,0,0,'Données projet'!$E$11+1,1))-AVERAGE(OFFSET($H$3,0,0,'Données projet'!$E$11+1,1))</f>
        <v>565.65323074569903</v>
      </c>
      <c r="BJ99" s="59">
        <f t="shared" si="92"/>
        <v>253.00166490531203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91.379943764567898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91.379943764567898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170.99999999999991</v>
      </c>
      <c r="BZ99" s="13">
        <f>BY99*VLOOKUP('Données projet'!$B$12,Paramètres!$A$1:$I$89,3,0)*VLOOKUP('Données projet'!$B$12,Paramètres!$A$1:$I$89,5,0)</f>
        <v>112.03919999999995</v>
      </c>
      <c r="CA99" s="13">
        <f t="shared" si="93"/>
        <v>29.810921169420173</v>
      </c>
      <c r="CB99" s="20">
        <f t="shared" si="64"/>
        <v>247.05562770340671</v>
      </c>
      <c r="CC99" s="59">
        <f t="shared" si="65"/>
        <v>523.30467989979411</v>
      </c>
      <c r="CD99" s="59">
        <f ca="1">AVERAGE(OFFSET($CC$3,0,0,'Données projet'!$E$12+1,1))-AVERAGE(OFFSET($H$3,0,0,'Données projet'!$E$12+1,1))</f>
        <v>225.24418446643304</v>
      </c>
      <c r="CE99" s="59">
        <f t="shared" si="94"/>
        <v>220.72810812053521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30.345427324204756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30.345427324204756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266.99999999999983</v>
      </c>
      <c r="CU99" s="17">
        <f>CT99*VLOOKUP('Données projet'!$B$13,Paramètres!$A$1:$I$89,3,0)*VLOOKUP('Données projet'!$B$13,Paramètres!$A$1:$I$89,5,0)</f>
        <v>195.76439999999985</v>
      </c>
      <c r="CV99" s="13">
        <f t="shared" si="95"/>
        <v>48.812154563023455</v>
      </c>
      <c r="CW99" s="20">
        <f t="shared" si="67"/>
        <v>425.9708325305989</v>
      </c>
      <c r="CX99" s="59">
        <f t="shared" si="68"/>
        <v>702.21988472698627</v>
      </c>
      <c r="CY99" s="59">
        <f ca="1">AVERAGE(OFFSET($CX$3,0,0,'Données projet'!$E$13+1,1))-AVERAGE(OFFSET($H$3,0,0,'Données projet'!$E$13+1,1))</f>
        <v>302.36110224755532</v>
      </c>
      <c r="CZ99" s="59">
        <f t="shared" si="96"/>
        <v>292.08583531469412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23.63001210774943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23.63001210774943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213.00000000000003</v>
      </c>
      <c r="DP99" s="17">
        <f>DO99*VLOOKUP('Données projet'!$B$14,Paramètres!$A$1:$I$89,3,0)*VLOOKUP('Données projet'!$B$14,Paramètres!$A$1:$I$89,5,0)</f>
        <v>186.07680000000005</v>
      </c>
      <c r="DQ99" s="13">
        <f t="shared" si="97"/>
        <v>46.671538591528673</v>
      </c>
      <c r="DR99" s="20">
        <f t="shared" si="70"/>
        <v>405.37002304691242</v>
      </c>
      <c r="DS99" s="59">
        <f t="shared" si="71"/>
        <v>681.6190752432999</v>
      </c>
      <c r="DT99" s="59">
        <f ca="1">AVERAGE(OFFSET($DS$3,0,0,'Données projet'!$E$14+1,1))-AVERAGE(OFFSET($H$3,0,0,'Données projet'!$E$14+1,1))</f>
        <v>285.8437404763045</v>
      </c>
      <c r="DU99" s="59">
        <f t="shared" si="98"/>
        <v>276.01618888357268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26.810161118603627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26.810161118603627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7.2909999999999968</v>
      </c>
      <c r="EJ99" s="12">
        <f>IF('Données projet'!$A$192&gt;35,EJ98+EI99-ER98,IF(A99&lt;'Données projet'!$A$192,$EG$205^A99,IF(A99='Données projet'!$A$192,'Données projet'!$B$192,EJ98+EI99-ER98)))</f>
        <v>286.67300000000006</v>
      </c>
      <c r="EK99" s="17">
        <f>EJ99*VLOOKUP('Données projet'!$B$15,Paramètres!$A$1:$I$89,3,0)*VLOOKUP('Données projet'!$B$15,Paramètres!$A$1:$I$89,5,0)</f>
        <v>272.79802680000006</v>
      </c>
      <c r="EL99" s="13">
        <f t="shared" si="99"/>
        <v>65.44272441999513</v>
      </c>
      <c r="EM99" s="20">
        <f t="shared" si="73"/>
        <v>589.10264170815833</v>
      </c>
      <c r="EN99" s="59">
        <f t="shared" si="74"/>
        <v>865.35169390454575</v>
      </c>
      <c r="EO99" s="59">
        <f ca="1">AVERAGE(OFFSET($EN$3,0,0,'Données projet'!$E$15+1,1))-AVERAGE(OFFSET($H$3,0,0,'Données projet'!$E$15+1,1))</f>
        <v>536.1664221413339</v>
      </c>
      <c r="EP99" s="59">
        <f t="shared" si="100"/>
        <v>241.15939898336669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85.756562609825281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85.756562609825281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8.1789999999999967</v>
      </c>
      <c r="N100" s="13">
        <f>IF('Données projet'!$A$36&gt;35,N99+M100-V99,IF(A100&lt;'Données projet'!$A$36,$K$205^A100,IF(A100='Données projet'!$A$36,'Données projet'!$B$36,N99+M100-V99)))</f>
        <v>322.32599999999979</v>
      </c>
      <c r="O100" s="13">
        <f>N100*VLOOKUP('Données projet'!$B$9,Paramètres!$A$1:$I$89,3,0)*VLOOKUP('Données projet'!$B$9,Paramètres!$A$1:$I$89,5,0)</f>
        <v>271.52742239999986</v>
      </c>
      <c r="P100" s="13">
        <f t="shared" si="87"/>
        <v>65.173320367621528</v>
      </c>
      <c r="Q100" s="20">
        <f t="shared" si="107"/>
        <v>586.42046032027383</v>
      </c>
      <c r="R100" s="59">
        <f t="shared" si="55"/>
        <v>862.96588659965664</v>
      </c>
      <c r="S100" s="59">
        <f ca="1">AVERAGE(OFFSET($R$3,0,0,'Données projet'!$E$9+1,1))-AVERAGE(OFFSET($H$3,0,0,'Données projet'!$E$9+1,1))</f>
        <v>422.90448425131547</v>
      </c>
      <c r="T100" s="59">
        <f t="shared" si="88"/>
        <v>211.68575920428512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81.973430698020934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81.973430698020934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7.2909999999999968</v>
      </c>
      <c r="AI100" s="13">
        <f>IF('Données projet'!$A$62&gt;35,AI99+AH100-AQ99,IF(A100&lt;'Données projet'!$A$62,$AF$205^A100,IF(A100='Données projet'!$A$62,'Données projet'!$B$62,AI99+AH100-AQ99)))</f>
        <v>293.96400000000006</v>
      </c>
      <c r="AJ100" s="13">
        <f>AI100*VLOOKUP('Données projet'!$B$10,Paramètres!$A$1:$I$89,3,0)*VLOOKUP('Données projet'!$B$10,Paramètres!$A$1:$I$89,5,0)</f>
        <v>265.97862720000006</v>
      </c>
      <c r="AK100" s="13">
        <f t="shared" si="89"/>
        <v>63.995088570159361</v>
      </c>
      <c r="AL100" s="20">
        <f t="shared" si="58"/>
        <v>574.7042216330276</v>
      </c>
      <c r="AM100" s="59">
        <f t="shared" si="59"/>
        <v>851.24964791241041</v>
      </c>
      <c r="AN100" s="59">
        <f ca="1">AVERAGE(OFFSET($AM$3,0,0,'Données projet'!$E$10+1,1))-AVERAGE(OFFSET($H$3,0,0,'Données projet'!$E$10+1,1))</f>
        <v>514.0255035951318</v>
      </c>
      <c r="AO100" s="59">
        <f t="shared" si="90"/>
        <v>232.26614608014839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79.940096163218485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79.940096163218485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7.2909999999999968</v>
      </c>
      <c r="BD100" s="12">
        <f>IF('Données projet'!$A$88&gt;35,BD99+BC100-BL99,IF(A100&lt;'Données projet'!$A$88,$BA$205^A100,IF(A100='Données projet'!$A$88,'Données projet'!$B$88,BD99+BC100-BL99)))</f>
        <v>293.96400000000006</v>
      </c>
      <c r="BE100" s="13">
        <f>BD100*VLOOKUP('Données projet'!$B$11,Paramètres!$A$1:$I$89,3,0)*VLOOKUP('Données projet'!$B$11,Paramètres!$A$1:$I$89,5,0)</f>
        <v>298.07949600000006</v>
      </c>
      <c r="BF100" s="13">
        <f t="shared" si="91"/>
        <v>70.773701707287046</v>
      </c>
      <c r="BG100" s="20">
        <f t="shared" si="61"/>
        <v>642.41931934019169</v>
      </c>
      <c r="BH100" s="59">
        <f t="shared" si="62"/>
        <v>918.9647456195745</v>
      </c>
      <c r="BI100" s="59">
        <f ca="1">AVERAGE(OFFSET($BH$3,0,0,'Données projet'!$E$11+1,1))-AVERAGE(OFFSET($H$3,0,0,'Données projet'!$E$11+1,1))</f>
        <v>565.65323074569903</v>
      </c>
      <c r="BJ100" s="59">
        <f t="shared" si="92"/>
        <v>253.00166490531203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89.588038803606921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89.588038803606921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170.99999999999991</v>
      </c>
      <c r="BZ100" s="13">
        <f>BY100*VLOOKUP('Données projet'!$B$12,Paramètres!$A$1:$I$89,3,0)*VLOOKUP('Données projet'!$B$12,Paramètres!$A$1:$I$89,5,0)</f>
        <v>112.03919999999995</v>
      </c>
      <c r="CA100" s="13">
        <f t="shared" si="93"/>
        <v>29.810921169420173</v>
      </c>
      <c r="CB100" s="20">
        <f t="shared" si="64"/>
        <v>247.05562770340671</v>
      </c>
      <c r="CC100" s="59">
        <f t="shared" si="65"/>
        <v>523.60105398278949</v>
      </c>
      <c r="CD100" s="59">
        <f ca="1">AVERAGE(OFFSET($CC$3,0,0,'Données projet'!$E$12+1,1))-AVERAGE(OFFSET($H$3,0,0,'Données projet'!$E$12+1,1))</f>
        <v>225.24418446643304</v>
      </c>
      <c r="CE100" s="59">
        <f t="shared" si="94"/>
        <v>220.72810812053521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29.750372003260168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29.750372003260168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266.99999999999983</v>
      </c>
      <c r="CU100" s="17">
        <f>CT100*VLOOKUP('Données projet'!$B$13,Paramètres!$A$1:$I$89,3,0)*VLOOKUP('Données projet'!$B$13,Paramètres!$A$1:$I$89,5,0)</f>
        <v>195.76439999999985</v>
      </c>
      <c r="CV100" s="13">
        <f t="shared" si="95"/>
        <v>48.812154563023455</v>
      </c>
      <c r="CW100" s="20">
        <f t="shared" si="67"/>
        <v>425.9708325305989</v>
      </c>
      <c r="CX100" s="59">
        <f t="shared" si="68"/>
        <v>702.51625880998176</v>
      </c>
      <c r="CY100" s="59">
        <f ca="1">AVERAGE(OFFSET($CX$3,0,0,'Données projet'!$E$13+1,1))-AVERAGE(OFFSET($H$3,0,0,'Données projet'!$E$13+1,1))</f>
        <v>302.36110224755532</v>
      </c>
      <c r="CZ100" s="59">
        <f t="shared" si="96"/>
        <v>292.08583531469412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23.166641983200694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23.166641983200694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213.00000000000003</v>
      </c>
      <c r="DP100" s="17">
        <f>DO100*VLOOKUP('Données projet'!$B$14,Paramètres!$A$1:$I$89,3,0)*VLOOKUP('Données projet'!$B$14,Paramètres!$A$1:$I$89,5,0)</f>
        <v>186.07680000000005</v>
      </c>
      <c r="DQ100" s="13">
        <f t="shared" si="97"/>
        <v>46.671538591528673</v>
      </c>
      <c r="DR100" s="20">
        <f t="shared" si="70"/>
        <v>405.37002304691242</v>
      </c>
      <c r="DS100" s="59">
        <f t="shared" si="71"/>
        <v>681.91544932629517</v>
      </c>
      <c r="DT100" s="59">
        <f ca="1">AVERAGE(OFFSET($DS$3,0,0,'Données projet'!$E$14+1,1))-AVERAGE(OFFSET($H$3,0,0,'Données projet'!$E$14+1,1))</f>
        <v>285.8437404763045</v>
      </c>
      <c r="DU100" s="59">
        <f t="shared" si="98"/>
        <v>276.01618888357268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26.284430211651408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26.284430211651408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7.2909999999999968</v>
      </c>
      <c r="EJ100" s="12">
        <f>IF('Données projet'!$A$192&gt;35,EJ99+EI100-ER99,IF(A100&lt;'Données projet'!$A$192,$EG$205^A100,IF(A100='Données projet'!$A$192,'Données projet'!$B$192,EJ99+EI100-ER99)))</f>
        <v>293.96400000000006</v>
      </c>
      <c r="EK100" s="17">
        <f>EJ100*VLOOKUP('Données projet'!$B$15,Paramètres!$A$1:$I$89,3,0)*VLOOKUP('Données projet'!$B$15,Paramètres!$A$1:$I$89,5,0)</f>
        <v>279.73614240000006</v>
      </c>
      <c r="EL100" s="13">
        <f t="shared" si="99"/>
        <v>66.911245125968819</v>
      </c>
      <c r="EM100" s="20">
        <f t="shared" si="73"/>
        <v>603.74419994106245</v>
      </c>
      <c r="EN100" s="59">
        <f t="shared" si="74"/>
        <v>880.28962622044526</v>
      </c>
      <c r="EO100" s="59">
        <f ca="1">AVERAGE(OFFSET($EN$3,0,0,'Données projet'!$E$15+1,1))-AVERAGE(OFFSET($H$3,0,0,'Données projet'!$E$15+1,1))</f>
        <v>536.1664221413339</v>
      </c>
      <c r="EP100" s="59">
        <f t="shared" si="100"/>
        <v>241.15939898336669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84.074928723384971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84.074928723384971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8.1789999999999967</v>
      </c>
      <c r="N101" s="13">
        <f>IF('Données projet'!$A$36&gt;35,N100+M101-V100,IF(A101&lt;'Données projet'!$A$36,$K$205^A101,IF(A101='Données projet'!$A$36,'Données projet'!$B$36,N100+M101-V100)))</f>
        <v>330.50499999999977</v>
      </c>
      <c r="O101" s="13">
        <f>N101*VLOOKUP('Données projet'!$B$9,Paramètres!$A$1:$I$89,3,0)*VLOOKUP('Données projet'!$B$9,Paramètres!$A$1:$I$89,5,0)</f>
        <v>278.41741199999984</v>
      </c>
      <c r="P101" s="13">
        <f t="shared" si="87"/>
        <v>66.632452293725208</v>
      </c>
      <c r="Q101" s="20">
        <f t="shared" si="107"/>
        <v>600.96184697823776</v>
      </c>
      <c r="R101" s="59">
        <f t="shared" si="55"/>
        <v>877.79850591286913</v>
      </c>
      <c r="S101" s="59">
        <f ca="1">AVERAGE(OFFSET($R$3,0,0,'Données projet'!$E$9+1,1))-AVERAGE(OFFSET($H$3,0,0,'Données projet'!$E$9+1,1))</f>
        <v>422.90448425131547</v>
      </c>
      <c r="T101" s="59">
        <f t="shared" si="88"/>
        <v>211.68575920428512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80.365981720888499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80.365981720888499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7.2909999999999968</v>
      </c>
      <c r="AI101" s="13">
        <f>IF('Données projet'!$A$62&gt;35,AI100+AH101-AQ100,IF(A101&lt;'Données projet'!$A$62,$AF$205^A101,IF(A101='Données projet'!$A$62,'Données projet'!$B$62,AI100+AH101-AQ100)))</f>
        <v>301.25500000000005</v>
      </c>
      <c r="AJ101" s="13">
        <f>AI101*VLOOKUP('Données projet'!$B$10,Paramètres!$A$1:$I$89,3,0)*VLOOKUP('Données projet'!$B$10,Paramètres!$A$1:$I$89,5,0)</f>
        <v>272.57552400000003</v>
      </c>
      <c r="AK101" s="13">
        <f t="shared" si="89"/>
        <v>65.395558104059802</v>
      </c>
      <c r="AL101" s="20">
        <f t="shared" si="58"/>
        <v>588.6329679979043</v>
      </c>
      <c r="AM101" s="59">
        <f t="shared" si="59"/>
        <v>865.46962693253568</v>
      </c>
      <c r="AN101" s="59">
        <f ca="1">AVERAGE(OFFSET($AM$3,0,0,'Données projet'!$E$10+1,1))-AVERAGE(OFFSET($H$3,0,0,'Données projet'!$E$10+1,1))</f>
        <v>514.0255035951318</v>
      </c>
      <c r="AO101" s="59">
        <f t="shared" si="90"/>
        <v>232.26614608014839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78.372519636101913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78.372519636101913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7.2909999999999968</v>
      </c>
      <c r="BD101" s="12">
        <f>IF('Données projet'!$A$88&gt;35,BD100+BC101-BL100,IF(A101&lt;'Données projet'!$A$88,$BA$205^A101,IF(A101='Données projet'!$A$88,'Données projet'!$B$88,BD100+BC101-BL100)))</f>
        <v>301.25500000000005</v>
      </c>
      <c r="BE101" s="13">
        <f>BD101*VLOOKUP('Données projet'!$B$11,Paramètres!$A$1:$I$89,3,0)*VLOOKUP('Données projet'!$B$11,Paramètres!$A$1:$I$89,5,0)</f>
        <v>305.47257000000008</v>
      </c>
      <c r="BF101" s="13">
        <f t="shared" si="91"/>
        <v>72.322514518660114</v>
      </c>
      <c r="BG101" s="20">
        <f t="shared" si="61"/>
        <v>657.99310553666646</v>
      </c>
      <c r="BH101" s="59">
        <f t="shared" si="62"/>
        <v>934.82976447129784</v>
      </c>
      <c r="BI101" s="59">
        <f ca="1">AVERAGE(OFFSET($BH$3,0,0,'Données projet'!$E$11+1,1))-AVERAGE(OFFSET($H$3,0,0,'Données projet'!$E$11+1,1))</f>
        <v>565.65323074569903</v>
      </c>
      <c r="BJ101" s="59">
        <f t="shared" si="92"/>
        <v>253.00166490531203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87.831272005976274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87.831272005976274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170.99999999999991</v>
      </c>
      <c r="BZ101" s="13">
        <f>BY101*VLOOKUP('Données projet'!$B$12,Paramètres!$A$1:$I$89,3,0)*VLOOKUP('Données projet'!$B$12,Paramètres!$A$1:$I$89,5,0)</f>
        <v>112.03919999999995</v>
      </c>
      <c r="CA101" s="13">
        <f t="shared" si="93"/>
        <v>29.810921169420173</v>
      </c>
      <c r="CB101" s="20">
        <f t="shared" si="64"/>
        <v>247.05562770340671</v>
      </c>
      <c r="CC101" s="59">
        <f t="shared" si="65"/>
        <v>523.89228663803806</v>
      </c>
      <c r="CD101" s="59">
        <f ca="1">AVERAGE(OFFSET($CC$3,0,0,'Données projet'!$E$12+1,1))-AVERAGE(OFFSET($H$3,0,0,'Données projet'!$E$12+1,1))</f>
        <v>225.24418446643304</v>
      </c>
      <c r="CE101" s="59">
        <f t="shared" si="94"/>
        <v>220.72810812053521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29.166985354211395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29.166985354211395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266.99999999999983</v>
      </c>
      <c r="CU101" s="17">
        <f>CT101*VLOOKUP('Données projet'!$B$13,Paramètres!$A$1:$I$89,3,0)*VLOOKUP('Données projet'!$B$13,Paramètres!$A$1:$I$89,5,0)</f>
        <v>195.76439999999985</v>
      </c>
      <c r="CV101" s="13">
        <f t="shared" si="95"/>
        <v>48.812154563023455</v>
      </c>
      <c r="CW101" s="20">
        <f t="shared" si="67"/>
        <v>425.9708325305989</v>
      </c>
      <c r="CX101" s="59">
        <f t="shared" si="68"/>
        <v>702.80749146523021</v>
      </c>
      <c r="CY101" s="59">
        <f ca="1">AVERAGE(OFFSET($CX$3,0,0,'Données projet'!$E$13+1,1))-AVERAGE(OFFSET($H$3,0,0,'Données projet'!$E$13+1,1))</f>
        <v>302.36110224755532</v>
      </c>
      <c r="CZ101" s="59">
        <f t="shared" si="96"/>
        <v>292.08583531469412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22.712358264166493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22.712358264166493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213.00000000000003</v>
      </c>
      <c r="DP101" s="17">
        <f>DO101*VLOOKUP('Données projet'!$B$14,Paramètres!$A$1:$I$89,3,0)*VLOOKUP('Données projet'!$B$14,Paramètres!$A$1:$I$89,5,0)</f>
        <v>186.07680000000005</v>
      </c>
      <c r="DQ101" s="13">
        <f t="shared" si="97"/>
        <v>46.671538591528673</v>
      </c>
      <c r="DR101" s="20">
        <f t="shared" si="70"/>
        <v>405.37002304691242</v>
      </c>
      <c r="DS101" s="59">
        <f t="shared" si="71"/>
        <v>682.20668198154385</v>
      </c>
      <c r="DT101" s="59">
        <f ca="1">AVERAGE(OFFSET($DS$3,0,0,'Données projet'!$E$14+1,1))-AVERAGE(OFFSET($H$3,0,0,'Données projet'!$E$14+1,1))</f>
        <v>285.8437404763045</v>
      </c>
      <c r="DU101" s="59">
        <f t="shared" si="98"/>
        <v>276.01618888357268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25.769008567120331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25.769008567120331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7.2909999999999968</v>
      </c>
      <c r="EJ101" s="12">
        <f>IF('Données projet'!$A$192&gt;35,EJ100+EI101-ER100,IF(A101&lt;'Données projet'!$A$192,$EG$205^A101,IF(A101='Données projet'!$A$192,'Données projet'!$B$192,EJ100+EI101-ER100)))</f>
        <v>301.25500000000005</v>
      </c>
      <c r="EK101" s="17">
        <f>EJ101*VLOOKUP('Données projet'!$B$15,Paramètres!$A$1:$I$89,3,0)*VLOOKUP('Données projet'!$B$15,Paramètres!$A$1:$I$89,5,0)</f>
        <v>286.67425800000007</v>
      </c>
      <c r="EL101" s="13">
        <f t="shared" si="99"/>
        <v>68.37553187621738</v>
      </c>
      <c r="EM101" s="20">
        <f t="shared" si="73"/>
        <v>618.37838403441208</v>
      </c>
      <c r="EN101" s="59">
        <f t="shared" si="74"/>
        <v>895.21504296904345</v>
      </c>
      <c r="EO101" s="59">
        <f ca="1">AVERAGE(OFFSET($EN$3,0,0,'Données projet'!$E$15+1,1))-AVERAGE(OFFSET($H$3,0,0,'Données projet'!$E$15+1,1))</f>
        <v>536.1664221413339</v>
      </c>
      <c r="EP101" s="59">
        <f t="shared" si="100"/>
        <v>241.15939898336669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82.426270651762366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82.426270651762366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8.1789999999999967</v>
      </c>
      <c r="N102" s="13">
        <f>IF('Données projet'!$A$36&gt;35,N101+M102-V101,IF(A102&lt;'Données projet'!$A$36,$K$205^A102,IF(A102='Données projet'!$A$36,'Données projet'!$B$36,N101+M102-V101)))</f>
        <v>338.68399999999974</v>
      </c>
      <c r="O102" s="13">
        <f>N102*VLOOKUP('Données projet'!$B$9,Paramètres!$A$1:$I$89,3,0)*VLOOKUP('Données projet'!$B$9,Paramètres!$A$1:$I$89,5,0)</f>
        <v>285.30740159999982</v>
      </c>
      <c r="P102" s="13">
        <f t="shared" si="87"/>
        <v>68.087386714933629</v>
      </c>
      <c r="Q102" s="20">
        <f t="shared" si="107"/>
        <v>615.49592298184245</v>
      </c>
      <c r="R102" s="59">
        <f t="shared" si="55"/>
        <v>892.61876233625253</v>
      </c>
      <c r="S102" s="59">
        <f ca="1">AVERAGE(OFFSET($R$3,0,0,'Données projet'!$E$9+1,1))-AVERAGE(OFFSET($H$3,0,0,'Données projet'!$E$9+1,1))</f>
        <v>422.90448425131547</v>
      </c>
      <c r="T102" s="59">
        <f t="shared" si="88"/>
        <v>211.68575920428512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78.790053837750563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78.790053837750563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7.2909999999999968</v>
      </c>
      <c r="AI102" s="13">
        <f>IF('Données projet'!$A$62&gt;35,AI101+AH102-AQ101,IF(A102&lt;'Données projet'!$A$62,$AF$205^A102,IF(A102='Données projet'!$A$62,'Données projet'!$B$62,AI101+AH102-AQ101)))</f>
        <v>308.54600000000005</v>
      </c>
      <c r="AJ102" s="13">
        <f>AI102*VLOOKUP('Données projet'!$B$10,Paramètres!$A$1:$I$89,3,0)*VLOOKUP('Données projet'!$B$10,Paramètres!$A$1:$I$89,5,0)</f>
        <v>279.1724208</v>
      </c>
      <c r="AK102" s="13">
        <f t="shared" si="89"/>
        <v>66.792087488429431</v>
      </c>
      <c r="AL102" s="20">
        <f t="shared" si="58"/>
        <v>602.5548519356812</v>
      </c>
      <c r="AM102" s="59">
        <f t="shared" si="59"/>
        <v>879.67769129009139</v>
      </c>
      <c r="AN102" s="59">
        <f ca="1">AVERAGE(OFFSET($AM$3,0,0,'Données projet'!$E$10+1,1))-AVERAGE(OFFSET($H$3,0,0,'Données projet'!$E$10+1,1))</f>
        <v>514.0255035951318</v>
      </c>
      <c r="AO102" s="59">
        <f t="shared" si="90"/>
        <v>232.26614608014839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76.835682328554824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76.835682328554824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7.2909999999999968</v>
      </c>
      <c r="BD102" s="12">
        <f>IF('Données projet'!$A$88&gt;35,BD101+BC102-BL101,IF(A102&lt;'Données projet'!$A$88,$BA$205^A102,IF(A102='Données projet'!$A$88,'Données projet'!$B$88,BD101+BC102-BL101)))</f>
        <v>308.54600000000005</v>
      </c>
      <c r="BE102" s="13">
        <f>BD102*VLOOKUP('Données projet'!$B$11,Paramètres!$A$1:$I$89,3,0)*VLOOKUP('Données projet'!$B$11,Paramètres!$A$1:$I$89,5,0)</f>
        <v>312.86564400000009</v>
      </c>
      <c r="BF102" s="13">
        <f t="shared" si="91"/>
        <v>73.866969824265013</v>
      </c>
      <c r="BG102" s="20">
        <f t="shared" si="61"/>
        <v>673.55930241059502</v>
      </c>
      <c r="BH102" s="59">
        <f t="shared" si="62"/>
        <v>950.6821417650051</v>
      </c>
      <c r="BI102" s="59">
        <f ca="1">AVERAGE(OFFSET($BH$3,0,0,'Données projet'!$E$11+1,1))-AVERAGE(OFFSET($H$3,0,0,'Données projet'!$E$11+1,1))</f>
        <v>565.65323074569903</v>
      </c>
      <c r="BJ102" s="59">
        <f t="shared" si="92"/>
        <v>253.00166490531203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86.108954333725222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86.108954333725222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170.99999999999991</v>
      </c>
      <c r="BZ102" s="13">
        <f>BY102*VLOOKUP('Données projet'!$B$12,Paramètres!$A$1:$I$89,3,0)*VLOOKUP('Données projet'!$B$12,Paramètres!$A$1:$I$89,5,0)</f>
        <v>112.03919999999995</v>
      </c>
      <c r="CA102" s="13">
        <f t="shared" si="93"/>
        <v>29.810921169420173</v>
      </c>
      <c r="CB102" s="20">
        <f t="shared" si="64"/>
        <v>247.05562770340671</v>
      </c>
      <c r="CC102" s="59">
        <f t="shared" si="65"/>
        <v>524.17846705781687</v>
      </c>
      <c r="CD102" s="59">
        <f ca="1">AVERAGE(OFFSET($CC$3,0,0,'Données projet'!$E$12+1,1))-AVERAGE(OFFSET($H$3,0,0,'Données projet'!$E$12+1,1))</f>
        <v>225.24418446643304</v>
      </c>
      <c r="CE102" s="59">
        <f t="shared" si="94"/>
        <v>220.72810812053521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28.595038561519747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28.595038561519747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266.99999999999983</v>
      </c>
      <c r="CU102" s="17">
        <f>CT102*VLOOKUP('Données projet'!$B$13,Paramètres!$A$1:$I$89,3,0)*VLOOKUP('Données projet'!$B$13,Paramètres!$A$1:$I$89,5,0)</f>
        <v>195.76439999999985</v>
      </c>
      <c r="CV102" s="13">
        <f t="shared" si="95"/>
        <v>48.812154563023455</v>
      </c>
      <c r="CW102" s="20">
        <f t="shared" si="67"/>
        <v>425.9708325305989</v>
      </c>
      <c r="CX102" s="59">
        <f t="shared" si="68"/>
        <v>703.09367188500903</v>
      </c>
      <c r="CY102" s="59">
        <f ca="1">AVERAGE(OFFSET($CX$3,0,0,'Données projet'!$E$13+1,1))-AVERAGE(OFFSET($H$3,0,0,'Données projet'!$E$13+1,1))</f>
        <v>302.36110224755532</v>
      </c>
      <c r="CZ102" s="59">
        <f t="shared" si="96"/>
        <v>292.08583531469412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22.266982771776842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22.266982771776842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213.00000000000003</v>
      </c>
      <c r="DP102" s="17">
        <f>DO102*VLOOKUP('Données projet'!$B$14,Paramètres!$A$1:$I$89,3,0)*VLOOKUP('Données projet'!$B$14,Paramètres!$A$1:$I$89,5,0)</f>
        <v>186.07680000000005</v>
      </c>
      <c r="DQ102" s="13">
        <f t="shared" si="97"/>
        <v>46.671538591528673</v>
      </c>
      <c r="DR102" s="20">
        <f t="shared" si="70"/>
        <v>405.37002304691242</v>
      </c>
      <c r="DS102" s="59">
        <f t="shared" si="71"/>
        <v>682.49286240132255</v>
      </c>
      <c r="DT102" s="59">
        <f ca="1">AVERAGE(OFFSET($DS$3,0,0,'Données projet'!$E$14+1,1))-AVERAGE(OFFSET($H$3,0,0,'Données projet'!$E$14+1,1))</f>
        <v>285.8437404763045</v>
      </c>
      <c r="DU102" s="59">
        <f t="shared" si="98"/>
        <v>276.01618888357268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25.26369402666235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25.26369402666235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7.2909999999999968</v>
      </c>
      <c r="EJ102" s="12">
        <f>IF('Données projet'!$A$192&gt;35,EJ101+EI102-ER101,IF(A102&lt;'Données projet'!$A$192,$EG$205^A102,IF(A102='Données projet'!$A$192,'Données projet'!$B$192,EJ101+EI102-ER101)))</f>
        <v>308.54600000000005</v>
      </c>
      <c r="EK102" s="17">
        <f>EJ102*VLOOKUP('Données projet'!$B$15,Paramètres!$A$1:$I$89,3,0)*VLOOKUP('Données projet'!$B$15,Paramètres!$A$1:$I$89,5,0)</f>
        <v>293.61237360000001</v>
      </c>
      <c r="EL102" s="13">
        <f t="shared" si="99"/>
        <v>69.835698930455166</v>
      </c>
      <c r="EM102" s="20">
        <f t="shared" si="73"/>
        <v>633.00539299054276</v>
      </c>
      <c r="EN102" s="59">
        <f t="shared" si="74"/>
        <v>910.12823234495295</v>
      </c>
      <c r="EO102" s="59">
        <f ca="1">AVERAGE(OFFSET($EN$3,0,0,'Données projet'!$E$15+1,1))-AVERAGE(OFFSET($H$3,0,0,'Données projet'!$E$15+1,1))</f>
        <v>536.1664221413339</v>
      </c>
      <c r="EP102" s="59">
        <f t="shared" si="100"/>
        <v>241.15939898336669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80.809941759342152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80.809941759342152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8.1789999999999967</v>
      </c>
      <c r="N103" s="13">
        <f>IF('Données projet'!$A$36&gt;35,N102+M103-V102,IF(A103&lt;'Données projet'!$A$36,$K$205^A103,IF(A103='Données projet'!$A$36,'Données projet'!$B$36,N102+M103-V102)))</f>
        <v>346.86299999999972</v>
      </c>
      <c r="O103" s="13">
        <f>N103*VLOOKUP('Données projet'!$B$9,Paramètres!$A$1:$I$89,3,0)*VLOOKUP('Données projet'!$B$9,Paramètres!$A$1:$I$89,5,0)</f>
        <v>292.1973911999998</v>
      </c>
      <c r="P103" s="13">
        <f t="shared" si="87"/>
        <v>69.538236660714915</v>
      </c>
      <c r="Q103" s="20">
        <f t="shared" si="107"/>
        <v>630.02288519074466</v>
      </c>
      <c r="R103" s="59">
        <f t="shared" si="55"/>
        <v>907.42694037445381</v>
      </c>
      <c r="S103" s="59">
        <f ca="1">AVERAGE(OFFSET($R$3,0,0,'Données projet'!$E$9+1,1))-AVERAGE(OFFSET($H$3,0,0,'Données projet'!$E$9+1,1))</f>
        <v>422.90448425131547</v>
      </c>
      <c r="T103" s="59">
        <f t="shared" si="88"/>
        <v>211.68575920428512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77.245028939179861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77.245028939179861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7.2909999999999968</v>
      </c>
      <c r="AI103" s="13">
        <f>IF('Données projet'!$A$62&gt;35,AI102+AH103-AQ102,IF(A103&lt;'Données projet'!$A$62,$AF$205^A103,IF(A103='Données projet'!$A$62,'Données projet'!$B$62,AI102+AH103-AQ102)))</f>
        <v>315.83700000000005</v>
      </c>
      <c r="AJ103" s="13">
        <f>AI103*VLOOKUP('Données projet'!$B$10,Paramètres!$A$1:$I$89,3,0)*VLOOKUP('Données projet'!$B$10,Paramètres!$A$1:$I$89,5,0)</f>
        <v>285.76931760000002</v>
      </c>
      <c r="AK103" s="13">
        <f t="shared" si="89"/>
        <v>68.184780544049019</v>
      </c>
      <c r="AL103" s="20">
        <f t="shared" si="58"/>
        <v>616.47005426755209</v>
      </c>
      <c r="AM103" s="59">
        <f t="shared" si="59"/>
        <v>893.87410945126135</v>
      </c>
      <c r="AN103" s="59">
        <f ca="1">AVERAGE(OFFSET($AM$3,0,0,'Données projet'!$E$10+1,1))-AVERAGE(OFFSET($H$3,0,0,'Données projet'!$E$10+1,1))</f>
        <v>514.0255035951318</v>
      </c>
      <c r="AO103" s="59">
        <f t="shared" si="90"/>
        <v>232.26614608014839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75.328981463230534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75.328981463230534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7.2909999999999968</v>
      </c>
      <c r="BD103" s="12">
        <f>IF('Données projet'!$A$88&gt;35,BD102+BC103-BL102,IF(A103&lt;'Données projet'!$A$88,$BA$205^A103,IF(A103='Données projet'!$A$88,'Données projet'!$B$88,BD102+BC103-BL102)))</f>
        <v>315.83700000000005</v>
      </c>
      <c r="BE103" s="13">
        <f>BD103*VLOOKUP('Données projet'!$B$11,Paramètres!$A$1:$I$89,3,0)*VLOOKUP('Données projet'!$B$11,Paramètres!$A$1:$I$89,5,0)</f>
        <v>320.25871800000004</v>
      </c>
      <c r="BF103" s="13">
        <f t="shared" si="91"/>
        <v>75.407182441990599</v>
      </c>
      <c r="BG103" s="20">
        <f t="shared" si="61"/>
        <v>689.11810993646702</v>
      </c>
      <c r="BH103" s="59">
        <f t="shared" si="62"/>
        <v>966.52216512017617</v>
      </c>
      <c r="BI103" s="59">
        <f ca="1">AVERAGE(OFFSET($BH$3,0,0,'Données projet'!$E$11+1,1))-AVERAGE(OFFSET($H$3,0,0,'Données projet'!$E$11+1,1))</f>
        <v>565.65323074569903</v>
      </c>
      <c r="BJ103" s="59">
        <f t="shared" si="92"/>
        <v>253.00166490531203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84.420410260516974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84.420410260516974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170.99999999999991</v>
      </c>
      <c r="BZ103" s="13">
        <f>BY103*VLOOKUP('Données projet'!$B$12,Paramètres!$A$1:$I$89,3,0)*VLOOKUP('Données projet'!$B$12,Paramètres!$A$1:$I$89,5,0)</f>
        <v>112.03919999999995</v>
      </c>
      <c r="CA103" s="13">
        <f t="shared" si="93"/>
        <v>29.810921169420173</v>
      </c>
      <c r="CB103" s="20">
        <f t="shared" si="64"/>
        <v>247.05562770340671</v>
      </c>
      <c r="CC103" s="59">
        <f t="shared" si="65"/>
        <v>524.45968288711595</v>
      </c>
      <c r="CD103" s="59">
        <f ca="1">AVERAGE(OFFSET($CC$3,0,0,'Données projet'!$E$12+1,1))-AVERAGE(OFFSET($H$3,0,0,'Données projet'!$E$12+1,1))</f>
        <v>225.24418446643304</v>
      </c>
      <c r="CE103" s="59">
        <f t="shared" si="94"/>
        <v>220.72810812053521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28.034307296579687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28.034307296579687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266.99999999999983</v>
      </c>
      <c r="CU103" s="17">
        <f>CT103*VLOOKUP('Données projet'!$B$13,Paramètres!$A$1:$I$89,3,0)*VLOOKUP('Données projet'!$B$13,Paramètres!$A$1:$I$89,5,0)</f>
        <v>195.76439999999985</v>
      </c>
      <c r="CV103" s="13">
        <f t="shared" si="95"/>
        <v>48.812154563023455</v>
      </c>
      <c r="CW103" s="20">
        <f t="shared" si="67"/>
        <v>425.9708325305989</v>
      </c>
      <c r="CX103" s="59">
        <f t="shared" si="68"/>
        <v>703.3748877143081</v>
      </c>
      <c r="CY103" s="59">
        <f ca="1">AVERAGE(OFFSET($CX$3,0,0,'Données projet'!$E$13+1,1))-AVERAGE(OFFSET($H$3,0,0,'Données projet'!$E$13+1,1))</f>
        <v>302.36110224755532</v>
      </c>
      <c r="CZ103" s="59">
        <f t="shared" si="96"/>
        <v>292.08583531469412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21.830340821140727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21.830340821140727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213.00000000000003</v>
      </c>
      <c r="DP103" s="17">
        <f>DO103*VLOOKUP('Données projet'!$B$14,Paramètres!$A$1:$I$89,3,0)*VLOOKUP('Données projet'!$B$14,Paramètres!$A$1:$I$89,5,0)</f>
        <v>186.07680000000005</v>
      </c>
      <c r="DQ103" s="13">
        <f t="shared" si="97"/>
        <v>46.671538591528673</v>
      </c>
      <c r="DR103" s="20">
        <f t="shared" si="70"/>
        <v>405.37002304691242</v>
      </c>
      <c r="DS103" s="59">
        <f t="shared" si="71"/>
        <v>682.77407823062163</v>
      </c>
      <c r="DT103" s="59">
        <f ca="1">AVERAGE(OFFSET($DS$3,0,0,'Données projet'!$E$14+1,1))-AVERAGE(OFFSET($H$3,0,0,'Données projet'!$E$14+1,1))</f>
        <v>285.8437404763045</v>
      </c>
      <c r="DU103" s="59">
        <f t="shared" si="98"/>
        <v>276.01618888357268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24.768288396131311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24.768288396131311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7.2909999999999968</v>
      </c>
      <c r="EJ103" s="12">
        <f>IF('Données projet'!$A$192&gt;35,EJ102+EI103-ER102,IF(A103&lt;'Données projet'!$A$192,$EG$205^A103,IF(A103='Données projet'!$A$192,'Données projet'!$B$192,EJ102+EI103-ER102)))</f>
        <v>315.83700000000005</v>
      </c>
      <c r="EK103" s="17">
        <f>EJ103*VLOOKUP('Données projet'!$B$15,Paramètres!$A$1:$I$89,3,0)*VLOOKUP('Données projet'!$B$15,Paramètres!$A$1:$I$89,5,0)</f>
        <v>300.55048920000007</v>
      </c>
      <c r="EL103" s="13">
        <f t="shared" si="99"/>
        <v>71.291854840414302</v>
      </c>
      <c r="EM103" s="20">
        <f t="shared" si="73"/>
        <v>647.62541587038834</v>
      </c>
      <c r="EN103" s="59">
        <f t="shared" si="74"/>
        <v>925.02947105409748</v>
      </c>
      <c r="EO103" s="59">
        <f ca="1">AVERAGE(OFFSET($EN$3,0,0,'Données projet'!$E$15+1,1))-AVERAGE(OFFSET($H$3,0,0,'Données projet'!$E$15+1,1))</f>
        <v>536.1664221413339</v>
      </c>
      <c r="EP103" s="59">
        <f t="shared" si="100"/>
        <v>241.15939898336669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79.225308090639018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79.225308090639018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8.1789999999999967</v>
      </c>
      <c r="N104" s="13">
        <f>IF('Données projet'!$A$36&gt;35,N103+M104-V103,IF(A104&lt;'Données projet'!$A$36,$K$205^A104,IF(A104='Données projet'!$A$36,'Données projet'!$B$36,N103+M104-V103)))</f>
        <v>355.04199999999969</v>
      </c>
      <c r="O104" s="13">
        <f>N104*VLOOKUP('Données projet'!$B$9,Paramètres!$A$1:$I$89,3,0)*VLOOKUP('Données projet'!$B$9,Paramètres!$A$1:$I$89,5,0)</f>
        <v>299.08738079999978</v>
      </c>
      <c r="P104" s="13">
        <f t="shared" si="87"/>
        <v>70.985109526016316</v>
      </c>
      <c r="Q104" s="20">
        <f t="shared" si="107"/>
        <v>644.54292065114475</v>
      </c>
      <c r="R104" s="59">
        <f t="shared" si="55"/>
        <v>922.2233131982191</v>
      </c>
      <c r="S104" s="59">
        <f ca="1">AVERAGE(OFFSET($R$3,0,0,'Données projet'!$E$9+1,1))-AVERAGE(OFFSET($H$3,0,0,'Données projet'!$E$9+1,1))</f>
        <v>422.90448425131547</v>
      </c>
      <c r="T104" s="59">
        <f t="shared" si="88"/>
        <v>211.68575920428512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75.730301036497991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75.730301036497991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7.2909999999999968</v>
      </c>
      <c r="AI104" s="13">
        <f>IF('Données projet'!$A$62&gt;35,AI103+AH104-AQ103,IF(A104&lt;'Données projet'!$A$62,$AF$205^A104,IF(A104='Données projet'!$A$62,'Données projet'!$B$62,AI103+AH104-AQ103)))</f>
        <v>323.12800000000004</v>
      </c>
      <c r="AJ104" s="13">
        <f>AI104*VLOOKUP('Données projet'!$B$10,Paramètres!$A$1:$I$89,3,0)*VLOOKUP('Données projet'!$B$10,Paramètres!$A$1:$I$89,5,0)</f>
        <v>292.36621440000005</v>
      </c>
      <c r="AK104" s="13">
        <f t="shared" si="89"/>
        <v>69.573736024839775</v>
      </c>
      <c r="AL104" s="20">
        <f t="shared" si="58"/>
        <v>630.37874698992925</v>
      </c>
      <c r="AM104" s="59">
        <f t="shared" si="59"/>
        <v>908.0591395370036</v>
      </c>
      <c r="AN104" s="59">
        <f ca="1">AVERAGE(OFFSET($AM$3,0,0,'Données projet'!$E$10+1,1))-AVERAGE(OFFSET($H$3,0,0,'Données projet'!$E$10+1,1))</f>
        <v>514.0255035951318</v>
      </c>
      <c r="AO104" s="59">
        <f t="shared" si="90"/>
        <v>232.26614608014839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73.851826082878475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73.851826082878475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7.2909999999999968</v>
      </c>
      <c r="BD104" s="12">
        <f>IF('Données projet'!$A$88&gt;35,BD103+BC104-BL103,IF(A104&lt;'Données projet'!$A$88,$BA$205^A104,IF(A104='Données projet'!$A$88,'Données projet'!$B$88,BD103+BC104-BL103)))</f>
        <v>323.12800000000004</v>
      </c>
      <c r="BE104" s="13">
        <f>BD104*VLOOKUP('Données projet'!$B$11,Paramètres!$A$1:$I$89,3,0)*VLOOKUP('Données projet'!$B$11,Paramètres!$A$1:$I$89,5,0)</f>
        <v>327.65179200000006</v>
      </c>
      <c r="BF104" s="13">
        <f t="shared" si="91"/>
        <v>76.94326158616461</v>
      </c>
      <c r="BG104" s="20">
        <f t="shared" si="61"/>
        <v>704.66971832923673</v>
      </c>
      <c r="BH104" s="59">
        <f t="shared" si="62"/>
        <v>982.35011087631119</v>
      </c>
      <c r="BI104" s="59">
        <f ca="1">AVERAGE(OFFSET($BH$3,0,0,'Données projet'!$E$11+1,1))-AVERAGE(OFFSET($H$3,0,0,'Données projet'!$E$11+1,1))</f>
        <v>565.65323074569903</v>
      </c>
      <c r="BJ104" s="59">
        <f t="shared" si="92"/>
        <v>253.00166490531203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82.764977506674143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82.764977506674143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170.99999999999991</v>
      </c>
      <c r="BZ104" s="13">
        <f>BY104*VLOOKUP('Données projet'!$B$12,Paramètres!$A$1:$I$89,3,0)*VLOOKUP('Données projet'!$B$12,Paramètres!$A$1:$I$89,5,0)</f>
        <v>112.03919999999995</v>
      </c>
      <c r="CA104" s="13">
        <f t="shared" si="93"/>
        <v>29.810921169420173</v>
      </c>
      <c r="CB104" s="20">
        <f t="shared" si="64"/>
        <v>247.05562770340671</v>
      </c>
      <c r="CC104" s="59">
        <f t="shared" si="65"/>
        <v>524.73602025048115</v>
      </c>
      <c r="CD104" s="59">
        <f ca="1">AVERAGE(OFFSET($CC$3,0,0,'Données projet'!$E$12+1,1))-AVERAGE(OFFSET($H$3,0,0,'Données projet'!$E$12+1,1))</f>
        <v>225.24418446643304</v>
      </c>
      <c r="CE104" s="59">
        <f t="shared" si="94"/>
        <v>220.72810812053521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27.484571629732802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27.484571629732802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266.99999999999983</v>
      </c>
      <c r="CU104" s="17">
        <f>CT104*VLOOKUP('Données projet'!$B$13,Paramètres!$A$1:$I$89,3,0)*VLOOKUP('Données projet'!$B$13,Paramètres!$A$1:$I$89,5,0)</f>
        <v>195.76439999999985</v>
      </c>
      <c r="CV104" s="13">
        <f t="shared" si="95"/>
        <v>48.812154563023455</v>
      </c>
      <c r="CW104" s="20">
        <f t="shared" si="67"/>
        <v>425.9708325305989</v>
      </c>
      <c r="CX104" s="59">
        <f t="shared" si="68"/>
        <v>703.6512250776733</v>
      </c>
      <c r="CY104" s="59">
        <f ca="1">AVERAGE(OFFSET($CX$3,0,0,'Données projet'!$E$13+1,1))-AVERAGE(OFFSET($H$3,0,0,'Données projet'!$E$13+1,1))</f>
        <v>302.36110224755532</v>
      </c>
      <c r="CZ104" s="59">
        <f t="shared" si="96"/>
        <v>292.08583531469412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21.40226115283129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21.40226115283129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213.00000000000003</v>
      </c>
      <c r="DP104" s="17">
        <f>DO104*VLOOKUP('Données projet'!$B$14,Paramètres!$A$1:$I$89,3,0)*VLOOKUP('Données projet'!$B$14,Paramètres!$A$1:$I$89,5,0)</f>
        <v>186.07680000000005</v>
      </c>
      <c r="DQ104" s="13">
        <f t="shared" si="97"/>
        <v>46.671538591528673</v>
      </c>
      <c r="DR104" s="20">
        <f t="shared" si="70"/>
        <v>405.37002304691242</v>
      </c>
      <c r="DS104" s="59">
        <f t="shared" si="71"/>
        <v>683.05041559398683</v>
      </c>
      <c r="DT104" s="59">
        <f ca="1">AVERAGE(OFFSET($DS$3,0,0,'Données projet'!$E$14+1,1))-AVERAGE(OFFSET($H$3,0,0,'Données projet'!$E$14+1,1))</f>
        <v>285.8437404763045</v>
      </c>
      <c r="DU104" s="59">
        <f t="shared" si="98"/>
        <v>276.01618888357268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24.282597367847391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24.282597367847391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7.2909999999999968</v>
      </c>
      <c r="EJ104" s="12">
        <f>IF('Données projet'!$A$192&gt;35,EJ103+EI104-ER103,IF(A104&lt;'Données projet'!$A$192,$EG$205^A104,IF(A104='Données projet'!$A$192,'Données projet'!$B$192,EJ103+EI104-ER103)))</f>
        <v>323.12800000000004</v>
      </c>
      <c r="EK104" s="17">
        <f>EJ104*VLOOKUP('Données projet'!$B$15,Paramètres!$A$1:$I$89,3,0)*VLOOKUP('Données projet'!$B$15,Paramètres!$A$1:$I$89,5,0)</f>
        <v>307.48860480000008</v>
      </c>
      <c r="EL104" s="13">
        <f t="shared" si="99"/>
        <v>72.744102860078485</v>
      </c>
      <c r="EM104" s="20">
        <f t="shared" si="73"/>
        <v>662.23863250797024</v>
      </c>
      <c r="EN104" s="59">
        <f t="shared" si="74"/>
        <v>939.91902505504459</v>
      </c>
      <c r="EO104" s="59">
        <f ca="1">AVERAGE(OFFSET($EN$3,0,0,'Données projet'!$E$15+1,1))-AVERAGE(OFFSET($H$3,0,0,'Données projet'!$E$15+1,1))</f>
        <v>536.1664221413339</v>
      </c>
      <c r="EP104" s="59">
        <f t="shared" si="100"/>
        <v>241.15939898336669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77.671748121648051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77.671748121648051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8.1789999999999967</v>
      </c>
      <c r="N105" s="13">
        <f>IF('Données projet'!$A$36&gt;35,N104+M105-V104,IF(A105&lt;'Données projet'!$A$36,$K$205^A105,IF(A105='Données projet'!$A$36,'Données projet'!$B$36,N104+M105-V104)))</f>
        <v>363.22099999999966</v>
      </c>
      <c r="O105" s="13">
        <f>N105*VLOOKUP('Données projet'!$B$9,Paramètres!$A$1:$I$89,3,0)*VLOOKUP('Données projet'!$B$9,Paramètres!$A$1:$I$89,5,0)</f>
        <v>305.97737039999976</v>
      </c>
      <c r="P105" s="13">
        <f t="shared" si="87"/>
        <v>72.428107475377956</v>
      </c>
      <c r="Q105" s="20">
        <f t="shared" si="107"/>
        <v>659.05620729961606</v>
      </c>
      <c r="R105" s="59">
        <f t="shared" si="55"/>
        <v>937.00814337459906</v>
      </c>
      <c r="S105" s="59">
        <f ca="1">AVERAGE(OFFSET($R$3,0,0,'Données projet'!$E$9+1,1))-AVERAGE(OFFSET($H$3,0,0,'Données projet'!$E$9+1,1))</f>
        <v>422.90448425131547</v>
      </c>
      <c r="T105" s="59">
        <f t="shared" si="88"/>
        <v>211.68575920428512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74.24527602409492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74.24527602409492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7.2909999999999968</v>
      </c>
      <c r="AI105" s="13">
        <f>IF('Données projet'!$A$62&gt;35,AI104+AH105-AQ104,IF(A105&lt;'Données projet'!$A$62,$AF$205^A105,IF(A105='Données projet'!$A$62,'Données projet'!$B$62,AI104+AH105-AQ104)))</f>
        <v>330.41900000000004</v>
      </c>
      <c r="AJ105" s="13">
        <f>AI105*VLOOKUP('Données projet'!$B$10,Paramètres!$A$1:$I$89,3,0)*VLOOKUP('Données projet'!$B$10,Paramètres!$A$1:$I$89,5,0)</f>
        <v>298.96311120000001</v>
      </c>
      <c r="AK105" s="13">
        <f t="shared" si="89"/>
        <v>70.959047973808381</v>
      </c>
      <c r="AL105" s="20">
        <f t="shared" si="58"/>
        <v>644.28109389438293</v>
      </c>
      <c r="AM105" s="59">
        <f t="shared" si="59"/>
        <v>922.23302996936582</v>
      </c>
      <c r="AN105" s="59">
        <f ca="1">AVERAGE(OFFSET($AM$3,0,0,'Données projet'!$E$10+1,1))-AVERAGE(OFFSET($H$3,0,0,'Données projet'!$E$10+1,1))</f>
        <v>514.0255035951318</v>
      </c>
      <c r="AO105" s="59">
        <f t="shared" si="90"/>
        <v>232.26614608014839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72.403636818559292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72.403636818559292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7.2909999999999968</v>
      </c>
      <c r="BD105" s="12">
        <f>IF('Données projet'!$A$88&gt;35,BD104+BC105-BL104,IF(A105&lt;'Données projet'!$A$88,$BA$205^A105,IF(A105='Données projet'!$A$88,'Données projet'!$B$88,BD104+BC105-BL104)))</f>
        <v>330.41900000000004</v>
      </c>
      <c r="BE105" s="13">
        <f>BD105*VLOOKUP('Données projet'!$B$11,Paramètres!$A$1:$I$89,3,0)*VLOOKUP('Données projet'!$B$11,Paramètres!$A$1:$I$89,5,0)</f>
        <v>335.04486600000007</v>
      </c>
      <c r="BF105" s="13">
        <f t="shared" si="91"/>
        <v>78.475311261201057</v>
      </c>
      <c r="BG105" s="20">
        <f t="shared" si="61"/>
        <v>720.21430872992516</v>
      </c>
      <c r="BH105" s="59">
        <f t="shared" si="62"/>
        <v>998.16624480490805</v>
      </c>
      <c r="BI105" s="59">
        <f ca="1">AVERAGE(OFFSET($BH$3,0,0,'Données projet'!$E$11+1,1))-AVERAGE(OFFSET($H$3,0,0,'Données projet'!$E$11+1,1))</f>
        <v>565.65323074569903</v>
      </c>
      <c r="BJ105" s="59">
        <f t="shared" si="92"/>
        <v>253.00166490531203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81.142006779419887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81.142006779419887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170.99999999999991</v>
      </c>
      <c r="BZ105" s="13">
        <f>BY105*VLOOKUP('Données projet'!$B$12,Paramètres!$A$1:$I$89,3,0)*VLOOKUP('Données projet'!$B$12,Paramètres!$A$1:$I$89,5,0)</f>
        <v>112.03919999999995</v>
      </c>
      <c r="CA105" s="13">
        <f t="shared" si="93"/>
        <v>29.810921169420173</v>
      </c>
      <c r="CB105" s="20">
        <f t="shared" si="64"/>
        <v>247.05562770340671</v>
      </c>
      <c r="CC105" s="59">
        <f t="shared" si="65"/>
        <v>525.00756377838968</v>
      </c>
      <c r="CD105" s="59">
        <f ca="1">AVERAGE(OFFSET($CC$3,0,0,'Données projet'!$E$12+1,1))-AVERAGE(OFFSET($H$3,0,0,'Données projet'!$E$12+1,1))</f>
        <v>225.24418446643304</v>
      </c>
      <c r="CE105" s="59">
        <f t="shared" si="94"/>
        <v>220.72810812053521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26.945615944007134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26.945615944007134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266.99999999999983</v>
      </c>
      <c r="CU105" s="17">
        <f>CT105*VLOOKUP('Données projet'!$B$13,Paramètres!$A$1:$I$89,3,0)*VLOOKUP('Données projet'!$B$13,Paramètres!$A$1:$I$89,5,0)</f>
        <v>195.76439999999985</v>
      </c>
      <c r="CV105" s="13">
        <f t="shared" si="95"/>
        <v>48.812154563023455</v>
      </c>
      <c r="CW105" s="20">
        <f t="shared" si="67"/>
        <v>425.9708325305989</v>
      </c>
      <c r="CX105" s="59">
        <f t="shared" si="68"/>
        <v>703.92276860558184</v>
      </c>
      <c r="CY105" s="59">
        <f ca="1">AVERAGE(OFFSET($CX$3,0,0,'Données projet'!$E$13+1,1))-AVERAGE(OFFSET($H$3,0,0,'Données projet'!$E$13+1,1))</f>
        <v>302.36110224755532</v>
      </c>
      <c r="CZ105" s="59">
        <f t="shared" si="96"/>
        <v>292.08583531469412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20.982575865714587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20.982575865714587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213.00000000000003</v>
      </c>
      <c r="DP105" s="17">
        <f>DO105*VLOOKUP('Données projet'!$B$14,Paramètres!$A$1:$I$89,3,0)*VLOOKUP('Données projet'!$B$14,Paramètres!$A$1:$I$89,5,0)</f>
        <v>186.07680000000005</v>
      </c>
      <c r="DQ105" s="13">
        <f t="shared" si="97"/>
        <v>46.671538591528673</v>
      </c>
      <c r="DR105" s="20">
        <f t="shared" si="70"/>
        <v>405.37002304691242</v>
      </c>
      <c r="DS105" s="59">
        <f t="shared" si="71"/>
        <v>683.32195912189536</v>
      </c>
      <c r="DT105" s="59">
        <f ca="1">AVERAGE(OFFSET($DS$3,0,0,'Données projet'!$E$14+1,1))-AVERAGE(OFFSET($H$3,0,0,'Données projet'!$E$14+1,1))</f>
        <v>285.8437404763045</v>
      </c>
      <c r="DU105" s="59">
        <f t="shared" si="98"/>
        <v>276.01618888357268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23.806430444385839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23.806430444385839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7.2909999999999968</v>
      </c>
      <c r="EJ105" s="12">
        <f>IF('Données projet'!$A$192&gt;35,EJ104+EI105-ER104,IF(A105&lt;'Données projet'!$A$192,$EG$205^A105,IF(A105='Données projet'!$A$192,'Données projet'!$B$192,EJ104+EI105-ER104)))</f>
        <v>330.41900000000004</v>
      </c>
      <c r="EK105" s="17">
        <f>EJ105*VLOOKUP('Données projet'!$B$15,Paramètres!$A$1:$I$89,3,0)*VLOOKUP('Données projet'!$B$15,Paramètres!$A$1:$I$89,5,0)</f>
        <v>314.42672040000002</v>
      </c>
      <c r="EL105" s="13">
        <f t="shared" si="99"/>
        <v>74.192541317847798</v>
      </c>
      <c r="EM105" s="20">
        <f t="shared" si="73"/>
        <v>676.84521415858501</v>
      </c>
      <c r="EN105" s="59">
        <f t="shared" si="74"/>
        <v>954.79715023356789</v>
      </c>
      <c r="EO105" s="59">
        <f ca="1">AVERAGE(OFFSET($EN$3,0,0,'Données projet'!$E$15+1,1))-AVERAGE(OFFSET($H$3,0,0,'Données projet'!$E$15+1,1))</f>
        <v>536.1664221413339</v>
      </c>
      <c r="EP105" s="59">
        <f t="shared" si="100"/>
        <v>241.15939898336669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76.148652516070982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76.148652516070982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371.4</v>
      </c>
      <c r="L106" s="12">
        <f>VLOOKUP(A106,'Données projet'!$A$35:$I$55,9,0)</f>
        <v>8.1789999999999967</v>
      </c>
      <c r="M106" s="12">
        <f t="array" ref="M106">INDEX(L:L,MIN(IF(ISNUMBER(L106:L302),ROW(L106:L302),"")))</f>
        <v>8.1789999999999967</v>
      </c>
      <c r="N106" s="13">
        <f>IF('Données projet'!$A$36&gt;35,N105+M106-V105,IF(A106&lt;'Données projet'!$A$36,$K$205^A106,IF(A106='Données projet'!$A$36,'Données projet'!$B$36,N105+M106-V105)))</f>
        <v>371.39999999999964</v>
      </c>
      <c r="O106" s="13">
        <f>N106*VLOOKUP('Données projet'!$B$9,Paramètres!$A$1:$I$89,3,0)*VLOOKUP('Données projet'!$B$9,Paramètres!$A$1:$I$89,5,0)</f>
        <v>312.86735999999974</v>
      </c>
      <c r="P106" s="13">
        <f t="shared" si="87"/>
        <v>73.867327809619908</v>
      </c>
      <c r="Q106" s="20">
        <f t="shared" si="107"/>
        <v>673.56291460175419</v>
      </c>
      <c r="R106" s="59">
        <f t="shared" si="55"/>
        <v>951.78168353151682</v>
      </c>
      <c r="S106" s="59">
        <f ca="1">AVERAGE(OFFSET($R$3,0,0,'Données projet'!$E$9+1,1))-AVERAGE(OFFSET($H$3,0,0,'Données projet'!$E$9+1,1))</f>
        <v>422.90448425131547</v>
      </c>
      <c r="T106" s="59">
        <f t="shared" si="88"/>
        <v>211.68575920428512</v>
      </c>
      <c r="U106" s="15">
        <f>IF(ISNA(VLOOKUP(A106,'Données projet'!$A$35:$I$55,3,0)),0,VLOOKUP(A106,'Données projet'!$A$35:$I$55,3,0))</f>
        <v>9</v>
      </c>
      <c r="V106" s="15">
        <f>IF(ISNA(VLOOKUP(A106,'Données projet'!$A$35:$I$55,4,0)),0,VLOOKUP(A106,'Données projet'!$A$35:$I$55,4,0))</f>
        <v>58.98</v>
      </c>
      <c r="W106" s="16">
        <f>IF(ISNA(VLOOKUP(A106,'Données projet'!$A$35:$I$55,5,0)),0%,VLOOKUP(A106,'Données projet'!$A$35:$I$55,5,0)*VLOOKUP('Données projet'!$B$9,Paramètres!$A$1:$I$89,7,0))</f>
        <v>0.43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96.407130756098681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96.407130756098681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337.71</v>
      </c>
      <c r="AG106" s="12">
        <f>VLOOKUP(A106,'Données projet'!$A$61:$I$81,9,0)</f>
        <v>7.2909999999999968</v>
      </c>
      <c r="AH106" s="12">
        <f t="array" ref="AH106">INDEX(AG:AG,MIN(IF(ISNUMBER(AG106:AG302),ROW(AG106:AG302),"")))</f>
        <v>7.2909999999999968</v>
      </c>
      <c r="AI106" s="13">
        <f>IF('Données projet'!$A$62&gt;35,AI105+AH106-AQ105,IF(A106&lt;'Données projet'!$A$62,$AF$205^A106,IF(A106='Données projet'!$A$62,'Données projet'!$B$62,AI105+AH106-AQ105)))</f>
        <v>337.71000000000004</v>
      </c>
      <c r="AJ106" s="13">
        <f>AI106*VLOOKUP('Données projet'!$B$10,Paramètres!$A$1:$I$89,3,0)*VLOOKUP('Données projet'!$B$10,Paramètres!$A$1:$I$89,5,0)</f>
        <v>305.56000800000004</v>
      </c>
      <c r="AK106" s="13">
        <f t="shared" si="89"/>
        <v>72.340806046688243</v>
      </c>
      <c r="AL106" s="20">
        <f t="shared" si="58"/>
        <v>658.17725113131553</v>
      </c>
      <c r="AM106" s="59">
        <f t="shared" si="59"/>
        <v>936.39602006107816</v>
      </c>
      <c r="AN106" s="59">
        <f ca="1">AVERAGE(OFFSET($AM$3,0,0,'Données projet'!$E$10+1,1))-AVERAGE(OFFSET($H$3,0,0,'Données projet'!$E$10+1,1))</f>
        <v>514.0255035951318</v>
      </c>
      <c r="AO106" s="59">
        <f t="shared" si="90"/>
        <v>232.26614608014839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50.51</v>
      </c>
      <c r="AR106" s="16">
        <f>IF(ISNA(VLOOKUP(A106,'Données projet'!$A$61:$I$81,5,0)),0%,VLOOKUP(A106,'Données projet'!$A$61:$I$81,5,0)*VLOOKUP('Données projet'!$B$10,Paramètres!$A$1:$I$89,7,0))</f>
        <v>0.43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92.708132400684292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92.708132400684292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337.71</v>
      </c>
      <c r="BB106" s="12">
        <f>VLOOKUP(A106,'Données projet'!$A$87:$I$107,9,0)</f>
        <v>7.2909999999999968</v>
      </c>
      <c r="BC106" s="12">
        <f t="array" ref="BC106">INDEX(BB:BB,MIN(IF(ISNUMBER(BB106:BB302),ROW(BB106:BB302),"")))</f>
        <v>7.2909999999999968</v>
      </c>
      <c r="BD106" s="12">
        <f>IF('Données projet'!$A$88&gt;35,BD105+BC106-BL105,IF(A106&lt;'Données projet'!$A$88,$BA$205^A106,IF(A106='Données projet'!$A$88,'Données projet'!$B$88,BD105+BC106-BL105)))</f>
        <v>337.71000000000004</v>
      </c>
      <c r="BE106" s="13">
        <f>BD106*VLOOKUP('Données projet'!$B$11,Paramètres!$A$1:$I$89,3,0)*VLOOKUP('Données projet'!$B$11,Paramètres!$A$1:$I$89,5,0)</f>
        <v>342.43794000000008</v>
      </c>
      <c r="BF106" s="13">
        <f t="shared" si="91"/>
        <v>80.003430619523741</v>
      </c>
      <c r="BG106" s="20">
        <f t="shared" si="61"/>
        <v>735.75205382900401</v>
      </c>
      <c r="BH106" s="59">
        <f t="shared" si="62"/>
        <v>1013.9708227587666</v>
      </c>
      <c r="BI106" s="59">
        <f ca="1">AVERAGE(OFFSET($BH$3,0,0,'Données projet'!$E$11+1,1))-AVERAGE(OFFSET($H$3,0,0,'Données projet'!$E$11+1,1))</f>
        <v>565.65323074569903</v>
      </c>
      <c r="BJ106" s="59">
        <f t="shared" si="92"/>
        <v>253.00166490531203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50.51</v>
      </c>
      <c r="BM106" s="16">
        <f>IF(ISNA(VLOOKUP(A106,'Données projet'!$A$87:$I$107,5,0)),0%,VLOOKUP(A106,'Données projet'!$A$87:$I$107,5,0)*VLOOKUP('Données projet'!$B$11,Paramètres!$A$1:$I$89,7,0))</f>
        <v>0.43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103.89704493180136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103.89704493180136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170.99999999999991</v>
      </c>
      <c r="BZ106" s="13">
        <f>BY106*VLOOKUP('Données projet'!$B$12,Paramètres!$A$1:$I$89,3,0)*VLOOKUP('Données projet'!$B$12,Paramètres!$A$1:$I$89,5,0)</f>
        <v>112.03919999999995</v>
      </c>
      <c r="CA106" s="13">
        <f t="shared" si="93"/>
        <v>29.810921169420173</v>
      </c>
      <c r="CB106" s="20">
        <f t="shared" si="64"/>
        <v>247.05562770340671</v>
      </c>
      <c r="CC106" s="59">
        <f t="shared" si="65"/>
        <v>525.27439663316943</v>
      </c>
      <c r="CD106" s="59">
        <f ca="1">AVERAGE(OFFSET($CC$3,0,0,'Données projet'!$E$12+1,1))-AVERAGE(OFFSET($H$3,0,0,'Données projet'!$E$12+1,1))</f>
        <v>225.24418446643304</v>
      </c>
      <c r="CE106" s="59">
        <f t="shared" si="94"/>
        <v>220.72810812053521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26.417228850548039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26.417228850548039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266.99999999999983</v>
      </c>
      <c r="CU106" s="17">
        <f>CT106*VLOOKUP('Données projet'!$B$13,Paramètres!$A$1:$I$89,3,0)*VLOOKUP('Données projet'!$B$13,Paramètres!$A$1:$I$89,5,0)</f>
        <v>195.76439999999985</v>
      </c>
      <c r="CV106" s="13">
        <f t="shared" si="95"/>
        <v>48.812154563023455</v>
      </c>
      <c r="CW106" s="20">
        <f t="shared" si="67"/>
        <v>425.9708325305989</v>
      </c>
      <c r="CX106" s="59">
        <f t="shared" si="68"/>
        <v>704.18960146036159</v>
      </c>
      <c r="CY106" s="59">
        <f ca="1">AVERAGE(OFFSET($CX$3,0,0,'Données projet'!$E$13+1,1))-AVERAGE(OFFSET($H$3,0,0,'Données projet'!$E$13+1,1))</f>
        <v>302.36110224755532</v>
      </c>
      <c r="CZ106" s="59">
        <f t="shared" si="96"/>
        <v>292.08583531469412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20.571120351095495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20.571120351095495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213.00000000000003</v>
      </c>
      <c r="DP106" s="17">
        <f>DO106*VLOOKUP('Données projet'!$B$14,Paramètres!$A$1:$I$89,3,0)*VLOOKUP('Données projet'!$B$14,Paramètres!$A$1:$I$89,5,0)</f>
        <v>186.07680000000005</v>
      </c>
      <c r="DQ106" s="13">
        <f t="shared" si="97"/>
        <v>46.671538591528673</v>
      </c>
      <c r="DR106" s="20">
        <f t="shared" si="70"/>
        <v>405.37002304691242</v>
      </c>
      <c r="DS106" s="59">
        <f t="shared" si="71"/>
        <v>683.58879197667511</v>
      </c>
      <c r="DT106" s="59">
        <f ca="1">AVERAGE(OFFSET($DS$3,0,0,'Données projet'!$E$14+1,1))-AVERAGE(OFFSET($H$3,0,0,'Données projet'!$E$14+1,1))</f>
        <v>285.8437404763045</v>
      </c>
      <c r="DU106" s="59">
        <f t="shared" si="98"/>
        <v>276.01618888357268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23.339600863860223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23.339600863860223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>
        <f>VLOOKUP(A106,'Données projet'!$A$191:$I$211,2,0)</f>
        <v>337.71</v>
      </c>
      <c r="EH106" s="12">
        <f>VLOOKUP(A106,'Données projet'!$A$191:$I$211,9,0)</f>
        <v>7.2909999999999968</v>
      </c>
      <c r="EI106" s="12">
        <f t="array" ref="EI106">INDEX(EH:EH,MIN(IF(ISNUMBER(EH106:EH302),ROW(EH106:EH302),"")))</f>
        <v>7.2909999999999968</v>
      </c>
      <c r="EJ106" s="12">
        <f>IF('Données projet'!$A$192&gt;35,EJ105+EI106-ER105,IF(A106&lt;'Données projet'!$A$192,$EG$205^A106,IF(A106='Données projet'!$A$192,'Données projet'!$B$192,EJ105+EI106-ER105)))</f>
        <v>337.71000000000004</v>
      </c>
      <c r="EK106" s="17">
        <f>EJ106*VLOOKUP('Données projet'!$B$15,Paramètres!$A$1:$I$89,3,0)*VLOOKUP('Données projet'!$B$15,Paramètres!$A$1:$I$89,5,0)</f>
        <v>321.36483600000003</v>
      </c>
      <c r="EL106" s="13">
        <f t="shared" si="99"/>
        <v>75.637263954927846</v>
      </c>
      <c r="EM106" s="20">
        <f t="shared" si="73"/>
        <v>691.44532408816588</v>
      </c>
      <c r="EN106" s="59">
        <f t="shared" si="74"/>
        <v>969.66409301792851</v>
      </c>
      <c r="EO106" s="59">
        <f ca="1">AVERAGE(OFFSET($EN$3,0,0,'Données projet'!$E$15+1,1))-AVERAGE(OFFSET($H$3,0,0,'Données projet'!$E$15+1,1))</f>
        <v>536.1664221413339</v>
      </c>
      <c r="EP106" s="59">
        <f t="shared" si="100"/>
        <v>241.15939898336669</v>
      </c>
      <c r="EQ106" s="15">
        <f>IF(ISNA(VLOOKUP(A106,'Données projet'!$A$191:$I$211,3,0)),0,VLOOKUP(A106,'Données projet'!$A$191:$I$211,3,0))</f>
        <v>8</v>
      </c>
      <c r="ER106" s="15">
        <f>IF(ISNA(VLOOKUP(A106,'Données projet'!$A$191:$I$211,4,0)),0,VLOOKUP(A106,'Données projet'!$A$191:$I$211,4,0))</f>
        <v>50.51</v>
      </c>
      <c r="ES106" s="16">
        <f>IF(ISNA(VLOOKUP(A106,'Données projet'!$A$191:$I$211,5,0)),0%,VLOOKUP(A106,'Données projet'!$A$191:$I$211,5,0)*VLOOKUP('Données projet'!$B$15,Paramètres!$A$1:$I$89,7,0))</f>
        <v>0.43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97.503380628305905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97.503380628305905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7.8760000000000048</v>
      </c>
      <c r="N107" s="13">
        <f>IF('Données projet'!$A$36&gt;35,N106+M107-V106,IF(A107&lt;'Données projet'!$A$36,$K$205^A107,IF(A107='Données projet'!$A$36,'Données projet'!$B$36,N106+M107-V106)))</f>
        <v>320.29599999999959</v>
      </c>
      <c r="O107" s="13">
        <f>N107*VLOOKUP('Données projet'!$B$9,Paramètres!$A$1:$I$89,3,0)*VLOOKUP('Données projet'!$B$9,Paramètres!$A$1:$I$89,5,0)</f>
        <v>269.81735039999967</v>
      </c>
      <c r="P107" s="13">
        <f t="shared" si="87"/>
        <v>64.810504906430111</v>
      </c>
      <c r="Q107" s="20">
        <f t="shared" si="107"/>
        <v>582.81018132536508</v>
      </c>
      <c r="R107" s="59">
        <f t="shared" si="55"/>
        <v>861.29115415642605</v>
      </c>
      <c r="S107" s="59">
        <f ca="1">AVERAGE(OFFSET($R$3,0,0,'Données projet'!$E$9+1,1))-AVERAGE(OFFSET($H$3,0,0,'Données projet'!$E$9+1,1))</f>
        <v>422.90448425131547</v>
      </c>
      <c r="T107" s="59">
        <f t="shared" si="88"/>
        <v>211.68575920428512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94.516645724515072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94.516645724515072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6.8850000000000025</v>
      </c>
      <c r="AI107" s="13">
        <f>IF('Données projet'!$A$62&gt;35,AI106+AH107-AQ106,IF(A107&lt;'Données projet'!$A$62,$AF$205^A107,IF(A107='Données projet'!$A$62,'Données projet'!$B$62,AI106+AH107-AQ106)))</f>
        <v>294.08500000000004</v>
      </c>
      <c r="AJ107" s="13">
        <f>AI107*VLOOKUP('Données projet'!$B$10,Paramètres!$A$1:$I$89,3,0)*VLOOKUP('Données projet'!$B$10,Paramètres!$A$1:$I$89,5,0)</f>
        <v>266.08810800000003</v>
      </c>
      <c r="AK107" s="13">
        <f t="shared" si="89"/>
        <v>64.018363220823872</v>
      </c>
      <c r="AL107" s="20">
        <f t="shared" si="58"/>
        <v>574.93543737626817</v>
      </c>
      <c r="AM107" s="59">
        <f t="shared" si="59"/>
        <v>853.41641020732914</v>
      </c>
      <c r="AN107" s="59">
        <f ca="1">AVERAGE(OFFSET($AM$3,0,0,'Données projet'!$E$10+1,1))-AVERAGE(OFFSET($H$3,0,0,'Données projet'!$E$10+1,1))</f>
        <v>514.0255035951318</v>
      </c>
      <c r="AO107" s="59">
        <f t="shared" si="90"/>
        <v>232.26614608014839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90.890182470684152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90.890182470684152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6.8850000000000025</v>
      </c>
      <c r="BD107" s="12">
        <f>IF('Données projet'!$A$88&gt;35,BD106+BC107-BL106,IF(A107&lt;'Données projet'!$A$88,$BA$205^A107,IF(A107='Données projet'!$A$88,'Données projet'!$B$88,BD106+BC107-BL106)))</f>
        <v>294.08500000000004</v>
      </c>
      <c r="BE107" s="13">
        <f>BD107*VLOOKUP('Données projet'!$B$11,Paramètres!$A$1:$I$89,3,0)*VLOOKUP('Données projet'!$B$11,Paramètres!$A$1:$I$89,5,0)</f>
        <v>298.20219000000003</v>
      </c>
      <c r="BF107" s="13">
        <f t="shared" si="91"/>
        <v>70.799441701094068</v>
      </c>
      <c r="BG107" s="20">
        <f t="shared" si="61"/>
        <v>642.67784187940549</v>
      </c>
      <c r="BH107" s="59">
        <f t="shared" si="62"/>
        <v>921.15881471046646</v>
      </c>
      <c r="BI107" s="59">
        <f ca="1">AVERAGE(OFFSET($BH$3,0,0,'Données projet'!$E$11+1,1))-AVERAGE(OFFSET($H$3,0,0,'Données projet'!$E$11+1,1))</f>
        <v>565.65323074569903</v>
      </c>
      <c r="BJ107" s="59">
        <f t="shared" si="92"/>
        <v>253.00166490531203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101.85968725162878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101.85968725162878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170.99999999999991</v>
      </c>
      <c r="BZ107" s="13">
        <f>BY107*VLOOKUP('Données projet'!$B$12,Paramètres!$A$1:$I$89,3,0)*VLOOKUP('Données projet'!$B$12,Paramètres!$A$1:$I$89,5,0)</f>
        <v>112.03919999999995</v>
      </c>
      <c r="CA107" s="13">
        <f t="shared" si="93"/>
        <v>29.810921169420173</v>
      </c>
      <c r="CB107" s="20">
        <f t="shared" si="64"/>
        <v>247.05562770340671</v>
      </c>
      <c r="CC107" s="59">
        <f t="shared" si="65"/>
        <v>525.53660053446765</v>
      </c>
      <c r="CD107" s="59">
        <f ca="1">AVERAGE(OFFSET($CC$3,0,0,'Données projet'!$E$12+1,1))-AVERAGE(OFFSET($H$3,0,0,'Données projet'!$E$12+1,1))</f>
        <v>225.24418446643304</v>
      </c>
      <c r="CE107" s="59">
        <f t="shared" si="94"/>
        <v>220.72810812053521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25.899203105707372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25.899203105707372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266.99999999999983</v>
      </c>
      <c r="CU107" s="17">
        <f>CT107*VLOOKUP('Données projet'!$B$13,Paramètres!$A$1:$I$89,3,0)*VLOOKUP('Données projet'!$B$13,Paramètres!$A$1:$I$89,5,0)</f>
        <v>195.76439999999985</v>
      </c>
      <c r="CV107" s="13">
        <f t="shared" si="95"/>
        <v>48.812154563023455</v>
      </c>
      <c r="CW107" s="20">
        <f t="shared" si="67"/>
        <v>425.9708325305989</v>
      </c>
      <c r="CX107" s="59">
        <f t="shared" si="68"/>
        <v>704.45180536165981</v>
      </c>
      <c r="CY107" s="59">
        <f ca="1">AVERAGE(OFFSET($CX$3,0,0,'Données projet'!$E$13+1,1))-AVERAGE(OFFSET($H$3,0,0,'Données projet'!$E$13+1,1))</f>
        <v>302.36110224755532</v>
      </c>
      <c r="CZ107" s="59">
        <f t="shared" si="96"/>
        <v>292.08583531469412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20.167733228154997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20.167733228154997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213.00000000000003</v>
      </c>
      <c r="DP107" s="17">
        <f>DO107*VLOOKUP('Données projet'!$B$14,Paramètres!$A$1:$I$89,3,0)*VLOOKUP('Données projet'!$B$14,Paramètres!$A$1:$I$89,5,0)</f>
        <v>186.07680000000005</v>
      </c>
      <c r="DQ107" s="13">
        <f t="shared" si="97"/>
        <v>46.671538591528673</v>
      </c>
      <c r="DR107" s="20">
        <f t="shared" si="70"/>
        <v>405.37002304691242</v>
      </c>
      <c r="DS107" s="59">
        <f t="shared" si="71"/>
        <v>683.85099587797333</v>
      </c>
      <c r="DT107" s="59">
        <f ca="1">AVERAGE(OFFSET($DS$3,0,0,'Données projet'!$E$14+1,1))-AVERAGE(OFFSET($H$3,0,0,'Données projet'!$E$14+1,1))</f>
        <v>285.8437404763045</v>
      </c>
      <c r="DU107" s="59">
        <f t="shared" si="98"/>
        <v>276.01618888357268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22.881925526670788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22.881925526670788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6.8850000000000025</v>
      </c>
      <c r="EJ107" s="12">
        <f>IF('Données projet'!$A$192&gt;35,EJ106+EI107-ER106,IF(A107&lt;'Données projet'!$A$192,$EG$205^A107,IF(A107='Données projet'!$A$192,'Données projet'!$B$192,EJ106+EI107-ER106)))</f>
        <v>294.08500000000004</v>
      </c>
      <c r="EK107" s="17">
        <f>EJ107*VLOOKUP('Données projet'!$B$15,Paramètres!$A$1:$I$89,3,0)*VLOOKUP('Données projet'!$B$15,Paramètres!$A$1:$I$89,5,0)</f>
        <v>279.85128600000002</v>
      </c>
      <c r="EL107" s="13">
        <f t="shared" si="99"/>
        <v>66.93558036622926</v>
      </c>
      <c r="EM107" s="20">
        <f t="shared" si="73"/>
        <v>603.98712558784928</v>
      </c>
      <c r="EN107" s="59">
        <f t="shared" si="74"/>
        <v>882.46809841891013</v>
      </c>
      <c r="EO107" s="59">
        <f ca="1">AVERAGE(OFFSET($EN$3,0,0,'Données projet'!$E$15+1,1))-AVERAGE(OFFSET($H$3,0,0,'Données projet'!$E$15+1,1))</f>
        <v>536.1664221413339</v>
      </c>
      <c r="EP107" s="59">
        <f t="shared" si="100"/>
        <v>241.15939898336669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95.591398805374723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95.591398805374723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7.8760000000000048</v>
      </c>
      <c r="N108" s="13">
        <f>IF('Données projet'!$A$36&gt;35,N107+M108-V107,IF(A108&lt;'Données projet'!$A$36,$K$205^A108,IF(A108='Données projet'!$A$36,'Données projet'!$B$36,N107+M108-V107)))</f>
        <v>328.17199999999957</v>
      </c>
      <c r="O108" s="13">
        <f>N108*VLOOKUP('Données projet'!$B$9,Paramètres!$A$1:$I$89,3,0)*VLOOKUP('Données projet'!$B$9,Paramètres!$A$1:$I$89,5,0)</f>
        <v>276.45209279999966</v>
      </c>
      <c r="P108" s="13">
        <f t="shared" si="87"/>
        <v>66.216678547328044</v>
      </c>
      <c r="Q108" s="20">
        <f t="shared" si="107"/>
        <v>596.81477676326244</v>
      </c>
      <c r="R108" s="59">
        <f t="shared" si="55"/>
        <v>875.55340484413421</v>
      </c>
      <c r="S108" s="59">
        <f ca="1">AVERAGE(OFFSET($R$3,0,0,'Données projet'!$E$9+1,1))-AVERAGE(OFFSET($H$3,0,0,'Données projet'!$E$9+1,1))</f>
        <v>422.90448425131547</v>
      </c>
      <c r="T108" s="59">
        <f t="shared" si="88"/>
        <v>211.68575920428512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92.663231951318807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92.663231951318807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6.8850000000000025</v>
      </c>
      <c r="AI108" s="13">
        <f>IF('Données projet'!$A$62&gt;35,AI107+AH108-AQ107,IF(A108&lt;'Données projet'!$A$62,$AF$205^A108,IF(A108='Données projet'!$A$62,'Données projet'!$B$62,AI107+AH108-AQ107)))</f>
        <v>300.97000000000003</v>
      </c>
      <c r="AJ108" s="13">
        <f>AI108*VLOOKUP('Données projet'!$B$10,Paramètres!$A$1:$I$89,3,0)*VLOOKUP('Données projet'!$B$10,Paramètres!$A$1:$I$89,5,0)</f>
        <v>272.317656</v>
      </c>
      <c r="AK108" s="13">
        <f t="shared" si="89"/>
        <v>65.34088943839879</v>
      </c>
      <c r="AL108" s="20">
        <f t="shared" si="58"/>
        <v>588.08863330521115</v>
      </c>
      <c r="AM108" s="59">
        <f t="shared" si="59"/>
        <v>866.82726138608291</v>
      </c>
      <c r="AN108" s="59">
        <f ca="1">AVERAGE(OFFSET($AM$3,0,0,'Données projet'!$E$10+1,1))-AVERAGE(OFFSET($H$3,0,0,'Données projet'!$E$10+1,1))</f>
        <v>514.0255035951318</v>
      </c>
      <c r="AO108" s="59">
        <f t="shared" si="90"/>
        <v>232.26614608014839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89.107881429971343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89.107881429971343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6.8850000000000025</v>
      </c>
      <c r="BD108" s="12">
        <f>IF('Données projet'!$A$88&gt;35,BD107+BC108-BL107,IF(A108&lt;'Données projet'!$A$88,$BA$205^A108,IF(A108='Données projet'!$A$88,'Données projet'!$B$88,BD107+BC108-BL107)))</f>
        <v>300.97000000000003</v>
      </c>
      <c r="BE108" s="13">
        <f>BD108*VLOOKUP('Données projet'!$B$11,Paramètres!$A$1:$I$89,3,0)*VLOOKUP('Données projet'!$B$11,Paramètres!$A$1:$I$89,5,0)</f>
        <v>305.18358000000001</v>
      </c>
      <c r="BF108" s="13">
        <f t="shared" si="91"/>
        <v>72.262055131499707</v>
      </c>
      <c r="BG108" s="20">
        <f t="shared" si="61"/>
        <v>657.38448118736198</v>
      </c>
      <c r="BH108" s="59">
        <f t="shared" si="62"/>
        <v>936.12310926823375</v>
      </c>
      <c r="BI108" s="59">
        <f ca="1">AVERAGE(OFFSET($BH$3,0,0,'Données projet'!$E$11+1,1))-AVERAGE(OFFSET($H$3,0,0,'Données projet'!$E$11+1,1))</f>
        <v>565.65323074569903</v>
      </c>
      <c r="BJ108" s="59">
        <f t="shared" si="92"/>
        <v>253.00166490531203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99.86228091289891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99.86228091289891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170.99999999999991</v>
      </c>
      <c r="BZ108" s="13">
        <f>BY108*VLOOKUP('Données projet'!$B$12,Paramètres!$A$1:$I$89,3,0)*VLOOKUP('Données projet'!$B$12,Paramètres!$A$1:$I$89,5,0)</f>
        <v>112.03919999999995</v>
      </c>
      <c r="CA108" s="13">
        <f t="shared" si="93"/>
        <v>29.810921169420173</v>
      </c>
      <c r="CB108" s="20">
        <f t="shared" si="64"/>
        <v>247.05562770340671</v>
      </c>
      <c r="CC108" s="59">
        <f t="shared" si="65"/>
        <v>525.79425578427845</v>
      </c>
      <c r="CD108" s="59">
        <f ca="1">AVERAGE(OFFSET($CC$3,0,0,'Données projet'!$E$12+1,1))-AVERAGE(OFFSET($H$3,0,0,'Données projet'!$E$12+1,1))</f>
        <v>225.24418446643304</v>
      </c>
      <c r="CE108" s="59">
        <f t="shared" si="94"/>
        <v>220.72810812053521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25.391335529758525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25.391335529758525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266.99999999999983</v>
      </c>
      <c r="CU108" s="17">
        <f>CT108*VLOOKUP('Données projet'!$B$13,Paramètres!$A$1:$I$89,3,0)*VLOOKUP('Données projet'!$B$13,Paramètres!$A$1:$I$89,5,0)</f>
        <v>195.76439999999985</v>
      </c>
      <c r="CV108" s="13">
        <f t="shared" si="95"/>
        <v>48.812154563023455</v>
      </c>
      <c r="CW108" s="20">
        <f t="shared" si="67"/>
        <v>425.9708325305989</v>
      </c>
      <c r="CX108" s="59">
        <f t="shared" si="68"/>
        <v>704.7094606114706</v>
      </c>
      <c r="CY108" s="59">
        <f ca="1">AVERAGE(OFFSET($CX$3,0,0,'Données projet'!$E$13+1,1))-AVERAGE(OFFSET($H$3,0,0,'Données projet'!$E$13+1,1))</f>
        <v>302.36110224755532</v>
      </c>
      <c r="CZ108" s="59">
        <f t="shared" si="96"/>
        <v>292.08583531469412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19.772256280653515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19.772256280653515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213.00000000000003</v>
      </c>
      <c r="DP108" s="17">
        <f>DO108*VLOOKUP('Données projet'!$B$14,Paramètres!$A$1:$I$89,3,0)*VLOOKUP('Données projet'!$B$14,Paramètres!$A$1:$I$89,5,0)</f>
        <v>186.07680000000005</v>
      </c>
      <c r="DQ108" s="13">
        <f t="shared" si="97"/>
        <v>46.671538591528673</v>
      </c>
      <c r="DR108" s="20">
        <f t="shared" si="70"/>
        <v>405.37002304691242</v>
      </c>
      <c r="DS108" s="59">
        <f t="shared" si="71"/>
        <v>684.10865112778424</v>
      </c>
      <c r="DT108" s="59">
        <f ca="1">AVERAGE(OFFSET($DS$3,0,0,'Données projet'!$E$14+1,1))-AVERAGE(OFFSET($H$3,0,0,'Données projet'!$E$14+1,1))</f>
        <v>285.8437404763045</v>
      </c>
      <c r="DU108" s="59">
        <f t="shared" si="98"/>
        <v>276.01618888357268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22.433224923689245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22.433224923689245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6.8850000000000025</v>
      </c>
      <c r="EJ108" s="12">
        <f>IF('Données projet'!$A$192&gt;35,EJ107+EI108-ER107,IF(A108&lt;'Données projet'!$A$192,$EG$205^A108,IF(A108='Données projet'!$A$192,'Données projet'!$B$192,EJ107+EI108-ER107)))</f>
        <v>300.97000000000003</v>
      </c>
      <c r="EK108" s="17">
        <f>EJ108*VLOOKUP('Données projet'!$B$15,Paramètres!$A$1:$I$89,3,0)*VLOOKUP('Données projet'!$B$15,Paramètres!$A$1:$I$89,5,0)</f>
        <v>286.403052</v>
      </c>
      <c r="EL108" s="13">
        <f t="shared" si="99"/>
        <v>68.318372044572754</v>
      </c>
      <c r="EM108" s="20">
        <f t="shared" si="73"/>
        <v>617.8064802109642</v>
      </c>
      <c r="EN108" s="59">
        <f t="shared" si="74"/>
        <v>896.54510829183596</v>
      </c>
      <c r="EO108" s="59">
        <f ca="1">AVERAGE(OFFSET($EN$3,0,0,'Données projet'!$E$15+1,1))-AVERAGE(OFFSET($H$3,0,0,'Données projet'!$E$15+1,1))</f>
        <v>536.1664221413339</v>
      </c>
      <c r="EP108" s="59">
        <f t="shared" si="100"/>
        <v>241.15939898336669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93.716909779797462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93.716909779797462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7.8760000000000048</v>
      </c>
      <c r="N109" s="13">
        <f>IF('Données projet'!$A$36&gt;35,N108+M109-V108,IF(A109&lt;'Données projet'!$A$36,$K$205^A109,IF(A109='Données projet'!$A$36,'Données projet'!$B$36,N108+M109-V108)))</f>
        <v>336.04799999999955</v>
      </c>
      <c r="O109" s="13">
        <f>N109*VLOOKUP('Données projet'!$B$9,Paramètres!$A$1:$I$89,3,0)*VLOOKUP('Données projet'!$B$9,Paramètres!$A$1:$I$89,5,0)</f>
        <v>283.08683519999965</v>
      </c>
      <c r="P109" s="13">
        <f t="shared" si="87"/>
        <v>67.618929049103741</v>
      </c>
      <c r="Q109" s="20">
        <f t="shared" si="107"/>
        <v>610.8125394005217</v>
      </c>
      <c r="R109" s="59">
        <f t="shared" si="55"/>
        <v>889.80435298865086</v>
      </c>
      <c r="S109" s="59">
        <f ca="1">AVERAGE(OFFSET($R$3,0,0,'Données projet'!$E$9+1,1))-AVERAGE(OFFSET($H$3,0,0,'Données projet'!$E$9+1,1))</f>
        <v>422.90448425131547</v>
      </c>
      <c r="T109" s="59">
        <f t="shared" si="88"/>
        <v>211.68575920428512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90.846162491744153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90.846162491744153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6.8850000000000025</v>
      </c>
      <c r="AI109" s="13">
        <f>IF('Données projet'!$A$62&gt;35,AI108+AH109-AQ108,IF(A109&lt;'Données projet'!$A$62,$AF$205^A109,IF(A109='Données projet'!$A$62,'Données projet'!$B$62,AI108+AH109-AQ108)))</f>
        <v>307.85500000000002</v>
      </c>
      <c r="AJ109" s="13">
        <f>AI109*VLOOKUP('Données projet'!$B$10,Paramètres!$A$1:$I$89,3,0)*VLOOKUP('Données projet'!$B$10,Paramètres!$A$1:$I$89,5,0)</f>
        <v>278.54720400000002</v>
      </c>
      <c r="AK109" s="13">
        <f t="shared" si="89"/>
        <v>66.659898432534732</v>
      </c>
      <c r="AL109" s="20">
        <f t="shared" si="58"/>
        <v>601.23570340333129</v>
      </c>
      <c r="AM109" s="59">
        <f t="shared" si="59"/>
        <v>880.22751699146033</v>
      </c>
      <c r="AN109" s="59">
        <f ca="1">AVERAGE(OFFSET($AM$3,0,0,'Données projet'!$E$10+1,1))-AVERAGE(OFFSET($H$3,0,0,'Données projet'!$E$10+1,1))</f>
        <v>514.0255035951318</v>
      </c>
      <c r="AO109" s="59">
        <f t="shared" si="90"/>
        <v>232.26614608014839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87.360530225570614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87.360530225570614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6.8850000000000025</v>
      </c>
      <c r="BD109" s="12">
        <f>IF('Données projet'!$A$88&gt;35,BD108+BC109-BL108,IF(A109&lt;'Données projet'!$A$88,$BA$205^A109,IF(A109='Données projet'!$A$88,'Données projet'!$B$88,BD108+BC109-BL108)))</f>
        <v>307.85500000000002</v>
      </c>
      <c r="BE109" s="13">
        <f>BD109*VLOOKUP('Données projet'!$B$11,Paramètres!$A$1:$I$89,3,0)*VLOOKUP('Données projet'!$B$11,Paramètres!$A$1:$I$89,5,0)</f>
        <v>312.16497000000004</v>
      </c>
      <c r="BF109" s="13">
        <f t="shared" si="91"/>
        <v>73.720778780235008</v>
      </c>
      <c r="BG109" s="20">
        <f t="shared" si="61"/>
        <v>672.08434579224274</v>
      </c>
      <c r="BH109" s="59">
        <f t="shared" si="62"/>
        <v>951.07615938037179</v>
      </c>
      <c r="BI109" s="59">
        <f ca="1">AVERAGE(OFFSET($BH$3,0,0,'Données projet'!$E$11+1,1))-AVERAGE(OFFSET($H$3,0,0,'Données projet'!$E$11+1,1))</f>
        <v>565.65323074569903</v>
      </c>
      <c r="BJ109" s="59">
        <f t="shared" si="92"/>
        <v>253.00166490531203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97.904042494173964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97.904042494173964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170.99999999999991</v>
      </c>
      <c r="BZ109" s="13">
        <f>BY109*VLOOKUP('Données projet'!$B$12,Paramètres!$A$1:$I$89,3,0)*VLOOKUP('Données projet'!$B$12,Paramètres!$A$1:$I$89,5,0)</f>
        <v>112.03919999999995</v>
      </c>
      <c r="CA109" s="13">
        <f t="shared" si="93"/>
        <v>29.810921169420173</v>
      </c>
      <c r="CB109" s="20">
        <f t="shared" si="64"/>
        <v>247.05562770340671</v>
      </c>
      <c r="CC109" s="59">
        <f t="shared" si="65"/>
        <v>526.04744129153585</v>
      </c>
      <c r="CD109" s="59">
        <f ca="1">AVERAGE(OFFSET($CC$3,0,0,'Données projet'!$E$12+1,1))-AVERAGE(OFFSET($H$3,0,0,'Données projet'!$E$12+1,1))</f>
        <v>225.24418446643304</v>
      </c>
      <c r="CE109" s="59">
        <f t="shared" si="94"/>
        <v>220.72810812053521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24.8934269272054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24.8934269272054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266.99999999999983</v>
      </c>
      <c r="CU109" s="17">
        <f>CT109*VLOOKUP('Données projet'!$B$13,Paramètres!$A$1:$I$89,3,0)*VLOOKUP('Données projet'!$B$13,Paramètres!$A$1:$I$89,5,0)</f>
        <v>195.76439999999985</v>
      </c>
      <c r="CV109" s="13">
        <f t="shared" si="95"/>
        <v>48.812154563023455</v>
      </c>
      <c r="CW109" s="20">
        <f t="shared" si="67"/>
        <v>425.9708325305989</v>
      </c>
      <c r="CX109" s="59">
        <f t="shared" si="68"/>
        <v>704.962646118728</v>
      </c>
      <c r="CY109" s="59">
        <f ca="1">AVERAGE(OFFSET($CX$3,0,0,'Données projet'!$E$13+1,1))-AVERAGE(OFFSET($H$3,0,0,'Données projet'!$E$13+1,1))</f>
        <v>302.36110224755532</v>
      </c>
      <c r="CZ109" s="59">
        <f t="shared" si="96"/>
        <v>292.08583531469412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19.384534394875416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19.384534394875416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213.00000000000003</v>
      </c>
      <c r="DP109" s="17">
        <f>DO109*VLOOKUP('Données projet'!$B$14,Paramètres!$A$1:$I$89,3,0)*VLOOKUP('Données projet'!$B$14,Paramètres!$A$1:$I$89,5,0)</f>
        <v>186.07680000000005</v>
      </c>
      <c r="DQ109" s="13">
        <f t="shared" si="97"/>
        <v>46.671538591528673</v>
      </c>
      <c r="DR109" s="20">
        <f t="shared" si="70"/>
        <v>405.37002304691242</v>
      </c>
      <c r="DS109" s="59">
        <f t="shared" si="71"/>
        <v>684.36183663504153</v>
      </c>
      <c r="DT109" s="59">
        <f ca="1">AVERAGE(OFFSET($DS$3,0,0,'Données projet'!$E$14+1,1))-AVERAGE(OFFSET($H$3,0,0,'Données projet'!$E$14+1,1))</f>
        <v>285.8437404763045</v>
      </c>
      <c r="DU109" s="59">
        <f t="shared" si="98"/>
        <v>276.01618888357268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21.993323065851826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21.993323065851826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6.8850000000000025</v>
      </c>
      <c r="EJ109" s="12">
        <f>IF('Données projet'!$A$192&gt;35,EJ108+EI109-ER108,IF(A109&lt;'Données projet'!$A$192,$EG$205^A109,IF(A109='Données projet'!$A$192,'Données projet'!$B$192,EJ108+EI109-ER108)))</f>
        <v>307.85500000000002</v>
      </c>
      <c r="EK109" s="17">
        <f>EJ109*VLOOKUP('Données projet'!$B$15,Paramètres!$A$1:$I$89,3,0)*VLOOKUP('Données projet'!$B$15,Paramètres!$A$1:$I$89,5,0)</f>
        <v>292.95481799999999</v>
      </c>
      <c r="EL109" s="13">
        <f t="shared" si="99"/>
        <v>69.697486225080993</v>
      </c>
      <c r="EM109" s="20">
        <f t="shared" si="73"/>
        <v>631.61942985868268</v>
      </c>
      <c r="EN109" s="59">
        <f t="shared" si="74"/>
        <v>910.61124344681184</v>
      </c>
      <c r="EO109" s="59">
        <f ca="1">AVERAGE(OFFSET($EN$3,0,0,'Données projet'!$E$15+1,1))-AVERAGE(OFFSET($H$3,0,0,'Données projet'!$E$15+1,1))</f>
        <v>536.1664221413339</v>
      </c>
      <c r="EP109" s="59">
        <f t="shared" si="100"/>
        <v>241.15939898336669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91.879178340686352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91.879178340686352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7.8760000000000048</v>
      </c>
      <c r="N110" s="13">
        <f>IF('Données projet'!$A$36&gt;35,N109+M110-V109,IF(A110&lt;'Données projet'!$A$36,$K$205^A110,IF(A110='Données projet'!$A$36,'Données projet'!$B$36,N109+M110-V109)))</f>
        <v>343.92399999999952</v>
      </c>
      <c r="O110" s="13">
        <f>N110*VLOOKUP('Données projet'!$B$9,Paramètres!$A$1:$I$89,3,0)*VLOOKUP('Données projet'!$B$9,Paramètres!$A$1:$I$89,5,0)</f>
        <v>289.72157759999965</v>
      </c>
      <c r="P110" s="13">
        <f t="shared" si="87"/>
        <v>69.017358940598768</v>
      </c>
      <c r="Q110" s="20">
        <f t="shared" si="107"/>
        <v>624.80364780820889</v>
      </c>
      <c r="R110" s="59">
        <f t="shared" si="55"/>
        <v>904.04425470108254</v>
      </c>
      <c r="S110" s="59">
        <f ca="1">AVERAGE(OFFSET($R$3,0,0,'Données projet'!$E$9+1,1))-AVERAGE(OFFSET($H$3,0,0,'Données projet'!$E$9+1,1))</f>
        <v>422.90448425131547</v>
      </c>
      <c r="T110" s="59">
        <f t="shared" si="88"/>
        <v>211.68575920428512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89.064724655968817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89.064724655968817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6.8850000000000025</v>
      </c>
      <c r="AI110" s="13">
        <f>IF('Données projet'!$A$62&gt;35,AI109+AH110-AQ109,IF(A110&lt;'Données projet'!$A$62,$AF$205^A110,IF(A110='Données projet'!$A$62,'Données projet'!$B$62,AI109+AH110-AQ109)))</f>
        <v>314.74</v>
      </c>
      <c r="AJ110" s="13">
        <f>AI110*VLOOKUP('Données projet'!$B$10,Paramètres!$A$1:$I$89,3,0)*VLOOKUP('Données projet'!$B$10,Paramètres!$A$1:$I$89,5,0)</f>
        <v>284.77675199999999</v>
      </c>
      <c r="AK110" s="13">
        <f t="shared" si="89"/>
        <v>67.975477920584154</v>
      </c>
      <c r="AL110" s="20">
        <f t="shared" si="58"/>
        <v>614.37680044501735</v>
      </c>
      <c r="AM110" s="59">
        <f t="shared" si="59"/>
        <v>893.617407337891</v>
      </c>
      <c r="AN110" s="59">
        <f ca="1">AVERAGE(OFFSET($AM$3,0,0,'Données projet'!$E$10+1,1))-AVERAGE(OFFSET($H$3,0,0,'Données projet'!$E$10+1,1))</f>
        <v>514.0255035951318</v>
      </c>
      <c r="AO110" s="59">
        <f t="shared" si="90"/>
        <v>232.26614608014839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85.647443512509184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85.647443512509184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6.8850000000000025</v>
      </c>
      <c r="BD110" s="12">
        <f>IF('Données projet'!$A$88&gt;35,BD109+BC110-BL109,IF(A110&lt;'Données projet'!$A$88,$BA$205^A110,IF(A110='Données projet'!$A$88,'Données projet'!$B$88,BD109+BC110-BL109)))</f>
        <v>314.74</v>
      </c>
      <c r="BE110" s="13">
        <f>BD110*VLOOKUP('Données projet'!$B$11,Paramètres!$A$1:$I$89,3,0)*VLOOKUP('Données projet'!$B$11,Paramètres!$A$1:$I$89,5,0)</f>
        <v>319.14636000000002</v>
      </c>
      <c r="BF110" s="13">
        <f t="shared" si="91"/>
        <v>75.175709656021809</v>
      </c>
      <c r="BG110" s="20">
        <f t="shared" si="61"/>
        <v>686.77760465090466</v>
      </c>
      <c r="BH110" s="59">
        <f t="shared" si="62"/>
        <v>966.01821154377831</v>
      </c>
      <c r="BI110" s="59">
        <f ca="1">AVERAGE(OFFSET($BH$3,0,0,'Données projet'!$E$11+1,1))-AVERAGE(OFFSET($H$3,0,0,'Données projet'!$E$11+1,1))</f>
        <v>565.65323074569903</v>
      </c>
      <c r="BJ110" s="59">
        <f t="shared" si="92"/>
        <v>253.00166490531203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95.984203936432706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95.984203936432706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170.99999999999991</v>
      </c>
      <c r="BZ110" s="13">
        <f>BY110*VLOOKUP('Données projet'!$B$12,Paramètres!$A$1:$I$89,3,0)*VLOOKUP('Données projet'!$B$12,Paramètres!$A$1:$I$89,5,0)</f>
        <v>112.03919999999995</v>
      </c>
      <c r="CA110" s="13">
        <f t="shared" si="93"/>
        <v>29.810921169420173</v>
      </c>
      <c r="CB110" s="20">
        <f t="shared" si="64"/>
        <v>247.05562770340671</v>
      </c>
      <c r="CC110" s="59">
        <f t="shared" si="65"/>
        <v>526.29623459628033</v>
      </c>
      <c r="CD110" s="59">
        <f ca="1">AVERAGE(OFFSET($CC$3,0,0,'Données projet'!$E$12+1,1))-AVERAGE(OFFSET($H$3,0,0,'Données projet'!$E$12+1,1))</f>
        <v>225.24418446643304</v>
      </c>
      <c r="CE110" s="59">
        <f t="shared" si="94"/>
        <v>220.72810812053521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24.405282008654083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24.405282008654083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266.99999999999983</v>
      </c>
      <c r="CU110" s="17">
        <f>CT110*VLOOKUP('Données projet'!$B$13,Paramètres!$A$1:$I$89,3,0)*VLOOKUP('Données projet'!$B$13,Paramètres!$A$1:$I$89,5,0)</f>
        <v>195.76439999999985</v>
      </c>
      <c r="CV110" s="13">
        <f t="shared" si="95"/>
        <v>48.812154563023455</v>
      </c>
      <c r="CW110" s="20">
        <f t="shared" si="67"/>
        <v>425.9708325305989</v>
      </c>
      <c r="CX110" s="59">
        <f t="shared" si="68"/>
        <v>705.21143942347248</v>
      </c>
      <c r="CY110" s="59">
        <f ca="1">AVERAGE(OFFSET($CX$3,0,0,'Données projet'!$E$13+1,1))-AVERAGE(OFFSET($H$3,0,0,'Données projet'!$E$13+1,1))</f>
        <v>302.36110224755532</v>
      </c>
      <c r="CZ110" s="59">
        <f t="shared" si="96"/>
        <v>292.08583531469412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19.004415498790426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19.004415498790426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213.00000000000003</v>
      </c>
      <c r="DP110" s="17">
        <f>DO110*VLOOKUP('Données projet'!$B$14,Paramètres!$A$1:$I$89,3,0)*VLOOKUP('Données projet'!$B$14,Paramètres!$A$1:$I$89,5,0)</f>
        <v>186.07680000000005</v>
      </c>
      <c r="DQ110" s="13">
        <f t="shared" si="97"/>
        <v>46.671538591528673</v>
      </c>
      <c r="DR110" s="20">
        <f t="shared" si="70"/>
        <v>405.37002304691242</v>
      </c>
      <c r="DS110" s="59">
        <f t="shared" si="71"/>
        <v>684.61062993978612</v>
      </c>
      <c r="DT110" s="59">
        <f ca="1">AVERAGE(OFFSET($DS$3,0,0,'Données projet'!$E$14+1,1))-AVERAGE(OFFSET($H$3,0,0,'Données projet'!$E$14+1,1))</f>
        <v>285.8437404763045</v>
      </c>
      <c r="DU110" s="59">
        <f t="shared" si="98"/>
        <v>276.01618888357268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21.562047415132959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21.562047415132959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6.8850000000000025</v>
      </c>
      <c r="EJ110" s="12">
        <f>IF('Données projet'!$A$192&gt;35,EJ109+EI110-ER109,IF(A110&lt;'Données projet'!$A$192,$EG$205^A110,IF(A110='Données projet'!$A$192,'Données projet'!$B$192,EJ109+EI110-ER109)))</f>
        <v>314.74</v>
      </c>
      <c r="EK110" s="17">
        <f>EJ110*VLOOKUP('Données projet'!$B$15,Paramètres!$A$1:$I$89,3,0)*VLOOKUP('Données projet'!$B$15,Paramètres!$A$1:$I$89,5,0)</f>
        <v>299.50658400000003</v>
      </c>
      <c r="EL110" s="13">
        <f t="shared" si="99"/>
        <v>71.073014622249559</v>
      </c>
      <c r="EM110" s="20">
        <f t="shared" si="73"/>
        <v>645.42613426708465</v>
      </c>
      <c r="EN110" s="59">
        <f t="shared" si="74"/>
        <v>924.66674115995829</v>
      </c>
      <c r="EO110" s="59">
        <f ca="1">AVERAGE(OFFSET($EN$3,0,0,'Données projet'!$E$15+1,1))-AVERAGE(OFFSET($H$3,0,0,'Données projet'!$E$15+1,1))</f>
        <v>536.1664221413339</v>
      </c>
      <c r="EP110" s="59">
        <f t="shared" si="100"/>
        <v>241.15939898336669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90.077483694190718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90.077483694190718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7.8760000000000048</v>
      </c>
      <c r="N111" s="13">
        <f>IF('Données projet'!$A$36&gt;35,N110+M111-V110,IF(A111&lt;'Données projet'!$A$36,$K$205^A111,IF(A111='Données projet'!$A$36,'Données projet'!$B$36,N110+M111-V110)))</f>
        <v>351.7999999999995</v>
      </c>
      <c r="O111" s="13">
        <f>N111*VLOOKUP('Données projet'!$B$9,Paramètres!$A$1:$I$89,3,0)*VLOOKUP('Données projet'!$B$9,Paramètres!$A$1:$I$89,5,0)</f>
        <v>296.35631999999964</v>
      </c>
      <c r="P111" s="13">
        <f t="shared" si="87"/>
        <v>70.41206578676065</v>
      </c>
      <c r="Q111" s="20">
        <f t="shared" si="107"/>
        <v>638.7882719119408</v>
      </c>
      <c r="R111" s="59">
        <f t="shared" si="55"/>
        <v>918.27335610194018</v>
      </c>
      <c r="S111" s="59">
        <f ca="1">AVERAGE(OFFSET($R$3,0,0,'Données projet'!$E$9+1,1))-AVERAGE(OFFSET($H$3,0,0,'Données projet'!$E$9+1,1))</f>
        <v>422.90448425131547</v>
      </c>
      <c r="T111" s="59">
        <f t="shared" si="88"/>
        <v>211.68575920428512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87.318219729583248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87.318219729583248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6.8850000000000025</v>
      </c>
      <c r="AI111" s="13">
        <f>IF('Données projet'!$A$62&gt;35,AI110+AH111-AQ110,IF(A111&lt;'Données projet'!$A$62,$AF$205^A111,IF(A111='Données projet'!$A$62,'Données projet'!$B$62,AI110+AH111-AQ110)))</f>
        <v>321.625</v>
      </c>
      <c r="AJ111" s="13">
        <f>AI111*VLOOKUP('Données projet'!$B$10,Paramètres!$A$1:$I$89,3,0)*VLOOKUP('Données projet'!$B$10,Paramètres!$A$1:$I$89,5,0)</f>
        <v>291.00630000000001</v>
      </c>
      <c r="AK111" s="13">
        <f t="shared" si="89"/>
        <v>69.287711563071724</v>
      </c>
      <c r="AL111" s="20">
        <f t="shared" si="58"/>
        <v>627.5120701390166</v>
      </c>
      <c r="AM111" s="59">
        <f t="shared" si="59"/>
        <v>906.99715432901598</v>
      </c>
      <c r="AN111" s="59">
        <f ca="1">AVERAGE(OFFSET($AM$3,0,0,'Données projet'!$E$10+1,1))-AVERAGE(OFFSET($H$3,0,0,'Données projet'!$E$10+1,1))</f>
        <v>514.0255035951318</v>
      </c>
      <c r="AO111" s="59">
        <f t="shared" si="90"/>
        <v>232.26614608014839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83.967949385011167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83.967949385011167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6.8850000000000025</v>
      </c>
      <c r="BD111" s="12">
        <f>IF('Données projet'!$A$88&gt;35,BD110+BC111-BL110,IF(A111&lt;'Données projet'!$A$88,$BA$205^A111,IF(A111='Données projet'!$A$88,'Données projet'!$B$88,BD110+BC111-BL110)))</f>
        <v>321.625</v>
      </c>
      <c r="BE111" s="13">
        <f>BD111*VLOOKUP('Données projet'!$B$11,Paramètres!$A$1:$I$89,3,0)*VLOOKUP('Données projet'!$B$11,Paramètres!$A$1:$I$89,5,0)</f>
        <v>326.12774999999999</v>
      </c>
      <c r="BF111" s="13">
        <f t="shared" si="91"/>
        <v>76.626940281038671</v>
      </c>
      <c r="BG111" s="20">
        <f t="shared" si="61"/>
        <v>701.46441890614233</v>
      </c>
      <c r="BH111" s="59">
        <f t="shared" si="62"/>
        <v>980.9495030961416</v>
      </c>
      <c r="BI111" s="59">
        <f ca="1">AVERAGE(OFFSET($BH$3,0,0,'Données projet'!$E$11+1,1))-AVERAGE(OFFSET($H$3,0,0,'Données projet'!$E$11+1,1))</f>
        <v>565.65323074569903</v>
      </c>
      <c r="BJ111" s="59">
        <f t="shared" si="92"/>
        <v>253.00166490531203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94.102012241822862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94.102012241822862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170.99999999999991</v>
      </c>
      <c r="BZ111" s="13">
        <f>BY111*VLOOKUP('Données projet'!$B$12,Paramètres!$A$1:$I$89,3,0)*VLOOKUP('Données projet'!$B$12,Paramètres!$A$1:$I$89,5,0)</f>
        <v>112.03919999999995</v>
      </c>
      <c r="CA111" s="13">
        <f t="shared" si="93"/>
        <v>29.810921169420173</v>
      </c>
      <c r="CB111" s="20">
        <f t="shared" si="64"/>
        <v>247.05562770340671</v>
      </c>
      <c r="CC111" s="59">
        <f t="shared" si="65"/>
        <v>526.54071189340607</v>
      </c>
      <c r="CD111" s="59">
        <f ca="1">AVERAGE(OFFSET($CC$3,0,0,'Données projet'!$E$12+1,1))-AVERAGE(OFFSET($H$3,0,0,'Données projet'!$E$12+1,1))</f>
        <v>225.24418446643304</v>
      </c>
      <c r="CE111" s="59">
        <f t="shared" si="94"/>
        <v>220.72810812053521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23.926709314216556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23.926709314216556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266.99999999999983</v>
      </c>
      <c r="CU111" s="17">
        <f>CT111*VLOOKUP('Données projet'!$B$13,Paramètres!$A$1:$I$89,3,0)*VLOOKUP('Données projet'!$B$13,Paramètres!$A$1:$I$89,5,0)</f>
        <v>195.76439999999985</v>
      </c>
      <c r="CV111" s="13">
        <f t="shared" si="95"/>
        <v>48.812154563023455</v>
      </c>
      <c r="CW111" s="20">
        <f t="shared" si="67"/>
        <v>425.9708325305989</v>
      </c>
      <c r="CX111" s="59">
        <f t="shared" si="68"/>
        <v>705.45591672059822</v>
      </c>
      <c r="CY111" s="59">
        <f ca="1">AVERAGE(OFFSET($CX$3,0,0,'Données projet'!$E$13+1,1))-AVERAGE(OFFSET($H$3,0,0,'Données projet'!$E$13+1,1))</f>
        <v>302.36110224755532</v>
      </c>
      <c r="CZ111" s="59">
        <f t="shared" si="96"/>
        <v>292.08583531469412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18.631750502408028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18.631750502408028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213.00000000000003</v>
      </c>
      <c r="DP111" s="17">
        <f>DO111*VLOOKUP('Données projet'!$B$14,Paramètres!$A$1:$I$89,3,0)*VLOOKUP('Données projet'!$B$14,Paramètres!$A$1:$I$89,5,0)</f>
        <v>186.07680000000005</v>
      </c>
      <c r="DQ111" s="13">
        <f t="shared" si="97"/>
        <v>46.671538591528673</v>
      </c>
      <c r="DR111" s="20">
        <f t="shared" si="70"/>
        <v>405.37002304691242</v>
      </c>
      <c r="DS111" s="59">
        <f t="shared" si="71"/>
        <v>684.85510723691175</v>
      </c>
      <c r="DT111" s="59">
        <f ca="1">AVERAGE(OFFSET($DS$3,0,0,'Données projet'!$E$14+1,1))-AVERAGE(OFFSET($H$3,0,0,'Données projet'!$E$14+1,1))</f>
        <v>285.8437404763045</v>
      </c>
      <c r="DU111" s="59">
        <f t="shared" si="98"/>
        <v>276.01618888357268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21.139228816872517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21.139228816872517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6.8850000000000025</v>
      </c>
      <c r="EJ111" s="12">
        <f>IF('Données projet'!$A$192&gt;35,EJ110+EI111-ER110,IF(A111&lt;'Données projet'!$A$192,$EG$205^A111,IF(A111='Données projet'!$A$192,'Données projet'!$B$192,EJ110+EI111-ER110)))</f>
        <v>321.625</v>
      </c>
      <c r="EK111" s="17">
        <f>EJ111*VLOOKUP('Données projet'!$B$15,Paramètres!$A$1:$I$89,3,0)*VLOOKUP('Données projet'!$B$15,Paramètres!$A$1:$I$89,5,0)</f>
        <v>306.05835000000002</v>
      </c>
      <c r="EL111" s="13">
        <f t="shared" si="99"/>
        <v>72.445044708882975</v>
      </c>
      <c r="EM111" s="20">
        <f t="shared" si="73"/>
        <v>659.22674578463784</v>
      </c>
      <c r="EN111" s="59">
        <f t="shared" si="74"/>
        <v>938.71182997463711</v>
      </c>
      <c r="EO111" s="59">
        <f ca="1">AVERAGE(OFFSET($EN$3,0,0,'Données projet'!$E$15+1,1))-AVERAGE(OFFSET($H$3,0,0,'Données projet'!$E$15+1,1))</f>
        <v>536.1664221413339</v>
      </c>
      <c r="EP111" s="59">
        <f t="shared" si="100"/>
        <v>241.15939898336669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88.311119180787642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88.311119180787642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7.8760000000000048</v>
      </c>
      <c r="N112" s="13">
        <f>IF('Données projet'!$A$36&gt;35,N111+M112-V111,IF(A112&lt;'Données projet'!$A$36,$K$205^A112,IF(A112='Données projet'!$A$36,'Données projet'!$B$36,N111+M112-V111)))</f>
        <v>359.67599999999948</v>
      </c>
      <c r="O112" s="13">
        <f>N112*VLOOKUP('Données projet'!$B$9,Paramètres!$A$1:$I$89,3,0)*VLOOKUP('Données projet'!$B$9,Paramètres!$A$1:$I$89,5,0)</f>
        <v>302.99106239999958</v>
      </c>
      <c r="P112" s="13">
        <f t="shared" si="87"/>
        <v>71.803142534633636</v>
      </c>
      <c r="Q112" s="20">
        <f t="shared" si="107"/>
        <v>652.76657359448609</v>
      </c>
      <c r="R112" s="59">
        <f t="shared" si="55"/>
        <v>932.49189394707537</v>
      </c>
      <c r="S112" s="59">
        <f ca="1">AVERAGE(OFFSET($R$3,0,0,'Données projet'!$E$9+1,1))-AVERAGE(OFFSET($H$3,0,0,'Données projet'!$E$9+1,1))</f>
        <v>422.90448425131547</v>
      </c>
      <c r="T112" s="59">
        <f t="shared" si="88"/>
        <v>211.68575920428512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85.60596269954128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85.60596269954128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6.8850000000000025</v>
      </c>
      <c r="AI112" s="13">
        <f>IF('Données projet'!$A$62&gt;35,AI111+AH112-AQ111,IF(A112&lt;'Données projet'!$A$62,$AF$205^A112,IF(A112='Données projet'!$A$62,'Données projet'!$B$62,AI111+AH112-AQ111)))</f>
        <v>328.51</v>
      </c>
      <c r="AJ112" s="13">
        <f>AI112*VLOOKUP('Données projet'!$B$10,Paramètres!$A$1:$I$89,3,0)*VLOOKUP('Données projet'!$B$10,Paramètres!$A$1:$I$89,5,0)</f>
        <v>297.23584799999998</v>
      </c>
      <c r="AK112" s="13">
        <f t="shared" si="89"/>
        <v>70.596679234081364</v>
      </c>
      <c r="AL112" s="20">
        <f t="shared" si="58"/>
        <v>640.64165159935828</v>
      </c>
      <c r="AM112" s="59">
        <f t="shared" si="59"/>
        <v>920.36697195194756</v>
      </c>
      <c r="AN112" s="59">
        <f ca="1">AVERAGE(OFFSET($AM$3,0,0,'Données projet'!$E$10+1,1))-AVERAGE(OFFSET($H$3,0,0,'Données projet'!$E$10+1,1))</f>
        <v>514.0255035951318</v>
      </c>
      <c r="AO112" s="59">
        <f t="shared" si="90"/>
        <v>232.26614608014839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82.321389112963118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82.321389112963118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6.8850000000000025</v>
      </c>
      <c r="BD112" s="12">
        <f>IF('Données projet'!$A$88&gt;35,BD111+BC112-BL111,IF(A112&lt;'Données projet'!$A$88,$BA$205^A112,IF(A112='Données projet'!$A$88,'Données projet'!$B$88,BD111+BC112-BL111)))</f>
        <v>328.51</v>
      </c>
      <c r="BE112" s="13">
        <f>BD112*VLOOKUP('Données projet'!$B$11,Paramètres!$A$1:$I$89,3,0)*VLOOKUP('Données projet'!$B$11,Paramètres!$A$1:$I$89,5,0)</f>
        <v>333.10914000000002</v>
      </c>
      <c r="BF112" s="13">
        <f t="shared" si="91"/>
        <v>78.074558989948784</v>
      </c>
      <c r="BG112" s="20">
        <f t="shared" si="61"/>
        <v>716.14494240749411</v>
      </c>
      <c r="BH112" s="59">
        <f t="shared" si="62"/>
        <v>995.87026276008339</v>
      </c>
      <c r="BI112" s="59">
        <f ca="1">AVERAGE(OFFSET($BH$3,0,0,'Données projet'!$E$11+1,1))-AVERAGE(OFFSET($H$3,0,0,'Données projet'!$E$11+1,1))</f>
        <v>565.65323074569903</v>
      </c>
      <c r="BJ112" s="59">
        <f t="shared" si="92"/>
        <v>253.00166490531203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92.256729178320739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92.256729178320739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170.99999999999991</v>
      </c>
      <c r="BZ112" s="13">
        <f>BY112*VLOOKUP('Données projet'!$B$12,Paramètres!$A$1:$I$89,3,0)*VLOOKUP('Données projet'!$B$12,Paramètres!$A$1:$I$89,5,0)</f>
        <v>112.03919999999995</v>
      </c>
      <c r="CA112" s="13">
        <f t="shared" si="93"/>
        <v>29.810921169420173</v>
      </c>
      <c r="CB112" s="20">
        <f t="shared" si="64"/>
        <v>247.05562770340671</v>
      </c>
      <c r="CC112" s="59">
        <f t="shared" si="65"/>
        <v>526.78094805599596</v>
      </c>
      <c r="CD112" s="59">
        <f ca="1">AVERAGE(OFFSET($CC$3,0,0,'Données projet'!$E$12+1,1))-AVERAGE(OFFSET($H$3,0,0,'Données projet'!$E$12+1,1))</f>
        <v>225.24418446643304</v>
      </c>
      <c r="CE112" s="59">
        <f t="shared" si="94"/>
        <v>220.72810812053521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23.457521138416428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23.457521138416428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266.99999999999983</v>
      </c>
      <c r="CU112" s="17">
        <f>CT112*VLOOKUP('Données projet'!$B$13,Paramètres!$A$1:$I$89,3,0)*VLOOKUP('Données projet'!$B$13,Paramètres!$A$1:$I$89,5,0)</f>
        <v>195.76439999999985</v>
      </c>
      <c r="CV112" s="13">
        <f t="shared" si="95"/>
        <v>48.812154563023455</v>
      </c>
      <c r="CW112" s="20">
        <f t="shared" si="67"/>
        <v>425.9708325305989</v>
      </c>
      <c r="CX112" s="59">
        <f t="shared" si="68"/>
        <v>705.69615288318823</v>
      </c>
      <c r="CY112" s="59">
        <f ca="1">AVERAGE(OFFSET($CX$3,0,0,'Données projet'!$E$13+1,1))-AVERAGE(OFFSET($H$3,0,0,'Données projet'!$E$13+1,1))</f>
        <v>302.36110224755532</v>
      </c>
      <c r="CZ112" s="59">
        <f t="shared" si="96"/>
        <v>292.08583531469412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18.266393239301486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18.266393239301486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213.00000000000003</v>
      </c>
      <c r="DP112" s="17">
        <f>DO112*VLOOKUP('Données projet'!$B$14,Paramètres!$A$1:$I$89,3,0)*VLOOKUP('Données projet'!$B$14,Paramètres!$A$1:$I$89,5,0)</f>
        <v>186.07680000000005</v>
      </c>
      <c r="DQ112" s="13">
        <f t="shared" si="97"/>
        <v>46.671538591528673</v>
      </c>
      <c r="DR112" s="20">
        <f t="shared" si="70"/>
        <v>405.37002304691242</v>
      </c>
      <c r="DS112" s="59">
        <f t="shared" si="71"/>
        <v>685.09534339950164</v>
      </c>
      <c r="DT112" s="59">
        <f ca="1">AVERAGE(OFFSET($DS$3,0,0,'Données projet'!$E$14+1,1))-AVERAGE(OFFSET($H$3,0,0,'Données projet'!$E$14+1,1))</f>
        <v>285.8437404763045</v>
      </c>
      <c r="DU112" s="59">
        <f t="shared" si="98"/>
        <v>276.01618888357268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20.724701433430084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20.724701433430084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6.8850000000000025</v>
      </c>
      <c r="EJ112" s="12">
        <f>IF('Données projet'!$A$192&gt;35,EJ111+EI112-ER111,IF(A112&lt;'Données projet'!$A$192,$EG$205^A112,IF(A112='Données projet'!$A$192,'Données projet'!$B$192,EJ111+EI112-ER111)))</f>
        <v>328.51</v>
      </c>
      <c r="EK112" s="17">
        <f>EJ112*VLOOKUP('Données projet'!$B$15,Paramètres!$A$1:$I$89,3,0)*VLOOKUP('Données projet'!$B$15,Paramètres!$A$1:$I$89,5,0)</f>
        <v>312.610116</v>
      </c>
      <c r="EL112" s="13">
        <f t="shared" si="99"/>
        <v>73.813659998802876</v>
      </c>
      <c r="EM112" s="20">
        <f t="shared" si="73"/>
        <v>673.02140986458164</v>
      </c>
      <c r="EN112" s="59">
        <f t="shared" si="74"/>
        <v>952.74673021717092</v>
      </c>
      <c r="EO112" s="59">
        <f ca="1">AVERAGE(OFFSET($EN$3,0,0,'Données projet'!$E$15+1,1))-AVERAGE(OFFSET($H$3,0,0,'Données projet'!$E$15+1,1))</f>
        <v>536.1664221413339</v>
      </c>
      <c r="EP112" s="59">
        <f t="shared" si="100"/>
        <v>241.15939898336669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86.579391998116421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86.579391998116421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7.8760000000000048</v>
      </c>
      <c r="N113" s="13">
        <f>IF('Données projet'!$A$36&gt;35,N112+M113-V112,IF(A113&lt;'Données projet'!$A$36,$K$205^A113,IF(A113='Données projet'!$A$36,'Données projet'!$B$36,N112+M113-V112)))</f>
        <v>367.55199999999945</v>
      </c>
      <c r="O113" s="13">
        <f>N113*VLOOKUP('Données projet'!$B$9,Paramètres!$A$1:$I$89,3,0)*VLOOKUP('Données projet'!$B$9,Paramètres!$A$1:$I$89,5,0)</f>
        <v>309.62580479999957</v>
      </c>
      <c r="P113" s="13">
        <f t="shared" si="87"/>
        <v>73.190677828191056</v>
      </c>
      <c r="Q113" s="20">
        <f t="shared" si="107"/>
        <v>666.73870724409869</v>
      </c>
      <c r="R113" s="59">
        <f t="shared" si="55"/>
        <v>946.70009619894449</v>
      </c>
      <c r="S113" s="59">
        <f ca="1">AVERAGE(OFFSET($R$3,0,0,'Données projet'!$E$9+1,1))-AVERAGE(OFFSET($H$3,0,0,'Données projet'!$E$9+1,1))</f>
        <v>422.90448425131547</v>
      </c>
      <c r="T113" s="59">
        <f t="shared" si="88"/>
        <v>211.68575920428512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83.927281985484768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83.927281985484768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6.8850000000000025</v>
      </c>
      <c r="AI113" s="13">
        <f>IF('Données projet'!$A$62&gt;35,AI112+AH113-AQ112,IF(A113&lt;'Données projet'!$A$62,$AF$205^A113,IF(A113='Données projet'!$A$62,'Données projet'!$B$62,AI112+AH113-AQ112)))</f>
        <v>335.39499999999998</v>
      </c>
      <c r="AJ113" s="13">
        <f>AI113*VLOOKUP('Données projet'!$B$10,Paramètres!$A$1:$I$89,3,0)*VLOOKUP('Données projet'!$B$10,Paramètres!$A$1:$I$89,5,0)</f>
        <v>303.46539599999994</v>
      </c>
      <c r="AK113" s="13">
        <f t="shared" si="89"/>
        <v>71.902457268336448</v>
      </c>
      <c r="AL113" s="20">
        <f t="shared" si="58"/>
        <v>653.76567777568584</v>
      </c>
      <c r="AM113" s="59">
        <f t="shared" si="59"/>
        <v>933.72706673053176</v>
      </c>
      <c r="AN113" s="59">
        <f ca="1">AVERAGE(OFFSET($AM$3,0,0,'Données projet'!$E$10+1,1))-AVERAGE(OFFSET($H$3,0,0,'Données projet'!$E$10+1,1))</f>
        <v>514.0255035951318</v>
      </c>
      <c r="AO113" s="59">
        <f t="shared" si="90"/>
        <v>232.26614608014839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80.707116883547343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80.707116883547343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6.8850000000000025</v>
      </c>
      <c r="BD113" s="12">
        <f>IF('Données projet'!$A$88&gt;35,BD112+BC113-BL112,IF(A113&lt;'Données projet'!$A$88,$BA$205^A113,IF(A113='Données projet'!$A$88,'Données projet'!$B$88,BD112+BC113-BL112)))</f>
        <v>335.39499999999998</v>
      </c>
      <c r="BE113" s="13">
        <f>BD113*VLOOKUP('Données projet'!$B$11,Paramètres!$A$1:$I$89,3,0)*VLOOKUP('Données projet'!$B$11,Paramètres!$A$1:$I$89,5,0)</f>
        <v>340.09053</v>
      </c>
      <c r="BF113" s="13">
        <f t="shared" si="91"/>
        <v>79.518650203151438</v>
      </c>
      <c r="BG113" s="20">
        <f t="shared" si="61"/>
        <v>730.81932218715531</v>
      </c>
      <c r="BH113" s="59">
        <f t="shared" si="62"/>
        <v>1010.7807111420011</v>
      </c>
      <c r="BI113" s="59">
        <f ca="1">AVERAGE(OFFSET($BH$3,0,0,'Données projet'!$E$11+1,1))-AVERAGE(OFFSET($H$3,0,0,'Données projet'!$E$11+1,1))</f>
        <v>565.65323074569903</v>
      </c>
      <c r="BJ113" s="59">
        <f t="shared" si="92"/>
        <v>253.00166490531203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90.447630990182361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90.447630990182361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170.99999999999991</v>
      </c>
      <c r="BZ113" s="13">
        <f>BY113*VLOOKUP('Données projet'!$B$12,Paramètres!$A$1:$I$89,3,0)*VLOOKUP('Données projet'!$B$12,Paramètres!$A$1:$I$89,5,0)</f>
        <v>112.03919999999995</v>
      </c>
      <c r="CA113" s="13">
        <f t="shared" si="93"/>
        <v>29.810921169420173</v>
      </c>
      <c r="CB113" s="20">
        <f t="shared" si="64"/>
        <v>247.05562770340671</v>
      </c>
      <c r="CC113" s="59">
        <f t="shared" si="65"/>
        <v>527.0170166582526</v>
      </c>
      <c r="CD113" s="59">
        <f ca="1">AVERAGE(OFFSET($CC$3,0,0,'Données projet'!$E$12+1,1))-AVERAGE(OFFSET($H$3,0,0,'Données projet'!$E$12+1,1))</f>
        <v>225.24418446643304</v>
      </c>
      <c r="CE113" s="59">
        <f t="shared" si="94"/>
        <v>220.72810812053521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22.997533456567211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22.997533456567211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266.99999999999983</v>
      </c>
      <c r="CU113" s="17">
        <f>CT113*VLOOKUP('Données projet'!$B$13,Paramètres!$A$1:$I$89,3,0)*VLOOKUP('Données projet'!$B$13,Paramètres!$A$1:$I$89,5,0)</f>
        <v>195.76439999999985</v>
      </c>
      <c r="CV113" s="13">
        <f t="shared" si="95"/>
        <v>48.812154563023455</v>
      </c>
      <c r="CW113" s="20">
        <f t="shared" si="67"/>
        <v>425.9708325305989</v>
      </c>
      <c r="CX113" s="59">
        <f t="shared" si="68"/>
        <v>705.93222148544476</v>
      </c>
      <c r="CY113" s="59">
        <f ca="1">AVERAGE(OFFSET($CX$3,0,0,'Données projet'!$E$13+1,1))-AVERAGE(OFFSET($H$3,0,0,'Données projet'!$E$13+1,1))</f>
        <v>302.36110224755532</v>
      </c>
      <c r="CZ113" s="59">
        <f t="shared" si="96"/>
        <v>292.08583531469412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17.908200409278539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17.908200409278539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213.00000000000003</v>
      </c>
      <c r="DP113" s="17">
        <f>DO113*VLOOKUP('Données projet'!$B$14,Paramètres!$A$1:$I$89,3,0)*VLOOKUP('Données projet'!$B$14,Paramètres!$A$1:$I$89,5,0)</f>
        <v>186.07680000000005</v>
      </c>
      <c r="DQ113" s="13">
        <f t="shared" si="97"/>
        <v>46.671538591528673</v>
      </c>
      <c r="DR113" s="20">
        <f t="shared" si="70"/>
        <v>405.37002304691242</v>
      </c>
      <c r="DS113" s="59">
        <f t="shared" si="71"/>
        <v>685.33141200175828</v>
      </c>
      <c r="DT113" s="59">
        <f ca="1">AVERAGE(OFFSET($DS$3,0,0,'Données projet'!$E$14+1,1))-AVERAGE(OFFSET($H$3,0,0,'Données projet'!$E$14+1,1))</f>
        <v>285.8437404763045</v>
      </c>
      <c r="DU113" s="59">
        <f t="shared" si="98"/>
        <v>276.01618888357268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20.318302679140217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20.318302679140217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6.8850000000000025</v>
      </c>
      <c r="EJ113" s="12">
        <f>IF('Données projet'!$A$192&gt;35,EJ112+EI113-ER112,IF(A113&lt;'Données projet'!$A$192,$EG$205^A113,IF(A113='Données projet'!$A$192,'Données projet'!$B$192,EJ112+EI113-ER112)))</f>
        <v>335.39499999999998</v>
      </c>
      <c r="EK113" s="17">
        <f>EJ113*VLOOKUP('Données projet'!$B$15,Paramètres!$A$1:$I$89,3,0)*VLOOKUP('Données projet'!$B$15,Paramètres!$A$1:$I$89,5,0)</f>
        <v>319.16188199999999</v>
      </c>
      <c r="EL113" s="13">
        <f t="shared" si="99"/>
        <v>75.178940305186956</v>
      </c>
      <c r="EM113" s="20">
        <f t="shared" si="73"/>
        <v>686.8102655148673</v>
      </c>
      <c r="EN113" s="59">
        <f t="shared" si="74"/>
        <v>966.77165446971321</v>
      </c>
      <c r="EO113" s="59">
        <f ca="1">AVERAGE(OFFSET($EN$3,0,0,'Données projet'!$E$15+1,1))-AVERAGE(OFFSET($H$3,0,0,'Données projet'!$E$15+1,1))</f>
        <v>536.1664221413339</v>
      </c>
      <c r="EP113" s="59">
        <f t="shared" si="100"/>
        <v>241.15939898336669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84.881622929248095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84.881622929248095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7.8760000000000048</v>
      </c>
      <c r="N114" s="13">
        <f>IF('Données projet'!$A$36&gt;35,N113+M114-V113,IF(A114&lt;'Données projet'!$A$36,$K$205^A114,IF(A114='Données projet'!$A$36,'Données projet'!$B$36,N113+M114-V113)))</f>
        <v>375.42799999999943</v>
      </c>
      <c r="O114" s="13">
        <f>N114*VLOOKUP('Données projet'!$B$9,Paramètres!$A$1:$I$89,3,0)*VLOOKUP('Données projet'!$B$9,Paramètres!$A$1:$I$89,5,0)</f>
        <v>316.26054719999951</v>
      </c>
      <c r="P114" s="13">
        <f t="shared" si="87"/>
        <v>74.574756295419959</v>
      </c>
      <c r="Q114" s="20">
        <f t="shared" si="107"/>
        <v>680.70482025452213</v>
      </c>
      <c r="R114" s="59">
        <f t="shared" si="55"/>
        <v>960.89818254914576</v>
      </c>
      <c r="S114" s="59">
        <f ca="1">AVERAGE(OFFSET($R$3,0,0,'Données projet'!$E$9+1,1))-AVERAGE(OFFSET($H$3,0,0,'Données projet'!$E$9+1,1))</f>
        <v>422.90448425131547</v>
      </c>
      <c r="T114" s="59">
        <f t="shared" si="88"/>
        <v>211.68575920428512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82.281519176336772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82.281519176336772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6.8850000000000025</v>
      </c>
      <c r="AI114" s="13">
        <f>IF('Données projet'!$A$62&gt;35,AI113+AH114-AQ113,IF(A114&lt;'Données projet'!$A$62,$AF$205^A114,IF(A114='Données projet'!$A$62,'Données projet'!$B$62,AI113+AH114-AQ113)))</f>
        <v>342.28</v>
      </c>
      <c r="AJ114" s="13">
        <f>AI114*VLOOKUP('Données projet'!$B$10,Paramètres!$A$1:$I$89,3,0)*VLOOKUP('Données projet'!$B$10,Paramètres!$A$1:$I$89,5,0)</f>
        <v>309.69494399999996</v>
      </c>
      <c r="AK114" s="13">
        <f t="shared" si="89"/>
        <v>73.205118687418178</v>
      </c>
      <c r="AL114" s="20">
        <f t="shared" si="58"/>
        <v>666.88427584725321</v>
      </c>
      <c r="AM114" s="59">
        <f t="shared" si="59"/>
        <v>947.07763814187683</v>
      </c>
      <c r="AN114" s="59">
        <f ca="1">AVERAGE(OFFSET($AM$3,0,0,'Données projet'!$E$10+1,1))-AVERAGE(OFFSET($H$3,0,0,'Données projet'!$E$10+1,1))</f>
        <v>514.0255035951318</v>
      </c>
      <c r="AO114" s="59">
        <f t="shared" si="90"/>
        <v>232.26614608014839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79.124499547941568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79.124499547941568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6.8850000000000025</v>
      </c>
      <c r="BD114" s="12">
        <f>IF('Données projet'!$A$88&gt;35,BD113+BC114-BL113,IF(A114&lt;'Données projet'!$A$88,$BA$205^A114,IF(A114='Données projet'!$A$88,'Données projet'!$B$88,BD113+BC114-BL113)))</f>
        <v>342.28</v>
      </c>
      <c r="BE114" s="13">
        <f>BD114*VLOOKUP('Données projet'!$B$11,Paramètres!$A$1:$I$89,3,0)*VLOOKUP('Données projet'!$B$11,Paramètres!$A$1:$I$89,5,0)</f>
        <v>347.07192000000003</v>
      </c>
      <c r="BF114" s="13">
        <f t="shared" si="91"/>
        <v>80.959294676962998</v>
      </c>
      <c r="BG114" s="20">
        <f t="shared" si="61"/>
        <v>745.48769889571065</v>
      </c>
      <c r="BH114" s="59">
        <f t="shared" si="62"/>
        <v>1025.6810611903343</v>
      </c>
      <c r="BI114" s="59">
        <f ca="1">AVERAGE(OFFSET($BH$3,0,0,'Données projet'!$E$11+1,1))-AVERAGE(OFFSET($H$3,0,0,'Données projet'!$E$11+1,1))</f>
        <v>565.65323074569903</v>
      </c>
      <c r="BJ114" s="59">
        <f t="shared" si="92"/>
        <v>253.00166490531203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88.674008114072436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88.674008114072436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170.99999999999991</v>
      </c>
      <c r="BZ114" s="13">
        <f>BY114*VLOOKUP('Données projet'!$B$12,Paramètres!$A$1:$I$89,3,0)*VLOOKUP('Données projet'!$B$12,Paramètres!$A$1:$I$89,5,0)</f>
        <v>112.03919999999995</v>
      </c>
      <c r="CA114" s="13">
        <f t="shared" si="93"/>
        <v>29.810921169420173</v>
      </c>
      <c r="CB114" s="20">
        <f t="shared" si="64"/>
        <v>247.05562770340671</v>
      </c>
      <c r="CC114" s="59">
        <f t="shared" si="65"/>
        <v>527.24898999803031</v>
      </c>
      <c r="CD114" s="59">
        <f ca="1">AVERAGE(OFFSET($CC$3,0,0,'Données projet'!$E$12+1,1))-AVERAGE(OFFSET($H$3,0,0,'Données projet'!$E$12+1,1))</f>
        <v>225.24418446643304</v>
      </c>
      <c r="CE114" s="59">
        <f t="shared" si="94"/>
        <v>220.72810812053521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22.546565852594274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22.546565852594274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266.99999999999983</v>
      </c>
      <c r="CU114" s="17">
        <f>CT114*VLOOKUP('Données projet'!$B$13,Paramètres!$A$1:$I$89,3,0)*VLOOKUP('Données projet'!$B$13,Paramètres!$A$1:$I$89,5,0)</f>
        <v>195.76439999999985</v>
      </c>
      <c r="CV114" s="13">
        <f t="shared" si="95"/>
        <v>48.812154563023455</v>
      </c>
      <c r="CW114" s="20">
        <f t="shared" si="67"/>
        <v>425.9708325305989</v>
      </c>
      <c r="CX114" s="59">
        <f t="shared" si="68"/>
        <v>706.16419482522247</v>
      </c>
      <c r="CY114" s="59">
        <f ca="1">AVERAGE(OFFSET($CX$3,0,0,'Données projet'!$E$13+1,1))-AVERAGE(OFFSET($H$3,0,0,'Données projet'!$E$13+1,1))</f>
        <v>302.36110224755532</v>
      </c>
      <c r="CZ114" s="59">
        <f t="shared" si="96"/>
        <v>292.08583531469412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17.557031522176288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17.557031522176288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213.00000000000003</v>
      </c>
      <c r="DP114" s="17">
        <f>DO114*VLOOKUP('Données projet'!$B$14,Paramètres!$A$1:$I$89,3,0)*VLOOKUP('Données projet'!$B$14,Paramètres!$A$1:$I$89,5,0)</f>
        <v>186.07680000000005</v>
      </c>
      <c r="DQ114" s="13">
        <f t="shared" si="97"/>
        <v>46.671538591528673</v>
      </c>
      <c r="DR114" s="20">
        <f t="shared" si="70"/>
        <v>405.37002304691242</v>
      </c>
      <c r="DS114" s="59">
        <f t="shared" si="71"/>
        <v>685.56338534153599</v>
      </c>
      <c r="DT114" s="59">
        <f ca="1">AVERAGE(OFFSET($DS$3,0,0,'Données projet'!$E$14+1,1))-AVERAGE(OFFSET($H$3,0,0,'Données projet'!$E$14+1,1))</f>
        <v>285.8437404763045</v>
      </c>
      <c r="DU114" s="59">
        <f t="shared" si="98"/>
        <v>276.01618888357268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19.919873156543211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19.919873156543211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6.8850000000000025</v>
      </c>
      <c r="EJ114" s="12">
        <f>IF('Données projet'!$A$192&gt;35,EJ113+EI114-ER113,IF(A114&lt;'Données projet'!$A$192,$EG$205^A114,IF(A114='Données projet'!$A$192,'Données projet'!$B$192,EJ113+EI114-ER113)))</f>
        <v>342.28</v>
      </c>
      <c r="EK114" s="17">
        <f>EJ114*VLOOKUP('Données projet'!$B$15,Paramètres!$A$1:$I$89,3,0)*VLOOKUP('Données projet'!$B$15,Paramètres!$A$1:$I$89,5,0)</f>
        <v>325.71364799999998</v>
      </c>
      <c r="EL114" s="13">
        <f t="shared" si="99"/>
        <v>76.540961977096387</v>
      </c>
      <c r="EM114" s="20">
        <f t="shared" si="73"/>
        <v>700.59344571010945</v>
      </c>
      <c r="EN114" s="59">
        <f t="shared" si="74"/>
        <v>980.78680800473307</v>
      </c>
      <c r="EO114" s="59">
        <f ca="1">AVERAGE(OFFSET($EN$3,0,0,'Données projet'!$E$15+1,1))-AVERAGE(OFFSET($H$3,0,0,'Données projet'!$E$15+1,1))</f>
        <v>536.1664221413339</v>
      </c>
      <c r="EP114" s="59">
        <f t="shared" si="100"/>
        <v>241.15939898336669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83.217146076283399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83.217146076283399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7.8760000000000048</v>
      </c>
      <c r="N115" s="13">
        <f>IF('Données projet'!$A$36&gt;35,N114+M115-V114,IF(A115&lt;'Données projet'!$A$36,$K$205^A115,IF(A115='Données projet'!$A$36,'Données projet'!$B$36,N114+M115-V114)))</f>
        <v>383.30399999999941</v>
      </c>
      <c r="O115" s="13">
        <f>N115*VLOOKUP('Données projet'!$B$9,Paramètres!$A$1:$I$89,3,0)*VLOOKUP('Données projet'!$B$9,Paramètres!$A$1:$I$89,5,0)</f>
        <v>322.8952895999995</v>
      </c>
      <c r="P115" s="13">
        <f t="shared" si="87"/>
        <v>75.955458810635207</v>
      </c>
      <c r="Q115" s="20">
        <f t="shared" si="107"/>
        <v>694.66505348185535</v>
      </c>
      <c r="R115" s="59">
        <f t="shared" si="55"/>
        <v>975.08636489742617</v>
      </c>
      <c r="S115" s="59">
        <f ca="1">AVERAGE(OFFSET($R$3,0,0,'Données projet'!$E$9+1,1))-AVERAGE(OFFSET($H$3,0,0,'Données projet'!$E$9+1,1))</f>
        <v>422.90448425131547</v>
      </c>
      <c r="T115" s="59">
        <f t="shared" si="88"/>
        <v>211.68575920428512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80.668028772059969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80.668028772059969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6.8850000000000025</v>
      </c>
      <c r="AI115" s="13">
        <f>IF('Données projet'!$A$62&gt;35,AI114+AH115-AQ114,IF(A115&lt;'Données projet'!$A$62,$AF$205^A115,IF(A115='Données projet'!$A$62,'Données projet'!$B$62,AI114+AH115-AQ114)))</f>
        <v>349.16499999999996</v>
      </c>
      <c r="AJ115" s="13">
        <f>AI115*VLOOKUP('Données projet'!$B$10,Paramètres!$A$1:$I$89,3,0)*VLOOKUP('Données projet'!$B$10,Paramètres!$A$1:$I$89,5,0)</f>
        <v>315.92449199999993</v>
      </c>
      <c r="AK115" s="13">
        <f t="shared" si="89"/>
        <v>74.504733407269114</v>
      </c>
      <c r="AL115" s="20">
        <f t="shared" si="58"/>
        <v>679.99756758432682</v>
      </c>
      <c r="AM115" s="59">
        <f t="shared" si="59"/>
        <v>960.41887899989774</v>
      </c>
      <c r="AN115" s="59">
        <f ca="1">AVERAGE(OFFSET($AM$3,0,0,'Données projet'!$E$10+1,1))-AVERAGE(OFFSET($H$3,0,0,'Données projet'!$E$10+1,1))</f>
        <v>514.0255035951318</v>
      </c>
      <c r="AO115" s="59">
        <f t="shared" si="90"/>
        <v>232.26614608014839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77.572916372985759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77.572916372985759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6.8850000000000025</v>
      </c>
      <c r="BD115" s="12">
        <f>IF('Données projet'!$A$88&gt;35,BD114+BC115-BL114,IF(A115&lt;'Données projet'!$A$88,$BA$205^A115,IF(A115='Données projet'!$A$88,'Données projet'!$B$88,BD114+BC115-BL114)))</f>
        <v>349.16499999999996</v>
      </c>
      <c r="BE115" s="13">
        <f>BD115*VLOOKUP('Données projet'!$B$11,Paramètres!$A$1:$I$89,3,0)*VLOOKUP('Données projet'!$B$11,Paramètres!$A$1:$I$89,5,0)</f>
        <v>354.05331000000001</v>
      </c>
      <c r="BF115" s="13">
        <f t="shared" si="91"/>
        <v>82.396569733099469</v>
      </c>
      <c r="BG115" s="20">
        <f t="shared" si="61"/>
        <v>760.15020720181485</v>
      </c>
      <c r="BH115" s="59">
        <f t="shared" si="62"/>
        <v>1040.5715186173857</v>
      </c>
      <c r="BI115" s="59">
        <f ca="1">AVERAGE(OFFSET($BH$3,0,0,'Données projet'!$E$11+1,1))-AVERAGE(OFFSET($H$3,0,0,'Données projet'!$E$11+1,1))</f>
        <v>565.65323074569903</v>
      </c>
      <c r="BJ115" s="59">
        <f t="shared" si="92"/>
        <v>253.00166490531203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86.935164900759901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86.935164900759901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170.99999999999991</v>
      </c>
      <c r="BZ115" s="13">
        <f>BY115*VLOOKUP('Données projet'!$B$12,Paramètres!$A$1:$I$89,3,0)*VLOOKUP('Données projet'!$B$12,Paramètres!$A$1:$I$89,5,0)</f>
        <v>112.03919999999995</v>
      </c>
      <c r="CA115" s="13">
        <f t="shared" si="93"/>
        <v>29.810921169420173</v>
      </c>
      <c r="CB115" s="20">
        <f t="shared" si="64"/>
        <v>247.05562770340671</v>
      </c>
      <c r="CC115" s="59">
        <f t="shared" si="65"/>
        <v>527.47693911897761</v>
      </c>
      <c r="CD115" s="59">
        <f ca="1">AVERAGE(OFFSET($CC$3,0,0,'Données projet'!$E$12+1,1))-AVERAGE(OFFSET($H$3,0,0,'Données projet'!$E$12+1,1))</f>
        <v>225.24418446643304</v>
      </c>
      <c r="CE115" s="59">
        <f t="shared" si="94"/>
        <v>220.72810812053521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22.104441448272169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22.104441448272169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266.99999999999983</v>
      </c>
      <c r="CU115" s="17">
        <f>CT115*VLOOKUP('Données projet'!$B$13,Paramètres!$A$1:$I$89,3,0)*VLOOKUP('Données projet'!$B$13,Paramètres!$A$1:$I$89,5,0)</f>
        <v>195.76439999999985</v>
      </c>
      <c r="CV115" s="13">
        <f t="shared" si="95"/>
        <v>48.812154563023455</v>
      </c>
      <c r="CW115" s="20">
        <f t="shared" si="67"/>
        <v>425.9708325305989</v>
      </c>
      <c r="CX115" s="59">
        <f t="shared" si="68"/>
        <v>706.39214394616977</v>
      </c>
      <c r="CY115" s="59">
        <f ca="1">AVERAGE(OFFSET($CX$3,0,0,'Données projet'!$E$13+1,1))-AVERAGE(OFFSET($H$3,0,0,'Données projet'!$E$13+1,1))</f>
        <v>302.36110224755532</v>
      </c>
      <c r="CZ115" s="59">
        <f t="shared" si="96"/>
        <v>292.08583531469412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17.212748842758241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17.212748842758241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213.00000000000003</v>
      </c>
      <c r="DP115" s="17">
        <f>DO115*VLOOKUP('Données projet'!$B$14,Paramètres!$A$1:$I$89,3,0)*VLOOKUP('Données projet'!$B$14,Paramètres!$A$1:$I$89,5,0)</f>
        <v>186.07680000000005</v>
      </c>
      <c r="DQ115" s="13">
        <f t="shared" si="97"/>
        <v>46.671538591528673</v>
      </c>
      <c r="DR115" s="20">
        <f t="shared" si="70"/>
        <v>405.37002304691242</v>
      </c>
      <c r="DS115" s="59">
        <f t="shared" si="71"/>
        <v>685.79133446248329</v>
      </c>
      <c r="DT115" s="59">
        <f ca="1">AVERAGE(OFFSET($DS$3,0,0,'Données projet'!$E$14+1,1))-AVERAGE(OFFSET($H$3,0,0,'Données projet'!$E$14+1,1))</f>
        <v>285.8437404763045</v>
      </c>
      <c r="DU115" s="59">
        <f t="shared" si="98"/>
        <v>276.01618888357268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19.529256593866318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19.529256593866318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6.8850000000000025</v>
      </c>
      <c r="EJ115" s="12">
        <f>IF('Données projet'!$A$192&gt;35,EJ114+EI115-ER114,IF(A115&lt;'Données projet'!$A$192,$EG$205^A115,IF(A115='Données projet'!$A$192,'Données projet'!$B$192,EJ114+EI115-ER114)))</f>
        <v>349.16499999999996</v>
      </c>
      <c r="EK115" s="17">
        <f>EJ115*VLOOKUP('Données projet'!$B$15,Paramètres!$A$1:$I$89,3,0)*VLOOKUP('Données projet'!$B$15,Paramètres!$A$1:$I$89,5,0)</f>
        <v>332.26541399999996</v>
      </c>
      <c r="EL115" s="13">
        <f t="shared" si="99"/>
        <v>77.899798116434297</v>
      </c>
      <c r="EM115" s="20">
        <f t="shared" si="73"/>
        <v>714.37107776945629</v>
      </c>
      <c r="EN115" s="59">
        <f t="shared" si="74"/>
        <v>994.7923891850271</v>
      </c>
      <c r="EO115" s="59">
        <f ca="1">AVERAGE(OFFSET($EN$3,0,0,'Données projet'!$E$15+1,1))-AVERAGE(OFFSET($H$3,0,0,'Données projet'!$E$15+1,1))</f>
        <v>536.1664221413339</v>
      </c>
      <c r="EP115" s="59">
        <f t="shared" si="100"/>
        <v>241.15939898336669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81.585308599174709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81.585308599174709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391.18</v>
      </c>
      <c r="L116" s="12">
        <f>VLOOKUP(A116,'Données projet'!$A$35:$I$55,9,0)</f>
        <v>7.8760000000000048</v>
      </c>
      <c r="M116" s="12">
        <f t="array" ref="M116">INDEX(L:L,MIN(IF(ISNUMBER(L116:L312),ROW(L116:L312),"")))</f>
        <v>7.8760000000000048</v>
      </c>
      <c r="N116" s="13">
        <f>IF('Données projet'!$A$36&gt;35,N115+M116-V115,IF(A116&lt;'Données projet'!$A$36,$K$205^A116,IF(A116='Données projet'!$A$36,'Données projet'!$B$36,N115+M116-V115)))</f>
        <v>391.17999999999938</v>
      </c>
      <c r="O116" s="13">
        <f>N116*VLOOKUP('Données projet'!$B$9,Paramètres!$A$1:$I$89,3,0)*VLOOKUP('Données projet'!$B$9,Paramètres!$A$1:$I$89,5,0)</f>
        <v>329.53003199999955</v>
      </c>
      <c r="P116" s="13">
        <f t="shared" si="87"/>
        <v>77.332862734625721</v>
      </c>
      <c r="Q116" s="20">
        <f t="shared" si="107"/>
        <v>708.61954166280566</v>
      </c>
      <c r="R116" s="59">
        <f t="shared" si="55"/>
        <v>989.26484779169323</v>
      </c>
      <c r="S116" s="59">
        <f ca="1">AVERAGE(OFFSET($R$3,0,0,'Données projet'!$E$9+1,1))-AVERAGE(OFFSET($H$3,0,0,'Données projet'!$E$9+1,1))</f>
        <v>422.90448425131547</v>
      </c>
      <c r="T116" s="59">
        <f t="shared" si="88"/>
        <v>211.68575920428512</v>
      </c>
      <c r="U116" s="15">
        <f>IF(ISNA(VLOOKUP(A116,'Données projet'!$A$35:$I$55,3,0)),0,VLOOKUP(A116,'Données projet'!$A$35:$I$55,3,0))</f>
        <v>10</v>
      </c>
      <c r="V116" s="15">
        <f>IF(ISNA(VLOOKUP(A116,'Données projet'!$A$35:$I$55,4,0)),0,VLOOKUP(A116,'Données projet'!$A$35:$I$55,4,0))</f>
        <v>59.52</v>
      </c>
      <c r="W116" s="16">
        <f>IF(ISNA(VLOOKUP(A116,'Données projet'!$A$35:$I$55,5,0)),0%,VLOOKUP(A116,'Données projet'!$A$35:$I$55,5,0)*VLOOKUP('Données projet'!$B$9,Paramètres!$A$1:$I$89,7,0))</f>
        <v>0.43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102.92017308328874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102.92017308328874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356.05</v>
      </c>
      <c r="AG116" s="12">
        <f>VLOOKUP(A116,'Données projet'!$A$61:$I$81,9,0)</f>
        <v>6.8850000000000025</v>
      </c>
      <c r="AH116" s="12">
        <f t="array" ref="AH116">INDEX(AG:AG,MIN(IF(ISNUMBER(AG116:AG312),ROW(AG116:AG312),"")))</f>
        <v>6.8850000000000025</v>
      </c>
      <c r="AI116" s="13">
        <f>IF('Données projet'!$A$62&gt;35,AI115+AH116-AQ115,IF(A116&lt;'Données projet'!$A$62,$AF$205^A116,IF(A116='Données projet'!$A$62,'Données projet'!$B$62,AI115+AH116-AQ115)))</f>
        <v>356.04999999999995</v>
      </c>
      <c r="AJ116" s="13">
        <f>AI116*VLOOKUP('Données projet'!$B$10,Paramètres!$A$1:$I$89,3,0)*VLOOKUP('Données projet'!$B$10,Paramètres!$A$1:$I$89,5,0)</f>
        <v>322.15403999999995</v>
      </c>
      <c r="AK116" s="13">
        <f t="shared" si="89"/>
        <v>75.80136842886715</v>
      </c>
      <c r="AL116" s="20">
        <f t="shared" si="58"/>
        <v>693.10566968027672</v>
      </c>
      <c r="AM116" s="59">
        <f t="shared" si="59"/>
        <v>973.7509758091644</v>
      </c>
      <c r="AN116" s="59">
        <f ca="1">AVERAGE(OFFSET($AM$3,0,0,'Données projet'!$E$10+1,1))-AVERAGE(OFFSET($H$3,0,0,'Données projet'!$E$10+1,1))</f>
        <v>514.0255035951318</v>
      </c>
      <c r="AO116" s="59">
        <f t="shared" si="90"/>
        <v>232.26614608014839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40.479999999999997</v>
      </c>
      <c r="AR116" s="16">
        <f>IF(ISNA(VLOOKUP(A116,'Données projet'!$A$61:$I$81,5,0)),0%,VLOOKUP(A116,'Données projet'!$A$61:$I$81,5,0)*VLOOKUP('Données projet'!$B$10,Paramètres!$A$1:$I$89,7,0))</f>
        <v>0.43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93.462155296739311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93.462155296739311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356.05</v>
      </c>
      <c r="BB116" s="12">
        <f>VLOOKUP(A116,'Données projet'!$A$87:$I$107,9,0)</f>
        <v>6.8850000000000025</v>
      </c>
      <c r="BC116" s="12">
        <f t="array" ref="BC116">INDEX(BB:BB,MIN(IF(ISNUMBER(BB116:BB312),ROW(BB116:BB312),"")))</f>
        <v>6.8850000000000025</v>
      </c>
      <c r="BD116" s="12">
        <f>IF('Données projet'!$A$88&gt;35,BD115+BC116-BL115,IF(A116&lt;'Données projet'!$A$88,$BA$205^A116,IF(A116='Données projet'!$A$88,'Données projet'!$B$88,BD115+BC116-BL115)))</f>
        <v>356.04999999999995</v>
      </c>
      <c r="BE116" s="13">
        <f>BD116*VLOOKUP('Données projet'!$B$11,Paramètres!$A$1:$I$89,3,0)*VLOOKUP('Données projet'!$B$11,Paramètres!$A$1:$I$89,5,0)</f>
        <v>361.03469999999999</v>
      </c>
      <c r="BF116" s="13">
        <f t="shared" si="91"/>
        <v>83.83054946954735</v>
      </c>
      <c r="BG116" s="20">
        <f t="shared" si="61"/>
        <v>774.80697615946156</v>
      </c>
      <c r="BH116" s="59">
        <f t="shared" si="62"/>
        <v>1055.4522822883491</v>
      </c>
      <c r="BI116" s="59">
        <f ca="1">AVERAGE(OFFSET($BH$3,0,0,'Données projet'!$E$11+1,1))-AVERAGE(OFFSET($H$3,0,0,'Données projet'!$E$11+1,1))</f>
        <v>565.65323074569903</v>
      </c>
      <c r="BJ116" s="59">
        <f t="shared" si="92"/>
        <v>253.00166490531203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40.479999999999997</v>
      </c>
      <c r="BM116" s="16">
        <f>IF(ISNA(VLOOKUP(A116,'Données projet'!$A$87:$I$107,5,0)),0%,VLOOKUP(A116,'Données projet'!$A$87:$I$107,5,0)*VLOOKUP('Données projet'!$B$11,Paramètres!$A$1:$I$89,7,0))</f>
        <v>0.43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104.74207059117336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104.74207059117336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170.99999999999991</v>
      </c>
      <c r="BZ116" s="13">
        <f>BY116*VLOOKUP('Données projet'!$B$12,Paramètres!$A$1:$I$89,3,0)*VLOOKUP('Données projet'!$B$12,Paramètres!$A$1:$I$89,5,0)</f>
        <v>112.03919999999995</v>
      </c>
      <c r="CA116" s="13">
        <f t="shared" si="93"/>
        <v>29.810921169420173</v>
      </c>
      <c r="CB116" s="20">
        <f t="shared" si="64"/>
        <v>247.05562770340671</v>
      </c>
      <c r="CC116" s="59">
        <f t="shared" si="65"/>
        <v>527.70093383229437</v>
      </c>
      <c r="CD116" s="59">
        <f ca="1">AVERAGE(OFFSET($CC$3,0,0,'Données projet'!$E$12+1,1))-AVERAGE(OFFSET($H$3,0,0,'Données projet'!$E$12+1,1))</f>
        <v>225.24418446643304</v>
      </c>
      <c r="CE116" s="59">
        <f t="shared" si="94"/>
        <v>220.72810812053521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21.670986833849561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21.670986833849561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266.99999999999983</v>
      </c>
      <c r="CU116" s="17">
        <f>CT116*VLOOKUP('Données projet'!$B$13,Paramètres!$A$1:$I$89,3,0)*VLOOKUP('Données projet'!$B$13,Paramètres!$A$1:$I$89,5,0)</f>
        <v>195.76439999999985</v>
      </c>
      <c r="CV116" s="13">
        <f t="shared" si="95"/>
        <v>48.812154563023455</v>
      </c>
      <c r="CW116" s="20">
        <f t="shared" si="67"/>
        <v>425.9708325305989</v>
      </c>
      <c r="CX116" s="59">
        <f t="shared" si="68"/>
        <v>706.61613865948652</v>
      </c>
      <c r="CY116" s="59">
        <f ca="1">AVERAGE(OFFSET($CX$3,0,0,'Données projet'!$E$13+1,1))-AVERAGE(OFFSET($H$3,0,0,'Données projet'!$E$13+1,1))</f>
        <v>302.36110224755532</v>
      </c>
      <c r="CZ116" s="59">
        <f t="shared" si="96"/>
        <v>292.08583531469412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16.875217336691883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16.875217336691883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213.00000000000003</v>
      </c>
      <c r="DP116" s="17">
        <f>DO116*VLOOKUP('Données projet'!$B$14,Paramètres!$A$1:$I$89,3,0)*VLOOKUP('Données projet'!$B$14,Paramètres!$A$1:$I$89,5,0)</f>
        <v>186.07680000000005</v>
      </c>
      <c r="DQ116" s="13">
        <f t="shared" si="97"/>
        <v>46.671538591528673</v>
      </c>
      <c r="DR116" s="20">
        <f t="shared" si="70"/>
        <v>405.37002304691242</v>
      </c>
      <c r="DS116" s="59">
        <f t="shared" si="71"/>
        <v>686.01532917580005</v>
      </c>
      <c r="DT116" s="59">
        <f ca="1">AVERAGE(OFFSET($DS$3,0,0,'Données projet'!$E$14+1,1))-AVERAGE(OFFSET($H$3,0,0,'Données projet'!$E$14+1,1))</f>
        <v>285.8437404763045</v>
      </c>
      <c r="DU116" s="59">
        <f t="shared" si="98"/>
        <v>276.01618888357268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19.146299783730942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19.146299783730942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projet'!$A$191:$I$211,2,0)</f>
        <v>356.05</v>
      </c>
      <c r="EH116" s="12">
        <f>VLOOKUP(A116,'Données projet'!$A$191:$I$211,9,0)</f>
        <v>6.8850000000000025</v>
      </c>
      <c r="EI116" s="12">
        <f t="array" ref="EI116">INDEX(EH:EH,MIN(IF(ISNUMBER(EH116:EH312),ROW(EH116:EH312),"")))</f>
        <v>6.8850000000000025</v>
      </c>
      <c r="EJ116" s="12">
        <f>IF('Données projet'!$A$192&gt;35,EJ115+EI116-ER115,IF(A116&lt;'Données projet'!$A$192,$EG$205^A116,IF(A116='Données projet'!$A$192,'Données projet'!$B$192,EJ115+EI116-ER115)))</f>
        <v>356.04999999999995</v>
      </c>
      <c r="EK116" s="17">
        <f>EJ116*VLOOKUP('Données projet'!$B$15,Paramètres!$A$1:$I$89,3,0)*VLOOKUP('Données projet'!$B$15,Paramètres!$A$1:$I$89,5,0)</f>
        <v>338.81717999999995</v>
      </c>
      <c r="EL116" s="13">
        <f t="shared" si="99"/>
        <v>79.255518777308779</v>
      </c>
      <c r="EM116" s="20">
        <f t="shared" si="73"/>
        <v>728.1432837038127</v>
      </c>
      <c r="EN116" s="59">
        <f t="shared" si="74"/>
        <v>1008.7885898327004</v>
      </c>
      <c r="EO116" s="59">
        <f ca="1">AVERAGE(OFFSET($EN$3,0,0,'Données projet'!$E$15+1,1))-AVERAGE(OFFSET($H$3,0,0,'Données projet'!$E$15+1,1))</f>
        <v>536.1664221413339</v>
      </c>
      <c r="EP116" s="59">
        <f t="shared" si="100"/>
        <v>241.15939898336669</v>
      </c>
      <c r="EQ116" s="15">
        <f>IF(ISNA(VLOOKUP(A116,'Données projet'!$A$191:$I$211,3,0)),0,VLOOKUP(A116,'Données projet'!$A$191:$I$211,3,0))</f>
        <v>9</v>
      </c>
      <c r="ER116" s="15">
        <f>IF(ISNA(VLOOKUP(A116,'Données projet'!$A$191:$I$211,4,0)),0,VLOOKUP(A116,'Données projet'!$A$191:$I$211,4,0))</f>
        <v>40.479999999999997</v>
      </c>
      <c r="ES116" s="16">
        <f>IF(ISNA(VLOOKUP(A116,'Données projet'!$A$191:$I$211,5,0)),0%,VLOOKUP(A116,'Données projet'!$A$191:$I$211,5,0)*VLOOKUP('Données projet'!$B$15,Paramètres!$A$1:$I$89,7,0))</f>
        <v>0.43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98.296404708639656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98.296404708639656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7.7869999999999946</v>
      </c>
      <c r="N117" s="13">
        <f>IF('Données projet'!$A$36&gt;35,N116+M117-V116,IF(A117&lt;'Données projet'!$A$36,$K$205^A117,IF(A117='Données projet'!$A$36,'Données projet'!$B$36,N116+M117-V116)))</f>
        <v>339.44699999999938</v>
      </c>
      <c r="O117" s="13">
        <f>N117*VLOOKUP('Données projet'!$B$9,Paramètres!$A$1:$I$89,3,0)*VLOOKUP('Données projet'!$B$9,Paramètres!$A$1:$I$89,5,0)</f>
        <v>285.9501527999995</v>
      </c>
      <c r="P117" s="13">
        <f t="shared" si="87"/>
        <v>68.222904199521793</v>
      </c>
      <c r="Q117" s="20">
        <f t="shared" si="107"/>
        <v>616.85140760749948</v>
      </c>
      <c r="R117" s="59">
        <f t="shared" si="55"/>
        <v>897.71682264220499</v>
      </c>
      <c r="S117" s="59">
        <f ca="1">AVERAGE(OFFSET($R$3,0,0,'Données projet'!$E$9+1,1))-AVERAGE(OFFSET($H$3,0,0,'Données projet'!$E$9+1,1))</f>
        <v>422.90448425131547</v>
      </c>
      <c r="T117" s="59">
        <f t="shared" si="88"/>
        <v>211.68575920428512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100.9019712642325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100.9019712642325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7.4200000000000017</v>
      </c>
      <c r="AI117" s="13">
        <f>IF('Données projet'!$A$62&gt;35,AI116+AH117-AQ116,IF(A117&lt;'Données projet'!$A$62,$AF$205^A117,IF(A117='Données projet'!$A$62,'Données projet'!$B$62,AI116+AH117-AQ116)))</f>
        <v>322.98999999999995</v>
      </c>
      <c r="AJ117" s="13">
        <f>AI117*VLOOKUP('Données projet'!$B$10,Paramètres!$A$1:$I$89,3,0)*VLOOKUP('Données projet'!$B$10,Paramètres!$A$1:$I$89,5,0)</f>
        <v>292.24135199999995</v>
      </c>
      <c r="AK117" s="13">
        <f t="shared" si="89"/>
        <v>69.54748076489652</v>
      </c>
      <c r="AL117" s="20">
        <f t="shared" si="58"/>
        <v>630.11555039886127</v>
      </c>
      <c r="AM117" s="59">
        <f t="shared" si="59"/>
        <v>910.98096543356678</v>
      </c>
      <c r="AN117" s="59">
        <f ca="1">AVERAGE(OFFSET($AM$3,0,0,'Données projet'!$E$10+1,1))-AVERAGE(OFFSET($H$3,0,0,'Données projet'!$E$10+1,1))</f>
        <v>514.0255035951318</v>
      </c>
      <c r="AO117" s="59">
        <f t="shared" si="90"/>
        <v>232.26614608014839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91.629419437656082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91.629419437656082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7.4200000000000017</v>
      </c>
      <c r="BD117" s="12">
        <f>IF('Données projet'!$A$88&gt;35,BD116+BC117-BL116,IF(A117&lt;'Données projet'!$A$88,$BA$205^A117,IF(A117='Données projet'!$A$88,'Données projet'!$B$88,BD116+BC117-BL116)))</f>
        <v>322.98999999999995</v>
      </c>
      <c r="BE117" s="13">
        <f>BD117*VLOOKUP('Données projet'!$B$11,Paramètres!$A$1:$I$89,3,0)*VLOOKUP('Données projet'!$B$11,Paramètres!$A$1:$I$89,5,0)</f>
        <v>327.51185999999996</v>
      </c>
      <c r="BF117" s="13">
        <f t="shared" si="91"/>
        <v>76.914225265143912</v>
      </c>
      <c r="BG117" s="20">
        <f t="shared" si="61"/>
        <v>704.37543183679225</v>
      </c>
      <c r="BH117" s="59">
        <f t="shared" si="62"/>
        <v>985.24084687149775</v>
      </c>
      <c r="BI117" s="59">
        <f ca="1">AVERAGE(OFFSET($BH$3,0,0,'Données projet'!$E$11+1,1))-AVERAGE(OFFSET($H$3,0,0,'Données projet'!$E$11+1,1))</f>
        <v>565.65323074569903</v>
      </c>
      <c r="BJ117" s="59">
        <f t="shared" si="92"/>
        <v>253.00166490531203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102.68814247323526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102.68814247323526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170.99999999999991</v>
      </c>
      <c r="BZ117" s="13">
        <f>BY117*VLOOKUP('Données projet'!$B$12,Paramètres!$A$1:$I$89,3,0)*VLOOKUP('Données projet'!$B$12,Paramètres!$A$1:$I$89,5,0)</f>
        <v>112.03919999999995</v>
      </c>
      <c r="CA117" s="13">
        <f t="shared" si="93"/>
        <v>29.810921169420173</v>
      </c>
      <c r="CB117" s="20">
        <f t="shared" si="64"/>
        <v>247.05562770340671</v>
      </c>
      <c r="CC117" s="59">
        <f t="shared" si="65"/>
        <v>527.92104273811219</v>
      </c>
      <c r="CD117" s="59">
        <f ca="1">AVERAGE(OFFSET($CC$3,0,0,'Données projet'!$E$12+1,1))-AVERAGE(OFFSET($H$3,0,0,'Données projet'!$E$12+1,1))</f>
        <v>225.24418446643304</v>
      </c>
      <c r="CE117" s="59">
        <f t="shared" si="94"/>
        <v>220.72810812053521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21.246032000034571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21.246032000034571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266.99999999999983</v>
      </c>
      <c r="CU117" s="17">
        <f>CT117*VLOOKUP('Données projet'!$B$13,Paramètres!$A$1:$I$89,3,0)*VLOOKUP('Données projet'!$B$13,Paramètres!$A$1:$I$89,5,0)</f>
        <v>195.76439999999985</v>
      </c>
      <c r="CV117" s="13">
        <f t="shared" si="95"/>
        <v>48.812154563023455</v>
      </c>
      <c r="CW117" s="20">
        <f t="shared" si="67"/>
        <v>425.9708325305989</v>
      </c>
      <c r="CX117" s="59">
        <f t="shared" si="68"/>
        <v>706.83624756530435</v>
      </c>
      <c r="CY117" s="59">
        <f ca="1">AVERAGE(OFFSET($CX$3,0,0,'Données projet'!$E$13+1,1))-AVERAGE(OFFSET($H$3,0,0,'Données projet'!$E$13+1,1))</f>
        <v>302.36110224755532</v>
      </c>
      <c r="CZ117" s="59">
        <f t="shared" si="96"/>
        <v>292.08583531469412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16.544304617585595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16.544304617585595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213.00000000000003</v>
      </c>
      <c r="DP117" s="17">
        <f>DO117*VLOOKUP('Données projet'!$B$14,Paramètres!$A$1:$I$89,3,0)*VLOOKUP('Données projet'!$B$14,Paramètres!$A$1:$I$89,5,0)</f>
        <v>186.07680000000005</v>
      </c>
      <c r="DQ117" s="13">
        <f t="shared" si="97"/>
        <v>46.671538591528673</v>
      </c>
      <c r="DR117" s="20">
        <f t="shared" si="70"/>
        <v>405.37002304691242</v>
      </c>
      <c r="DS117" s="59">
        <f t="shared" si="71"/>
        <v>686.23543808161787</v>
      </c>
      <c r="DT117" s="59">
        <f ca="1">AVERAGE(OFFSET($DS$3,0,0,'Données projet'!$E$14+1,1))-AVERAGE(OFFSET($H$3,0,0,'Données projet'!$E$14+1,1))</f>
        <v>285.8437404763045</v>
      </c>
      <c r="DU117" s="59">
        <f t="shared" si="98"/>
        <v>276.01618888357268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18.77085252306173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18.77085252306173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7.4200000000000017</v>
      </c>
      <c r="EJ117" s="12">
        <f>IF('Données projet'!$A$192&gt;35,EJ116+EI117-ER116,IF(A117&lt;'Données projet'!$A$192,$EG$205^A117,IF(A117='Données projet'!$A$192,'Données projet'!$B$192,EJ116+EI117-ER116)))</f>
        <v>322.98999999999995</v>
      </c>
      <c r="EK117" s="17">
        <f>EJ117*VLOOKUP('Données projet'!$B$15,Paramètres!$A$1:$I$89,3,0)*VLOOKUP('Données projet'!$B$15,Paramètres!$A$1:$I$89,5,0)</f>
        <v>307.35728399999994</v>
      </c>
      <c r="EL117" s="13">
        <f t="shared" si="99"/>
        <v>72.71665118881495</v>
      </c>
      <c r="EM117" s="20">
        <f t="shared" si="73"/>
        <v>661.96210378718581</v>
      </c>
      <c r="EN117" s="59">
        <f t="shared" si="74"/>
        <v>942.82751882189132</v>
      </c>
      <c r="EO117" s="59">
        <f ca="1">AVERAGE(OFFSET($EN$3,0,0,'Données projet'!$E$15+1,1))-AVERAGE(OFFSET($H$3,0,0,'Données projet'!$E$15+1,1))</f>
        <v>536.1664221413339</v>
      </c>
      <c r="EP117" s="59">
        <f t="shared" si="100"/>
        <v>241.15939898336669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96.368872167190048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96.368872167190048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7.7869999999999946</v>
      </c>
      <c r="N118" s="13">
        <f>IF('Données projet'!$A$36&gt;35,N117+M118-V117,IF(A118&lt;'Données projet'!$A$36,$K$205^A118,IF(A118='Données projet'!$A$36,'Données projet'!$B$36,N117+M118-V117)))</f>
        <v>347.23399999999936</v>
      </c>
      <c r="O118" s="13">
        <f>N118*VLOOKUP('Données projet'!$B$9,Paramètres!$A$1:$I$89,3,0)*VLOOKUP('Données projet'!$B$9,Paramètres!$A$1:$I$89,5,0)</f>
        <v>292.50992159999947</v>
      </c>
      <c r="P118" s="13">
        <f t="shared" si="87"/>
        <v>69.603952232298724</v>
      </c>
      <c r="Q118" s="20">
        <f t="shared" si="107"/>
        <v>630.68166359125257</v>
      </c>
      <c r="R118" s="59">
        <f t="shared" si="55"/>
        <v>911.76336913434989</v>
      </c>
      <c r="S118" s="59">
        <f ca="1">AVERAGE(OFFSET($R$3,0,0,'Données projet'!$E$9+1,1))-AVERAGE(OFFSET($H$3,0,0,'Données projet'!$E$9+1,1))</f>
        <v>422.90448425131547</v>
      </c>
      <c r="T118" s="59">
        <f t="shared" si="88"/>
        <v>211.68575920428512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98.9233451518664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98.9233451518664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7.4200000000000017</v>
      </c>
      <c r="AI118" s="13">
        <f>IF('Données projet'!$A$62&gt;35,AI117+AH118-AQ117,IF(A118&lt;'Données projet'!$A$62,$AF$205^A118,IF(A118='Données projet'!$A$62,'Données projet'!$B$62,AI117+AH118-AQ117)))</f>
        <v>330.40999999999997</v>
      </c>
      <c r="AJ118" s="13">
        <f>AI118*VLOOKUP('Données projet'!$B$10,Paramètres!$A$1:$I$89,3,0)*VLOOKUP('Données projet'!$B$10,Paramètres!$A$1:$I$89,5,0)</f>
        <v>298.95496799999995</v>
      </c>
      <c r="AK118" s="13">
        <f t="shared" si="89"/>
        <v>70.957340155469637</v>
      </c>
      <c r="AL118" s="20">
        <f t="shared" si="58"/>
        <v>644.2639367041096</v>
      </c>
      <c r="AM118" s="59">
        <f t="shared" si="59"/>
        <v>925.3456422472068</v>
      </c>
      <c r="AN118" s="59">
        <f ca="1">AVERAGE(OFFSET($AM$3,0,0,'Données projet'!$E$10+1,1))-AVERAGE(OFFSET($H$3,0,0,'Données projet'!$E$10+1,1))</f>
        <v>514.0255035951318</v>
      </c>
      <c r="AO118" s="59">
        <f t="shared" si="90"/>
        <v>232.26614608014839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89.832622410910986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89.832622410910986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7.4200000000000017</v>
      </c>
      <c r="BD118" s="12">
        <f>IF('Données projet'!$A$88&gt;35,BD117+BC118-BL117,IF(A118&lt;'Données projet'!$A$88,$BA$205^A118,IF(A118='Données projet'!$A$88,'Données projet'!$B$88,BD117+BC118-BL117)))</f>
        <v>330.40999999999997</v>
      </c>
      <c r="BE118" s="13">
        <f>BD118*VLOOKUP('Données projet'!$B$11,Paramètres!$A$1:$I$89,3,0)*VLOOKUP('Données projet'!$B$11,Paramètres!$A$1:$I$89,5,0)</f>
        <v>335.03573999999998</v>
      </c>
      <c r="BF118" s="13">
        <f t="shared" si="91"/>
        <v>78.47342254398265</v>
      </c>
      <c r="BG118" s="20">
        <f t="shared" si="61"/>
        <v>720.19512476410307</v>
      </c>
      <c r="BH118" s="59">
        <f t="shared" si="62"/>
        <v>1001.2768303072003</v>
      </c>
      <c r="BI118" s="59">
        <f ca="1">AVERAGE(OFFSET($BH$3,0,0,'Données projet'!$E$11+1,1))-AVERAGE(OFFSET($H$3,0,0,'Données projet'!$E$11+1,1))</f>
        <v>565.65323074569903</v>
      </c>
      <c r="BJ118" s="59">
        <f t="shared" si="92"/>
        <v>253.00166490531203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100.67449063291747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100.67449063291747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170.99999999999991</v>
      </c>
      <c r="BZ118" s="13">
        <f>BY118*VLOOKUP('Données projet'!$B$12,Paramètres!$A$1:$I$89,3,0)*VLOOKUP('Données projet'!$B$12,Paramètres!$A$1:$I$89,5,0)</f>
        <v>112.03919999999995</v>
      </c>
      <c r="CA118" s="13">
        <f t="shared" si="93"/>
        <v>29.810921169420173</v>
      </c>
      <c r="CB118" s="20">
        <f t="shared" si="64"/>
        <v>247.05562770340671</v>
      </c>
      <c r="CC118" s="59">
        <f t="shared" si="65"/>
        <v>528.137333246504</v>
      </c>
      <c r="CD118" s="59">
        <f ca="1">AVERAGE(OFFSET($CC$3,0,0,'Données projet'!$E$12+1,1))-AVERAGE(OFFSET($H$3,0,0,'Données projet'!$E$12+1,1))</f>
        <v>225.24418446643304</v>
      </c>
      <c r="CE118" s="59">
        <f t="shared" si="94"/>
        <v>220.72810812053521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20.829410271313836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20.829410271313836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266.99999999999983</v>
      </c>
      <c r="CU118" s="17">
        <f>CT118*VLOOKUP('Données projet'!$B$13,Paramètres!$A$1:$I$89,3,0)*VLOOKUP('Données projet'!$B$13,Paramètres!$A$1:$I$89,5,0)</f>
        <v>195.76439999999985</v>
      </c>
      <c r="CV118" s="13">
        <f t="shared" si="95"/>
        <v>48.812154563023455</v>
      </c>
      <c r="CW118" s="20">
        <f t="shared" si="67"/>
        <v>425.9708325305989</v>
      </c>
      <c r="CX118" s="59">
        <f t="shared" si="68"/>
        <v>707.05253807369616</v>
      </c>
      <c r="CY118" s="59">
        <f ca="1">AVERAGE(OFFSET($CX$3,0,0,'Données projet'!$E$13+1,1))-AVERAGE(OFFSET($H$3,0,0,'Données projet'!$E$13+1,1))</f>
        <v>302.36110224755532</v>
      </c>
      <c r="CZ118" s="59">
        <f t="shared" si="96"/>
        <v>292.08583531469412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16.219880895064151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16.219880895064151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213.00000000000003</v>
      </c>
      <c r="DP118" s="17">
        <f>DO118*VLOOKUP('Données projet'!$B$14,Paramètres!$A$1:$I$89,3,0)*VLOOKUP('Données projet'!$B$14,Paramètres!$A$1:$I$89,5,0)</f>
        <v>186.07680000000005</v>
      </c>
      <c r="DQ118" s="13">
        <f t="shared" si="97"/>
        <v>46.671538591528673</v>
      </c>
      <c r="DR118" s="20">
        <f t="shared" si="70"/>
        <v>405.37002304691242</v>
      </c>
      <c r="DS118" s="59">
        <f t="shared" si="71"/>
        <v>686.45172859000968</v>
      </c>
      <c r="DT118" s="59">
        <f ca="1">AVERAGE(OFFSET($DS$3,0,0,'Données projet'!$E$14+1,1))-AVERAGE(OFFSET($H$3,0,0,'Données projet'!$E$14+1,1))</f>
        <v>285.8437404763045</v>
      </c>
      <c r="DU118" s="59">
        <f t="shared" si="98"/>
        <v>276.01618888357268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18.402767554174027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18.402767554174027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7.4200000000000017</v>
      </c>
      <c r="EJ118" s="12">
        <f>IF('Données projet'!$A$192&gt;35,EJ117+EI118-ER117,IF(A118&lt;'Données projet'!$A$192,$EG$205^A118,IF(A118='Données projet'!$A$192,'Données projet'!$B$192,EJ117+EI118-ER117)))</f>
        <v>330.40999999999997</v>
      </c>
      <c r="EK118" s="17">
        <f>EJ118*VLOOKUP('Données projet'!$B$15,Paramètres!$A$1:$I$89,3,0)*VLOOKUP('Données projet'!$B$15,Paramètres!$A$1:$I$89,5,0)</f>
        <v>314.41815600000001</v>
      </c>
      <c r="EL118" s="13">
        <f t="shared" si="99"/>
        <v>74.190755676886184</v>
      </c>
      <c r="EM118" s="20">
        <f t="shared" si="73"/>
        <v>676.8271878372434</v>
      </c>
      <c r="EN118" s="59">
        <f t="shared" si="74"/>
        <v>957.90889338034071</v>
      </c>
      <c r="EO118" s="59">
        <f ca="1">AVERAGE(OFFSET($EN$3,0,0,'Données projet'!$E$15+1,1))-AVERAGE(OFFSET($H$3,0,0,'Données projet'!$E$15+1,1))</f>
        <v>536.1664221413339</v>
      </c>
      <c r="EP118" s="59">
        <f t="shared" si="100"/>
        <v>241.15939898336669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94.479137363199513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94.479137363199513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7.7869999999999946</v>
      </c>
      <c r="N119" s="13">
        <f>IF('Données projet'!$A$36&gt;35,N118+M119-V118,IF(A119&lt;'Données projet'!$A$36,$K$205^A119,IF(A119='Données projet'!$A$36,'Données projet'!$B$36,N118+M119-V118)))</f>
        <v>355.02099999999933</v>
      </c>
      <c r="O119" s="13">
        <f>N119*VLOOKUP('Données projet'!$B$9,Paramètres!$A$1:$I$89,3,0)*VLOOKUP('Données projet'!$B$9,Paramètres!$A$1:$I$89,5,0)</f>
        <v>299.0696903999995</v>
      </c>
      <c r="P119" s="13">
        <f t="shared" si="87"/>
        <v>70.981399610477624</v>
      </c>
      <c r="Q119" s="20">
        <f t="shared" si="107"/>
        <v>644.50564843491429</v>
      </c>
      <c r="R119" s="59">
        <f t="shared" si="55"/>
        <v>925.79989232963578</v>
      </c>
      <c r="S119" s="59">
        <f ca="1">AVERAGE(OFFSET($R$3,0,0,'Données projet'!$E$9+1,1))-AVERAGE(OFFSET($H$3,0,0,'Données projet'!$E$9+1,1))</f>
        <v>422.90448425131547</v>
      </c>
      <c r="T119" s="59">
        <f t="shared" si="88"/>
        <v>211.68575920428512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96.983518690721027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96.983518690721027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7.4200000000000017</v>
      </c>
      <c r="AI119" s="13">
        <f>IF('Données projet'!$A$62&gt;35,AI118+AH119-AQ118,IF(A119&lt;'Données projet'!$A$62,$AF$205^A119,IF(A119='Données projet'!$A$62,'Données projet'!$B$62,AI118+AH119-AQ118)))</f>
        <v>337.83</v>
      </c>
      <c r="AJ119" s="13">
        <f>AI119*VLOOKUP('Données projet'!$B$10,Paramètres!$A$1:$I$89,3,0)*VLOOKUP('Données projet'!$B$10,Paramètres!$A$1:$I$89,5,0)</f>
        <v>305.66858400000001</v>
      </c>
      <c r="AK119" s="13">
        <f t="shared" si="89"/>
        <v>72.363518675095591</v>
      </c>
      <c r="AL119" s="20">
        <f t="shared" si="58"/>
        <v>658.4059121591248</v>
      </c>
      <c r="AM119" s="59">
        <f t="shared" si="59"/>
        <v>939.70015605384629</v>
      </c>
      <c r="AN119" s="59">
        <f ca="1">AVERAGE(OFFSET($AM$3,0,0,'Données projet'!$E$10+1,1))-AVERAGE(OFFSET($H$3,0,0,'Données projet'!$E$10+1,1))</f>
        <v>514.0255035951318</v>
      </c>
      <c r="AO119" s="59">
        <f t="shared" si="90"/>
        <v>232.26614608014839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88.07105947792239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88.07105947792239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7.4200000000000017</v>
      </c>
      <c r="BD119" s="12">
        <f>IF('Données projet'!$A$88&gt;35,BD118+BC119-BL118,IF(A119&lt;'Données projet'!$A$88,$BA$205^A119,IF(A119='Données projet'!$A$88,'Données projet'!$B$88,BD118+BC119-BL118)))</f>
        <v>337.83</v>
      </c>
      <c r="BE119" s="13">
        <f>BD119*VLOOKUP('Données projet'!$B$11,Paramètres!$A$1:$I$89,3,0)*VLOOKUP('Données projet'!$B$11,Paramètres!$A$1:$I$89,5,0)</f>
        <v>342.55962</v>
      </c>
      <c r="BF119" s="13">
        <f t="shared" si="91"/>
        <v>80.028549059450995</v>
      </c>
      <c r="BG119" s="20">
        <f t="shared" si="61"/>
        <v>736.00772777854388</v>
      </c>
      <c r="BH119" s="59">
        <f t="shared" si="62"/>
        <v>1017.3019716732654</v>
      </c>
      <c r="BI119" s="59">
        <f ca="1">AVERAGE(OFFSET($BH$3,0,0,'Données projet'!$E$11+1,1))-AVERAGE(OFFSET($H$3,0,0,'Données projet'!$E$11+1,1))</f>
        <v>565.65323074569903</v>
      </c>
      <c r="BJ119" s="59">
        <f t="shared" si="92"/>
        <v>253.00166490531203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98.700325276981971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98.700325276981971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170.99999999999991</v>
      </c>
      <c r="BZ119" s="13">
        <f>BY119*VLOOKUP('Données projet'!$B$12,Paramètres!$A$1:$I$89,3,0)*VLOOKUP('Données projet'!$B$12,Paramètres!$A$1:$I$89,5,0)</f>
        <v>112.03919999999995</v>
      </c>
      <c r="CA119" s="13">
        <f t="shared" si="93"/>
        <v>29.810921169420173</v>
      </c>
      <c r="CB119" s="20">
        <f t="shared" si="64"/>
        <v>247.05562770340671</v>
      </c>
      <c r="CC119" s="59">
        <f t="shared" si="65"/>
        <v>528.34987159812817</v>
      </c>
      <c r="CD119" s="59">
        <f ca="1">AVERAGE(OFFSET($CC$3,0,0,'Données projet'!$E$12+1,1))-AVERAGE(OFFSET($H$3,0,0,'Données projet'!$E$12+1,1))</f>
        <v>225.24418446643304</v>
      </c>
      <c r="CE119" s="59">
        <f t="shared" si="94"/>
        <v>220.72810812053521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20.420958240579154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20.420958240579154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266.99999999999983</v>
      </c>
      <c r="CU119" s="17">
        <f>CT119*VLOOKUP('Données projet'!$B$13,Paramètres!$A$1:$I$89,3,0)*VLOOKUP('Données projet'!$B$13,Paramètres!$A$1:$I$89,5,0)</f>
        <v>195.76439999999985</v>
      </c>
      <c r="CV119" s="13">
        <f t="shared" si="95"/>
        <v>48.812154563023455</v>
      </c>
      <c r="CW119" s="20">
        <f t="shared" si="67"/>
        <v>425.9708325305989</v>
      </c>
      <c r="CX119" s="59">
        <f t="shared" si="68"/>
        <v>707.26507642532033</v>
      </c>
      <c r="CY119" s="59">
        <f ca="1">AVERAGE(OFFSET($CX$3,0,0,'Données projet'!$E$13+1,1))-AVERAGE(OFFSET($H$3,0,0,'Données projet'!$E$13+1,1))</f>
        <v>302.36110224755532</v>
      </c>
      <c r="CZ119" s="59">
        <f t="shared" si="96"/>
        <v>292.08583531469412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15.901818923862422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15.901818923862422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213.00000000000003</v>
      </c>
      <c r="DP119" s="17">
        <f>DO119*VLOOKUP('Données projet'!$B$14,Paramètres!$A$1:$I$89,3,0)*VLOOKUP('Données projet'!$B$14,Paramètres!$A$1:$I$89,5,0)</f>
        <v>186.07680000000005</v>
      </c>
      <c r="DQ119" s="13">
        <f t="shared" si="97"/>
        <v>46.671538591528673</v>
      </c>
      <c r="DR119" s="20">
        <f t="shared" si="70"/>
        <v>405.37002304691242</v>
      </c>
      <c r="DS119" s="59">
        <f t="shared" si="71"/>
        <v>686.66426694163397</v>
      </c>
      <c r="DT119" s="59">
        <f ca="1">AVERAGE(OFFSET($DS$3,0,0,'Données projet'!$E$14+1,1))-AVERAGE(OFFSET($H$3,0,0,'Données projet'!$E$14+1,1))</f>
        <v>285.8437404763045</v>
      </c>
      <c r="DU119" s="59">
        <f t="shared" si="98"/>
        <v>276.01618888357268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18.041900507016546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18.041900507016546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7.4200000000000017</v>
      </c>
      <c r="EJ119" s="12">
        <f>IF('Données projet'!$A$192&gt;35,EJ118+EI119-ER118,IF(A119&lt;'Données projet'!$A$192,$EG$205^A119,IF(A119='Données projet'!$A$192,'Données projet'!$B$192,EJ118+EI119-ER118)))</f>
        <v>337.83</v>
      </c>
      <c r="EK119" s="17">
        <f>EJ119*VLOOKUP('Données projet'!$B$15,Paramètres!$A$1:$I$89,3,0)*VLOOKUP('Données projet'!$B$15,Paramètres!$A$1:$I$89,5,0)</f>
        <v>321.47902799999997</v>
      </c>
      <c r="EL119" s="13">
        <f t="shared" si="99"/>
        <v>75.661011562451691</v>
      </c>
      <c r="EM119" s="20">
        <f t="shared" si="73"/>
        <v>691.68556890460331</v>
      </c>
      <c r="EN119" s="59">
        <f t="shared" si="74"/>
        <v>972.9798127993248</v>
      </c>
      <c r="EO119" s="59">
        <f ca="1">AVERAGE(OFFSET($EN$3,0,0,'Données projet'!$E$15+1,1))-AVERAGE(OFFSET($H$3,0,0,'Données projet'!$E$15+1,1))</f>
        <v>536.1664221413339</v>
      </c>
      <c r="EP119" s="59">
        <f t="shared" si="100"/>
        <v>241.15939898336669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92.626459106090806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92.626459106090806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7.7869999999999946</v>
      </c>
      <c r="N120" s="13">
        <f>IF('Données projet'!$A$36&gt;35,N119+M120-V119,IF(A120&lt;'Données projet'!$A$36,$K$205^A120,IF(A120='Données projet'!$A$36,'Données projet'!$B$36,N119+M120-V119)))</f>
        <v>362.80799999999931</v>
      </c>
      <c r="O120" s="13">
        <f>N120*VLOOKUP('Données projet'!$B$9,Paramètres!$A$1:$I$89,3,0)*VLOOKUP('Données projet'!$B$9,Paramètres!$A$1:$I$89,5,0)</f>
        <v>305.62945919999947</v>
      </c>
      <c r="P120" s="13">
        <f t="shared" si="87"/>
        <v>72.355334405172712</v>
      </c>
      <c r="Q120" s="20">
        <f t="shared" si="107"/>
        <v>658.3235155290082</v>
      </c>
      <c r="R120" s="59">
        <f t="shared" si="55"/>
        <v>939.82661071011785</v>
      </c>
      <c r="S120" s="59">
        <f ca="1">AVERAGE(OFFSET($R$3,0,0,'Données projet'!$E$9+1,1))-AVERAGE(OFFSET($H$3,0,0,'Données projet'!$E$9+1,1))</f>
        <v>422.90448425131547</v>
      </c>
      <c r="T120" s="59">
        <f t="shared" si="88"/>
        <v>211.68575920428512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95.081731043301403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95.081731043301403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7.4200000000000017</v>
      </c>
      <c r="AI120" s="13">
        <f>IF('Données projet'!$A$62&gt;35,AI119+AH120-AQ119,IF(A120&lt;'Données projet'!$A$62,$AF$205^A120,IF(A120='Données projet'!$A$62,'Données projet'!$B$62,AI119+AH120-AQ119)))</f>
        <v>345.25</v>
      </c>
      <c r="AJ120" s="13">
        <f>AI120*VLOOKUP('Données projet'!$B$10,Paramètres!$A$1:$I$89,3,0)*VLOOKUP('Données projet'!$B$10,Paramètres!$A$1:$I$89,5,0)</f>
        <v>312.38219999999995</v>
      </c>
      <c r="AK120" s="13">
        <f t="shared" si="89"/>
        <v>73.766106479148277</v>
      </c>
      <c r="AL120" s="20">
        <f t="shared" si="58"/>
        <v>672.54163378451642</v>
      </c>
      <c r="AM120" s="59">
        <f t="shared" si="59"/>
        <v>954.04472896562606</v>
      </c>
      <c r="AN120" s="59">
        <f ca="1">AVERAGE(OFFSET($AM$3,0,0,'Données projet'!$E$10+1,1))-AVERAGE(OFFSET($H$3,0,0,'Données projet'!$E$10+1,1))</f>
        <v>514.0255035951318</v>
      </c>
      <c r="AO120" s="59">
        <f t="shared" si="90"/>
        <v>232.26614608014839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86.344039719602392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86.344039719602392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7.4200000000000017</v>
      </c>
      <c r="BD120" s="12">
        <f>IF('Données projet'!$A$88&gt;35,BD119+BC120-BL119,IF(A120&lt;'Données projet'!$A$88,$BA$205^A120,IF(A120='Données projet'!$A$88,'Données projet'!$B$88,BD119+BC120-BL119)))</f>
        <v>345.25</v>
      </c>
      <c r="BE120" s="13">
        <f>BD120*VLOOKUP('Données projet'!$B$11,Paramètres!$A$1:$I$89,3,0)*VLOOKUP('Données projet'!$B$11,Paramètres!$A$1:$I$89,5,0)</f>
        <v>350.08350000000002</v>
      </c>
      <c r="BF120" s="13">
        <f t="shared" si="91"/>
        <v>81.579704516537063</v>
      </c>
      <c r="BG120" s="20">
        <f t="shared" si="61"/>
        <v>751.81341453296864</v>
      </c>
      <c r="BH120" s="59">
        <f t="shared" si="62"/>
        <v>1033.3165097140782</v>
      </c>
      <c r="BI120" s="59">
        <f ca="1">AVERAGE(OFFSET($BH$3,0,0,'Données projet'!$E$11+1,1))-AVERAGE(OFFSET($H$3,0,0,'Données projet'!$E$11+1,1))</f>
        <v>565.65323074569903</v>
      </c>
      <c r="BJ120" s="59">
        <f t="shared" si="92"/>
        <v>253.00166490531203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96.764872099554395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96.764872099554395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170.99999999999991</v>
      </c>
      <c r="BZ120" s="13">
        <f>BY120*VLOOKUP('Données projet'!$B$12,Paramètres!$A$1:$I$89,3,0)*VLOOKUP('Données projet'!$B$12,Paramètres!$A$1:$I$89,5,0)</f>
        <v>112.03919999999995</v>
      </c>
      <c r="CA120" s="13">
        <f t="shared" si="93"/>
        <v>29.810921169420173</v>
      </c>
      <c r="CB120" s="20">
        <f t="shared" si="64"/>
        <v>247.05562770340671</v>
      </c>
      <c r="CC120" s="59">
        <f t="shared" si="65"/>
        <v>528.55872288451633</v>
      </c>
      <c r="CD120" s="59">
        <f ca="1">AVERAGE(OFFSET($CC$3,0,0,'Données projet'!$E$12+1,1))-AVERAGE(OFFSET($H$3,0,0,'Données projet'!$E$12+1,1))</f>
        <v>225.24418446643304</v>
      </c>
      <c r="CE120" s="59">
        <f t="shared" si="94"/>
        <v>220.72810812053521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20.02051570503604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20.02051570503604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266.99999999999983</v>
      </c>
      <c r="CU120" s="17">
        <f>CT120*VLOOKUP('Données projet'!$B$13,Paramètres!$A$1:$I$89,3,0)*VLOOKUP('Données projet'!$B$13,Paramètres!$A$1:$I$89,5,0)</f>
        <v>195.76439999999985</v>
      </c>
      <c r="CV120" s="13">
        <f t="shared" si="95"/>
        <v>48.812154563023455</v>
      </c>
      <c r="CW120" s="20">
        <f t="shared" si="67"/>
        <v>425.9708325305989</v>
      </c>
      <c r="CX120" s="59">
        <f t="shared" si="68"/>
        <v>707.47392771170848</v>
      </c>
      <c r="CY120" s="59">
        <f ca="1">AVERAGE(OFFSET($CX$3,0,0,'Données projet'!$E$13+1,1))-AVERAGE(OFFSET($H$3,0,0,'Données projet'!$E$13+1,1))</f>
        <v>302.36110224755532</v>
      </c>
      <c r="CZ120" s="59">
        <f t="shared" si="96"/>
        <v>292.08583531469412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15.589993953917311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15.589993953917311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213.00000000000003</v>
      </c>
      <c r="DP120" s="17">
        <f>DO120*VLOOKUP('Données projet'!$B$14,Paramètres!$A$1:$I$89,3,0)*VLOOKUP('Données projet'!$B$14,Paramètres!$A$1:$I$89,5,0)</f>
        <v>186.07680000000005</v>
      </c>
      <c r="DQ120" s="13">
        <f t="shared" si="97"/>
        <v>46.671538591528673</v>
      </c>
      <c r="DR120" s="20">
        <f t="shared" si="70"/>
        <v>405.37002304691242</v>
      </c>
      <c r="DS120" s="59">
        <f t="shared" si="71"/>
        <v>686.87311822802212</v>
      </c>
      <c r="DT120" s="59">
        <f ca="1">AVERAGE(OFFSET($DS$3,0,0,'Données projet'!$E$14+1,1))-AVERAGE(OFFSET($H$3,0,0,'Données projet'!$E$14+1,1))</f>
        <v>285.8437404763045</v>
      </c>
      <c r="DU120" s="59">
        <f t="shared" si="98"/>
        <v>276.01618888357268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17.688109842546659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17.688109842546659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7.4200000000000017</v>
      </c>
      <c r="EJ120" s="12">
        <f>IF('Données projet'!$A$192&gt;35,EJ119+EI120-ER119,IF(A120&lt;'Données projet'!$A$192,$EG$205^A120,IF(A120='Données projet'!$A$192,'Données projet'!$B$192,EJ119+EI120-ER119)))</f>
        <v>345.25</v>
      </c>
      <c r="EK120" s="17">
        <f>EJ120*VLOOKUP('Données projet'!$B$15,Paramètres!$A$1:$I$89,3,0)*VLOOKUP('Données projet'!$B$15,Paramètres!$A$1:$I$89,5,0)</f>
        <v>328.53989999999999</v>
      </c>
      <c r="EL120" s="13">
        <f t="shared" si="99"/>
        <v>77.127513109125545</v>
      </c>
      <c r="EM120" s="20">
        <f t="shared" si="73"/>
        <v>706.53741116506023</v>
      </c>
      <c r="EN120" s="59">
        <f t="shared" si="74"/>
        <v>988.04050634616988</v>
      </c>
      <c r="EO120" s="59">
        <f ca="1">AVERAGE(OFFSET($EN$3,0,0,'Données projet'!$E$15+1,1))-AVERAGE(OFFSET($H$3,0,0,'Données projet'!$E$15+1,1))</f>
        <v>536.1664221413339</v>
      </c>
      <c r="EP120" s="59">
        <f t="shared" si="100"/>
        <v>241.15939898336669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90.810110739581845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90.810110739581845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7.7869999999999946</v>
      </c>
      <c r="N121" s="13">
        <f>IF('Données projet'!$A$36&gt;35,N120+M121-V120,IF(A121&lt;'Données projet'!$A$36,$K$205^A121,IF(A121='Données projet'!$A$36,'Données projet'!$B$36,N120+M121-V120)))</f>
        <v>370.59499999999929</v>
      </c>
      <c r="O121" s="13">
        <f>N121*VLOOKUP('Données projet'!$B$9,Paramètres!$A$1:$I$89,3,0)*VLOOKUP('Données projet'!$B$9,Paramètres!$A$1:$I$89,5,0)</f>
        <v>312.18922799999945</v>
      </c>
      <c r="P121" s="13">
        <f t="shared" si="87"/>
        <v>73.725840690974877</v>
      </c>
      <c r="Q121" s="20">
        <f t="shared" si="107"/>
        <v>672.13541130344686</v>
      </c>
      <c r="R121" s="59">
        <f t="shared" si="55"/>
        <v>953.84373466804732</v>
      </c>
      <c r="S121" s="59">
        <f ca="1">AVERAGE(OFFSET($R$3,0,0,'Données projet'!$E$9+1,1))-AVERAGE(OFFSET($H$3,0,0,'Données projet'!$E$9+1,1))</f>
        <v>422.90448425131547</v>
      </c>
      <c r="T121" s="59">
        <f t="shared" si="88"/>
        <v>211.68575920428512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93.217236291671753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93.217236291671753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7.4200000000000017</v>
      </c>
      <c r="AI121" s="13">
        <f>IF('Données projet'!$A$62&gt;35,AI120+AH121-AQ120,IF(A121&lt;'Données projet'!$A$62,$AF$205^A121,IF(A121='Données projet'!$A$62,'Données projet'!$B$62,AI120+AH121-AQ120)))</f>
        <v>352.67</v>
      </c>
      <c r="AJ121" s="13">
        <f>AI121*VLOOKUP('Données projet'!$B$10,Paramètres!$A$1:$I$89,3,0)*VLOOKUP('Données projet'!$B$10,Paramètres!$A$1:$I$89,5,0)</f>
        <v>319.09581600000001</v>
      </c>
      <c r="AK121" s="13">
        <f t="shared" si="89"/>
        <v>75.165189626464382</v>
      </c>
      <c r="AL121" s="20">
        <f t="shared" si="58"/>
        <v>686.67125146609214</v>
      </c>
      <c r="AM121" s="59">
        <f t="shared" si="59"/>
        <v>968.37957483069249</v>
      </c>
      <c r="AN121" s="59">
        <f ca="1">AVERAGE(OFFSET($AM$3,0,0,'Données projet'!$E$10+1,1))-AVERAGE(OFFSET($H$3,0,0,'Données projet'!$E$10+1,1))</f>
        <v>514.0255035951318</v>
      </c>
      <c r="AO121" s="59">
        <f t="shared" si="90"/>
        <v>232.26614608014839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84.650885765365018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84.650885765365018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7.4200000000000017</v>
      </c>
      <c r="BD121" s="12">
        <f>IF('Données projet'!$A$88&gt;35,BD120+BC121-BL120,IF(A121&lt;'Données projet'!$A$88,$BA$205^A121,IF(A121='Données projet'!$A$88,'Données projet'!$B$88,BD120+BC121-BL120)))</f>
        <v>352.67</v>
      </c>
      <c r="BE121" s="13">
        <f>BD121*VLOOKUP('Données projet'!$B$11,Paramètres!$A$1:$I$89,3,0)*VLOOKUP('Données projet'!$B$11,Paramètres!$A$1:$I$89,5,0)</f>
        <v>357.60738000000003</v>
      </c>
      <c r="BF121" s="13">
        <f t="shared" si="91"/>
        <v>83.126984089770033</v>
      </c>
      <c r="BG121" s="20">
        <f t="shared" si="61"/>
        <v>767.61235078968275</v>
      </c>
      <c r="BH121" s="59">
        <f t="shared" si="62"/>
        <v>1049.3206741542831</v>
      </c>
      <c r="BI121" s="59">
        <f ca="1">AVERAGE(OFFSET($BH$3,0,0,'Données projet'!$E$11+1,1))-AVERAGE(OFFSET($H$3,0,0,'Données projet'!$E$11+1,1))</f>
        <v>565.65323074569903</v>
      </c>
      <c r="BJ121" s="59">
        <f t="shared" si="92"/>
        <v>253.00166490531203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94.867371978426306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94.867371978426306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170.99999999999991</v>
      </c>
      <c r="BZ121" s="13">
        <f>BY121*VLOOKUP('Données projet'!$B$12,Paramètres!$A$1:$I$89,3,0)*VLOOKUP('Données projet'!$B$12,Paramètres!$A$1:$I$89,5,0)</f>
        <v>112.03919999999995</v>
      </c>
      <c r="CA121" s="13">
        <f t="shared" si="93"/>
        <v>29.810921169420173</v>
      </c>
      <c r="CB121" s="20">
        <f t="shared" si="64"/>
        <v>247.05562770340671</v>
      </c>
      <c r="CC121" s="59">
        <f t="shared" si="65"/>
        <v>528.76395106800715</v>
      </c>
      <c r="CD121" s="59">
        <f ca="1">AVERAGE(OFFSET($CC$3,0,0,'Données projet'!$E$12+1,1))-AVERAGE(OFFSET($H$3,0,0,'Données projet'!$E$12+1,1))</f>
        <v>225.24418446643304</v>
      </c>
      <c r="CE121" s="59">
        <f t="shared" si="94"/>
        <v>220.72810812053521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19.627925603369096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19.627925603369096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266.99999999999983</v>
      </c>
      <c r="CU121" s="17">
        <f>CT121*VLOOKUP('Données projet'!$B$13,Paramètres!$A$1:$I$89,3,0)*VLOOKUP('Données projet'!$B$13,Paramètres!$A$1:$I$89,5,0)</f>
        <v>195.76439999999985</v>
      </c>
      <c r="CV121" s="13">
        <f t="shared" si="95"/>
        <v>48.812154563023455</v>
      </c>
      <c r="CW121" s="20">
        <f t="shared" si="67"/>
        <v>425.9708325305989</v>
      </c>
      <c r="CX121" s="59">
        <f t="shared" si="68"/>
        <v>707.6791558951993</v>
      </c>
      <c r="CY121" s="59">
        <f ca="1">AVERAGE(OFFSET($CX$3,0,0,'Données projet'!$E$13+1,1))-AVERAGE(OFFSET($H$3,0,0,'Données projet'!$E$13+1,1))</f>
        <v>302.36110224755532</v>
      </c>
      <c r="CZ121" s="59">
        <f t="shared" si="96"/>
        <v>292.08583531469412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15.284283681438373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15.284283681438373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213.00000000000003</v>
      </c>
      <c r="DP121" s="17">
        <f>DO121*VLOOKUP('Données projet'!$B$14,Paramètres!$A$1:$I$89,3,0)*VLOOKUP('Données projet'!$B$14,Paramètres!$A$1:$I$89,5,0)</f>
        <v>186.07680000000005</v>
      </c>
      <c r="DQ121" s="13">
        <f t="shared" si="97"/>
        <v>46.671538591528673</v>
      </c>
      <c r="DR121" s="20">
        <f t="shared" si="70"/>
        <v>405.37002304691242</v>
      </c>
      <c r="DS121" s="59">
        <f t="shared" si="71"/>
        <v>687.07834641151283</v>
      </c>
      <c r="DT121" s="59">
        <f ca="1">AVERAGE(OFFSET($DS$3,0,0,'Données projet'!$E$14+1,1))-AVERAGE(OFFSET($H$3,0,0,'Données projet'!$E$14+1,1))</f>
        <v>285.8437404763045</v>
      </c>
      <c r="DU121" s="59">
        <f t="shared" si="98"/>
        <v>276.01618888357268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17.34125679721603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17.34125679721603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7.4200000000000017</v>
      </c>
      <c r="EJ121" s="12">
        <f>IF('Données projet'!$A$192&gt;35,EJ120+EI121-ER120,IF(A121&lt;'Données projet'!$A$192,$EG$205^A121,IF(A121='Données projet'!$A$192,'Données projet'!$B$192,EJ120+EI121-ER120)))</f>
        <v>352.67</v>
      </c>
      <c r="EK121" s="17">
        <f>EJ121*VLOOKUP('Données projet'!$B$15,Paramètres!$A$1:$I$89,3,0)*VLOOKUP('Données projet'!$B$15,Paramètres!$A$1:$I$89,5,0)</f>
        <v>335.60077200000001</v>
      </c>
      <c r="EL121" s="13">
        <f t="shared" si="99"/>
        <v>78.590350297311446</v>
      </c>
      <c r="EM121" s="20">
        <f t="shared" si="73"/>
        <v>721.38287133448409</v>
      </c>
      <c r="EN121" s="59">
        <f t="shared" si="74"/>
        <v>1003.0911946990846</v>
      </c>
      <c r="EO121" s="59">
        <f ca="1">AVERAGE(OFFSET($EN$3,0,0,'Données projet'!$E$15+1,1))-AVERAGE(OFFSET($H$3,0,0,'Données projet'!$E$15+1,1))</f>
        <v>536.1664221413339</v>
      </c>
      <c r="EP121" s="59">
        <f t="shared" si="100"/>
        <v>241.15939898336669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89.029379856677011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89.029379856677011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7.7869999999999946</v>
      </c>
      <c r="N122" s="13">
        <f>IF('Données projet'!$A$36&gt;35,N121+M122-V121,IF(A122&lt;'Données projet'!$A$36,$K$205^A122,IF(A122='Données projet'!$A$36,'Données projet'!$B$36,N121+M122-V121)))</f>
        <v>378.38199999999927</v>
      </c>
      <c r="O122" s="13">
        <f>N122*VLOOKUP('Données projet'!$B$9,Paramètres!$A$1:$I$89,3,0)*VLOOKUP('Données projet'!$B$9,Paramètres!$A$1:$I$89,5,0)</f>
        <v>318.74899679999942</v>
      </c>
      <c r="P122" s="13">
        <f t="shared" si="87"/>
        <v>75.092998807410495</v>
      </c>
      <c r="Q122" s="20">
        <f t="shared" si="107"/>
        <v>685.94147568290555</v>
      </c>
      <c r="R122" s="59">
        <f t="shared" si="55"/>
        <v>967.85146698083463</v>
      </c>
      <c r="S122" s="59">
        <f ca="1">AVERAGE(OFFSET($R$3,0,0,'Données projet'!$E$9+1,1))-AVERAGE(OFFSET($H$3,0,0,'Données projet'!$E$9+1,1))</f>
        <v>422.90448425131547</v>
      </c>
      <c r="T122" s="59">
        <f t="shared" si="88"/>
        <v>211.68575920428512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91.389303144892054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91.389303144892054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7.4200000000000017</v>
      </c>
      <c r="AI122" s="13">
        <f>IF('Données projet'!$A$62&gt;35,AI121+AH122-AQ121,IF(A122&lt;'Données projet'!$A$62,$AF$205^A122,IF(A122='Données projet'!$A$62,'Données projet'!$B$62,AI121+AH122-AQ121)))</f>
        <v>360.09000000000003</v>
      </c>
      <c r="AJ122" s="13">
        <f>AI122*VLOOKUP('Données projet'!$B$10,Paramètres!$A$1:$I$89,3,0)*VLOOKUP('Données projet'!$B$10,Paramètres!$A$1:$I$89,5,0)</f>
        <v>325.80943200000002</v>
      </c>
      <c r="AK122" s="13">
        <f t="shared" si="89"/>
        <v>76.56085034769346</v>
      </c>
      <c r="AL122" s="20">
        <f t="shared" si="58"/>
        <v>700.79490842223277</v>
      </c>
      <c r="AM122" s="59">
        <f t="shared" si="59"/>
        <v>982.70489972016185</v>
      </c>
      <c r="AN122" s="59">
        <f ca="1">AVERAGE(OFFSET($AM$3,0,0,'Données projet'!$E$10+1,1))-AVERAGE(OFFSET($H$3,0,0,'Données projet'!$E$10+1,1))</f>
        <v>514.0255035951318</v>
      </c>
      <c r="AO122" s="59">
        <f t="shared" si="90"/>
        <v>232.26614608014839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82.990933527448291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82.990933527448291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7.4200000000000017</v>
      </c>
      <c r="BD122" s="12">
        <f>IF('Données projet'!$A$88&gt;35,BD121+BC122-BL121,IF(A122&lt;'Données projet'!$A$88,$BA$205^A122,IF(A122='Données projet'!$A$88,'Données projet'!$B$88,BD121+BC122-BL121)))</f>
        <v>360.09000000000003</v>
      </c>
      <c r="BE122" s="13">
        <f>BD122*VLOOKUP('Données projet'!$B$11,Paramètres!$A$1:$I$89,3,0)*VLOOKUP('Données projet'!$B$11,Paramètres!$A$1:$I$89,5,0)</f>
        <v>365.13126000000005</v>
      </c>
      <c r="BF122" s="13">
        <f t="shared" si="91"/>
        <v>84.67047871999543</v>
      </c>
      <c r="BG122" s="20">
        <f t="shared" si="61"/>
        <v>783.40469493732542</v>
      </c>
      <c r="BH122" s="59">
        <f t="shared" si="62"/>
        <v>1065.3146862352546</v>
      </c>
      <c r="BI122" s="59">
        <f ca="1">AVERAGE(OFFSET($BH$3,0,0,'Données projet'!$E$11+1,1))-AVERAGE(OFFSET($H$3,0,0,'Données projet'!$E$11+1,1))</f>
        <v>565.65323074569903</v>
      </c>
      <c r="BJ122" s="59">
        <f t="shared" si="92"/>
        <v>253.00166490531203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93.007080677312743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93.007080677312743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170.99999999999991</v>
      </c>
      <c r="BZ122" s="13">
        <f>BY122*VLOOKUP('Données projet'!$B$12,Paramètres!$A$1:$I$89,3,0)*VLOOKUP('Données projet'!$B$12,Paramètres!$A$1:$I$89,5,0)</f>
        <v>112.03919999999995</v>
      </c>
      <c r="CA122" s="13">
        <f t="shared" si="93"/>
        <v>29.810921169420173</v>
      </c>
      <c r="CB122" s="20">
        <f t="shared" si="64"/>
        <v>247.05562770340671</v>
      </c>
      <c r="CC122" s="59">
        <f t="shared" si="65"/>
        <v>528.96561900133588</v>
      </c>
      <c r="CD122" s="59">
        <f ca="1">AVERAGE(OFFSET($CC$3,0,0,'Données projet'!$E$12+1,1))-AVERAGE(OFFSET($H$3,0,0,'Données projet'!$E$12+1,1))</f>
        <v>225.24418446643304</v>
      </c>
      <c r="CE122" s="59">
        <f t="shared" si="94"/>
        <v>220.72810812053521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19.243033954139523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19.243033954139523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266.99999999999983</v>
      </c>
      <c r="CU122" s="17">
        <f>CT122*VLOOKUP('Données projet'!$B$13,Paramètres!$A$1:$I$89,3,0)*VLOOKUP('Données projet'!$B$13,Paramètres!$A$1:$I$89,5,0)</f>
        <v>195.76439999999985</v>
      </c>
      <c r="CV122" s="13">
        <f t="shared" si="95"/>
        <v>48.812154563023455</v>
      </c>
      <c r="CW122" s="20">
        <f t="shared" si="67"/>
        <v>425.9708325305989</v>
      </c>
      <c r="CX122" s="59">
        <f t="shared" si="68"/>
        <v>707.88082382852804</v>
      </c>
      <c r="CY122" s="59">
        <f ca="1">AVERAGE(OFFSET($CX$3,0,0,'Données projet'!$E$13+1,1))-AVERAGE(OFFSET($H$3,0,0,'Données projet'!$E$13+1,1))</f>
        <v>302.36110224755532</v>
      </c>
      <c r="CZ122" s="59">
        <f t="shared" si="96"/>
        <v>292.08583531469412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14.984568200937892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14.984568200937892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213.00000000000003</v>
      </c>
      <c r="DP122" s="17">
        <f>DO122*VLOOKUP('Données projet'!$B$14,Paramètres!$A$1:$I$89,3,0)*VLOOKUP('Données projet'!$B$14,Paramètres!$A$1:$I$89,5,0)</f>
        <v>186.07680000000005</v>
      </c>
      <c r="DQ122" s="13">
        <f t="shared" si="97"/>
        <v>46.671538591528673</v>
      </c>
      <c r="DR122" s="20">
        <f t="shared" si="70"/>
        <v>405.37002304691242</v>
      </c>
      <c r="DS122" s="59">
        <f t="shared" si="71"/>
        <v>687.28001434484156</v>
      </c>
      <c r="DT122" s="59">
        <f ca="1">AVERAGE(OFFSET($DS$3,0,0,'Données projet'!$E$14+1,1))-AVERAGE(OFFSET($H$3,0,0,'Données projet'!$E$14+1,1))</f>
        <v>285.8437404763045</v>
      </c>
      <c r="DU122" s="59">
        <f t="shared" si="98"/>
        <v>276.01618888357268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17.001205328544867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17.001205328544867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7.4200000000000017</v>
      </c>
      <c r="EJ122" s="12">
        <f>IF('Données projet'!$A$192&gt;35,EJ121+EI122-ER121,IF(A122&lt;'Données projet'!$A$192,$EG$205^A122,IF(A122='Données projet'!$A$192,'Données projet'!$B$192,EJ121+EI122-ER121)))</f>
        <v>360.09000000000003</v>
      </c>
      <c r="EK122" s="17">
        <f>EJ122*VLOOKUP('Données projet'!$B$15,Paramètres!$A$1:$I$89,3,0)*VLOOKUP('Données projet'!$B$15,Paramètres!$A$1:$I$89,5,0)</f>
        <v>342.66164400000008</v>
      </c>
      <c r="EL122" s="13">
        <f t="shared" si="99"/>
        <v>80.049609104781581</v>
      </c>
      <c r="EM122" s="20">
        <f t="shared" si="73"/>
        <v>736.22209915749488</v>
      </c>
      <c r="EN122" s="59">
        <f t="shared" si="74"/>
        <v>1018.1320904554241</v>
      </c>
      <c r="EO122" s="59">
        <f ca="1">AVERAGE(OFFSET($EN$3,0,0,'Données projet'!$E$15+1,1))-AVERAGE(OFFSET($H$3,0,0,'Données projet'!$E$15+1,1))</f>
        <v>536.1664221413339</v>
      </c>
      <c r="EP122" s="59">
        <f t="shared" si="100"/>
        <v>241.15939898336669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87.283568020247358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87.283568020247358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7.7869999999999946</v>
      </c>
      <c r="N123" s="13">
        <f>IF('Données projet'!$A$36&gt;35,N122+M123-V122,IF(A123&lt;'Données projet'!$A$36,$K$205^A123,IF(A123='Données projet'!$A$36,'Données projet'!$B$36,N122+M123-V122)))</f>
        <v>386.16899999999924</v>
      </c>
      <c r="O123" s="13">
        <f>N123*VLOOKUP('Données projet'!$B$9,Paramètres!$A$1:$I$89,3,0)*VLOOKUP('Données projet'!$B$9,Paramètres!$A$1:$I$89,5,0)</f>
        <v>325.30876559999939</v>
      </c>
      <c r="P123" s="13">
        <f t="shared" si="87"/>
        <v>76.456885598269636</v>
      </c>
      <c r="Q123" s="20">
        <f t="shared" si="107"/>
        <v>699.74184250365181</v>
      </c>
      <c r="R123" s="59">
        <f t="shared" si="55"/>
        <v>981.85000324712837</v>
      </c>
      <c r="S123" s="59">
        <f ca="1">AVERAGE(OFFSET($R$3,0,0,'Données projet'!$E$9+1,1))-AVERAGE(OFFSET($H$3,0,0,'Données projet'!$E$9+1,1))</f>
        <v>422.90448425131547</v>
      </c>
      <c r="T123" s="59">
        <f t="shared" si="88"/>
        <v>211.68575920428512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89.597214652191582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89.597214652191582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7.4200000000000017</v>
      </c>
      <c r="AI123" s="13">
        <f>IF('Données projet'!$A$62&gt;35,AI122+AH123-AQ122,IF(A123&lt;'Données projet'!$A$62,$AF$205^A123,IF(A123='Données projet'!$A$62,'Données projet'!$B$62,AI122+AH123-AQ122)))</f>
        <v>367.51000000000005</v>
      </c>
      <c r="AJ123" s="13">
        <f>AI123*VLOOKUP('Données projet'!$B$10,Paramètres!$A$1:$I$89,3,0)*VLOOKUP('Données projet'!$B$10,Paramètres!$A$1:$I$89,5,0)</f>
        <v>332.52304800000002</v>
      </c>
      <c r="AK123" s="13">
        <f t="shared" si="89"/>
        <v>77.953167290905412</v>
      </c>
      <c r="AL123" s="20">
        <f t="shared" si="58"/>
        <v>714.9127416316602</v>
      </c>
      <c r="AM123" s="59">
        <f t="shared" si="59"/>
        <v>997.02090237513676</v>
      </c>
      <c r="AN123" s="59">
        <f ca="1">AVERAGE(OFFSET($AM$3,0,0,'Données projet'!$E$10+1,1))-AVERAGE(OFFSET($H$3,0,0,'Données projet'!$E$10+1,1))</f>
        <v>514.0255035951318</v>
      </c>
      <c r="AO123" s="59">
        <f t="shared" si="90"/>
        <v>232.26614608014839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81.363531940446222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81.363531940446222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7.4200000000000017</v>
      </c>
      <c r="BD123" s="12">
        <f>IF('Données projet'!$A$88&gt;35,BD122+BC123-BL122,IF(A123&lt;'Données projet'!$A$88,$BA$205^A123,IF(A123='Données projet'!$A$88,'Données projet'!$B$88,BD122+BC123-BL122)))</f>
        <v>367.51000000000005</v>
      </c>
      <c r="BE123" s="13">
        <f>BD123*VLOOKUP('Données projet'!$B$11,Paramètres!$A$1:$I$89,3,0)*VLOOKUP('Données projet'!$B$11,Paramètres!$A$1:$I$89,5,0)</f>
        <v>372.65514000000007</v>
      </c>
      <c r="BF123" s="13">
        <f t="shared" si="91"/>
        <v>86.210275385998216</v>
      </c>
      <c r="BG123" s="20">
        <f t="shared" si="61"/>
        <v>799.19059846394703</v>
      </c>
      <c r="BH123" s="59">
        <f t="shared" si="62"/>
        <v>1081.2987592074237</v>
      </c>
      <c r="BI123" s="59">
        <f ca="1">AVERAGE(OFFSET($BH$3,0,0,'Données projet'!$E$11+1,1))-AVERAGE(OFFSET($H$3,0,0,'Données projet'!$E$11+1,1))</f>
        <v>565.65323074569903</v>
      </c>
      <c r="BJ123" s="59">
        <f t="shared" si="92"/>
        <v>253.00166490531203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91.183268553948352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91.183268553948352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170.99999999999991</v>
      </c>
      <c r="BZ123" s="13">
        <f>BY123*VLOOKUP('Données projet'!$B$12,Paramètres!$A$1:$I$89,3,0)*VLOOKUP('Données projet'!$B$12,Paramètres!$A$1:$I$89,5,0)</f>
        <v>112.03919999999995</v>
      </c>
      <c r="CA123" s="13">
        <f t="shared" si="93"/>
        <v>29.810921169420173</v>
      </c>
      <c r="CB123" s="20">
        <f t="shared" si="64"/>
        <v>247.05562770340671</v>
      </c>
      <c r="CC123" s="59">
        <f t="shared" si="65"/>
        <v>529.16378844688336</v>
      </c>
      <c r="CD123" s="59">
        <f ca="1">AVERAGE(OFFSET($CC$3,0,0,'Données projet'!$E$12+1,1))-AVERAGE(OFFSET($H$3,0,0,'Données projet'!$E$12+1,1))</f>
        <v>225.24418446643304</v>
      </c>
      <c r="CE123" s="59">
        <f t="shared" si="94"/>
        <v>220.72810812053521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18.865689795390619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18.865689795390619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266.99999999999983</v>
      </c>
      <c r="CU123" s="17">
        <f>CT123*VLOOKUP('Données projet'!$B$13,Paramètres!$A$1:$I$89,3,0)*VLOOKUP('Données projet'!$B$13,Paramètres!$A$1:$I$89,5,0)</f>
        <v>195.76439999999985</v>
      </c>
      <c r="CV123" s="13">
        <f t="shared" si="95"/>
        <v>48.812154563023455</v>
      </c>
      <c r="CW123" s="20">
        <f t="shared" si="67"/>
        <v>425.9708325305989</v>
      </c>
      <c r="CX123" s="59">
        <f t="shared" si="68"/>
        <v>708.07899327407551</v>
      </c>
      <c r="CY123" s="59">
        <f ca="1">AVERAGE(OFFSET($CX$3,0,0,'Données projet'!$E$13+1,1))-AVERAGE(OFFSET($H$3,0,0,'Données projet'!$E$13+1,1))</f>
        <v>302.36110224755532</v>
      </c>
      <c r="CZ123" s="59">
        <f t="shared" si="96"/>
        <v>292.08583531469412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14.690729958201633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14.690729958201633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213.00000000000003</v>
      </c>
      <c r="DP123" s="17">
        <f>DO123*VLOOKUP('Données projet'!$B$14,Paramètres!$A$1:$I$89,3,0)*VLOOKUP('Données projet'!$B$14,Paramètres!$A$1:$I$89,5,0)</f>
        <v>186.07680000000005</v>
      </c>
      <c r="DQ123" s="13">
        <f t="shared" si="97"/>
        <v>46.671538591528673</v>
      </c>
      <c r="DR123" s="20">
        <f t="shared" si="70"/>
        <v>405.37002304691242</v>
      </c>
      <c r="DS123" s="59">
        <f t="shared" si="71"/>
        <v>687.47818379038904</v>
      </c>
      <c r="DT123" s="59">
        <f ca="1">AVERAGE(OFFSET($DS$3,0,0,'Données projet'!$E$14+1,1))-AVERAGE(OFFSET($H$3,0,0,'Données projet'!$E$14+1,1))</f>
        <v>285.8437404763045</v>
      </c>
      <c r="DU123" s="59">
        <f t="shared" si="98"/>
        <v>276.01618888357268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16.667822061763427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16.667822061763427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7.4200000000000017</v>
      </c>
      <c r="EJ123" s="12">
        <f>IF('Données projet'!$A$192&gt;35,EJ122+EI123-ER122,IF(A123&lt;'Données projet'!$A$192,$EG$205^A123,IF(A123='Données projet'!$A$192,'Données projet'!$B$192,EJ122+EI123-ER122)))</f>
        <v>367.51000000000005</v>
      </c>
      <c r="EK123" s="17">
        <f>EJ123*VLOOKUP('Données projet'!$B$15,Paramètres!$A$1:$I$89,3,0)*VLOOKUP('Données projet'!$B$15,Paramètres!$A$1:$I$89,5,0)</f>
        <v>349.72251600000004</v>
      </c>
      <c r="EL123" s="13">
        <f t="shared" si="99"/>
        <v>81.505371763476234</v>
      </c>
      <c r="EM123" s="20">
        <f t="shared" si="73"/>
        <v>751.05523785472121</v>
      </c>
      <c r="EN123" s="59">
        <f t="shared" si="74"/>
        <v>1033.1633985981978</v>
      </c>
      <c r="EO123" s="59">
        <f ca="1">AVERAGE(OFFSET($EN$3,0,0,'Données projet'!$E$15+1,1))-AVERAGE(OFFSET($H$3,0,0,'Données projet'!$E$15+1,1))</f>
        <v>536.1664221413339</v>
      </c>
      <c r="EP123" s="59">
        <f t="shared" si="100"/>
        <v>241.15939898336669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85.571990489090012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85.571990489090012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7.7869999999999946</v>
      </c>
      <c r="N124" s="13">
        <f>IF('Données projet'!$A$36&gt;35,N123+M124-V123,IF(A124&lt;'Données projet'!$A$36,$K$205^A124,IF(A124='Données projet'!$A$36,'Données projet'!$B$36,N123+M124-V123)))</f>
        <v>393.95599999999922</v>
      </c>
      <c r="O124" s="13">
        <f>N124*VLOOKUP('Données projet'!$B$9,Paramètres!$A$1:$I$89,3,0)*VLOOKUP('Données projet'!$B$9,Paramètres!$A$1:$I$89,5,0)</f>
        <v>331.86853439999936</v>
      </c>
      <c r="P124" s="13">
        <f t="shared" si="87"/>
        <v>77.817574631084952</v>
      </c>
      <c r="Q124" s="20">
        <f t="shared" si="107"/>
        <v>713.53663989580502</v>
      </c>
      <c r="R124" s="59">
        <f t="shared" si="55"/>
        <v>995.83953228798941</v>
      </c>
      <c r="S124" s="59">
        <f ca="1">AVERAGE(OFFSET($R$3,0,0,'Données projet'!$E$9+1,1))-AVERAGE(OFFSET($H$3,0,0,'Données projet'!$E$9+1,1))</f>
        <v>422.90448425131547</v>
      </c>
      <c r="T124" s="59">
        <f t="shared" si="88"/>
        <v>211.68575920428512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87.840267921766909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87.840267921766909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7.4200000000000017</v>
      </c>
      <c r="AI124" s="13">
        <f>IF('Données projet'!$A$62&gt;35,AI123+AH124-AQ123,IF(A124&lt;'Données projet'!$A$62,$AF$205^A124,IF(A124='Données projet'!$A$62,'Données projet'!$B$62,AI123+AH124-AQ123)))</f>
        <v>374.93000000000006</v>
      </c>
      <c r="AJ124" s="13">
        <f>AI124*VLOOKUP('Données projet'!$B$10,Paramètres!$A$1:$I$89,3,0)*VLOOKUP('Données projet'!$B$10,Paramètres!$A$1:$I$89,5,0)</f>
        <v>339.23666400000002</v>
      </c>
      <c r="AK124" s="13">
        <f t="shared" si="89"/>
        <v>79.342215746802893</v>
      </c>
      <c r="AL124" s="20">
        <f t="shared" si="58"/>
        <v>729.02488222568172</v>
      </c>
      <c r="AM124" s="59">
        <f t="shared" si="59"/>
        <v>1011.3277746178661</v>
      </c>
      <c r="AN124" s="59">
        <f ca="1">AVERAGE(OFFSET($AM$3,0,0,'Données projet'!$E$10+1,1))-AVERAGE(OFFSET($H$3,0,0,'Données projet'!$E$10+1,1))</f>
        <v>514.0255035951318</v>
      </c>
      <c r="AO124" s="59">
        <f t="shared" si="90"/>
        <v>232.26614608014839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79.768042705948304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79.768042705948304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7.4200000000000017</v>
      </c>
      <c r="BD124" s="12">
        <f>IF('Données projet'!$A$88&gt;35,BD123+BC124-BL123,IF(A124&lt;'Données projet'!$A$88,$BA$205^A124,IF(A124='Données projet'!$A$88,'Données projet'!$B$88,BD123+BC124-BL123)))</f>
        <v>374.93000000000006</v>
      </c>
      <c r="BE124" s="13">
        <f>BD124*VLOOKUP('Données projet'!$B$11,Paramètres!$A$1:$I$89,3,0)*VLOOKUP('Données projet'!$B$11,Paramètres!$A$1:$I$89,5,0)</f>
        <v>380.17902000000009</v>
      </c>
      <c r="BF124" s="13">
        <f t="shared" si="91"/>
        <v>87.746457353570278</v>
      </c>
      <c r="BG124" s="20">
        <f t="shared" si="61"/>
        <v>814.97020639080176</v>
      </c>
      <c r="BH124" s="59">
        <f t="shared" si="62"/>
        <v>1097.2730987829862</v>
      </c>
      <c r="BI124" s="59">
        <f ca="1">AVERAGE(OFFSET($BH$3,0,0,'Données projet'!$E$11+1,1))-AVERAGE(OFFSET($H$3,0,0,'Données projet'!$E$11+1,1))</f>
        <v>565.65323074569903</v>
      </c>
      <c r="BJ124" s="59">
        <f t="shared" si="92"/>
        <v>253.00166490531203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89.395220273907583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89.395220273907583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170.99999999999991</v>
      </c>
      <c r="BZ124" s="13">
        <f>BY124*VLOOKUP('Données projet'!$B$12,Paramètres!$A$1:$I$89,3,0)*VLOOKUP('Données projet'!$B$12,Paramètres!$A$1:$I$89,5,0)</f>
        <v>112.03919999999995</v>
      </c>
      <c r="CA124" s="13">
        <f t="shared" si="93"/>
        <v>29.810921169420173</v>
      </c>
      <c r="CB124" s="20">
        <f t="shared" si="64"/>
        <v>247.05562770340671</v>
      </c>
      <c r="CC124" s="59">
        <f t="shared" si="65"/>
        <v>529.35852009559108</v>
      </c>
      <c r="CD124" s="59">
        <f ca="1">AVERAGE(OFFSET($CC$3,0,0,'Données projet'!$E$12+1,1))-AVERAGE(OFFSET($H$3,0,0,'Données projet'!$E$12+1,1))</f>
        <v>225.24418446643304</v>
      </c>
      <c r="CE124" s="59">
        <f t="shared" si="94"/>
        <v>220.72810812053521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18.495745125437569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18.495745125437569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266.99999999999983</v>
      </c>
      <c r="CU124" s="17">
        <f>CT124*VLOOKUP('Données projet'!$B$13,Paramètres!$A$1:$I$89,3,0)*VLOOKUP('Données projet'!$B$13,Paramètres!$A$1:$I$89,5,0)</f>
        <v>195.76439999999985</v>
      </c>
      <c r="CV124" s="13">
        <f t="shared" si="95"/>
        <v>48.812154563023455</v>
      </c>
      <c r="CW124" s="20">
        <f t="shared" si="67"/>
        <v>425.9708325305989</v>
      </c>
      <c r="CX124" s="59">
        <f t="shared" si="68"/>
        <v>708.27372492278323</v>
      </c>
      <c r="CY124" s="59">
        <f ca="1">AVERAGE(OFFSET($CX$3,0,0,'Données projet'!$E$13+1,1))-AVERAGE(OFFSET($H$3,0,0,'Données projet'!$E$13+1,1))</f>
        <v>302.36110224755532</v>
      </c>
      <c r="CZ124" s="59">
        <f t="shared" si="96"/>
        <v>292.08583531469412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14.402653704181802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14.402653704181802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213.00000000000003</v>
      </c>
      <c r="DP124" s="17">
        <f>DO124*VLOOKUP('Données projet'!$B$14,Paramètres!$A$1:$I$89,3,0)*VLOOKUP('Données projet'!$B$14,Paramètres!$A$1:$I$89,5,0)</f>
        <v>186.07680000000005</v>
      </c>
      <c r="DQ124" s="13">
        <f t="shared" si="97"/>
        <v>46.671538591528673</v>
      </c>
      <c r="DR124" s="20">
        <f t="shared" si="70"/>
        <v>405.37002304691242</v>
      </c>
      <c r="DS124" s="59">
        <f t="shared" si="71"/>
        <v>687.67291543909687</v>
      </c>
      <c r="DT124" s="59">
        <f ca="1">AVERAGE(OFFSET($DS$3,0,0,'Données projet'!$E$14+1,1))-AVERAGE(OFFSET($H$3,0,0,'Données projet'!$E$14+1,1))</f>
        <v>285.8437404763045</v>
      </c>
      <c r="DU124" s="59">
        <f t="shared" si="98"/>
        <v>276.01618888357268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16.340976237499859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16.340976237499859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7.4200000000000017</v>
      </c>
      <c r="EJ124" s="12">
        <f>IF('Données projet'!$A$192&gt;35,EJ123+EI124-ER123,IF(A124&lt;'Données projet'!$A$192,$EG$205^A124,IF(A124='Données projet'!$A$192,'Données projet'!$B$192,EJ123+EI124-ER123)))</f>
        <v>374.93000000000006</v>
      </c>
      <c r="EK124" s="17">
        <f>EJ124*VLOOKUP('Données projet'!$B$15,Paramètres!$A$1:$I$89,3,0)*VLOOKUP('Données projet'!$B$15,Paramètres!$A$1:$I$89,5,0)</f>
        <v>356.78338800000006</v>
      </c>
      <c r="EL124" s="13">
        <f t="shared" si="99"/>
        <v>82.957716994978085</v>
      </c>
      <c r="EM124" s="20">
        <f t="shared" si="73"/>
        <v>765.88242453292025</v>
      </c>
      <c r="EN124" s="59">
        <f t="shared" si="74"/>
        <v>1048.1853169251046</v>
      </c>
      <c r="EO124" s="59">
        <f ca="1">AVERAGE(OFFSET($EN$3,0,0,'Données projet'!$E$15+1,1))-AVERAGE(OFFSET($H$3,0,0,'Données projet'!$E$15+1,1))</f>
        <v>536.1664221413339</v>
      </c>
      <c r="EP124" s="59">
        <f t="shared" si="100"/>
        <v>241.15939898336669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83.893975949359444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83.893975949359444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7.7869999999999946</v>
      </c>
      <c r="N125" s="13">
        <f>IF('Données projet'!$A$36&gt;35,N124+M125-V124,IF(A125&lt;'Données projet'!$A$36,$K$205^A125,IF(A125='Données projet'!$A$36,'Données projet'!$B$36,N124+M125-V124)))</f>
        <v>401.7429999999992</v>
      </c>
      <c r="O125" s="13">
        <f>N125*VLOOKUP('Données projet'!$B$9,Paramètres!$A$1:$I$89,3,0)*VLOOKUP('Données projet'!$B$9,Paramètres!$A$1:$I$89,5,0)</f>
        <v>338.42830319999939</v>
      </c>
      <c r="P125" s="13">
        <f t="shared" si="87"/>
        <v>79.175136398767265</v>
      </c>
      <c r="Q125" s="20">
        <f t="shared" si="107"/>
        <v>727.32599063451869</v>
      </c>
      <c r="R125" s="59">
        <f t="shared" si="55"/>
        <v>1009.8202365166605</v>
      </c>
      <c r="S125" s="59">
        <f ca="1">AVERAGE(OFFSET($R$3,0,0,'Données projet'!$E$9+1,1))-AVERAGE(OFFSET($H$3,0,0,'Données projet'!$E$9+1,1))</f>
        <v>422.90448425131547</v>
      </c>
      <c r="T125" s="59">
        <f t="shared" si="88"/>
        <v>211.68575920428512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86.117773845094177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86.117773845094177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7.4200000000000017</v>
      </c>
      <c r="AI125" s="13">
        <f>IF('Données projet'!$A$62&gt;35,AI124+AH125-AQ124,IF(A125&lt;'Données projet'!$A$62,$AF$205^A125,IF(A125='Données projet'!$A$62,'Données projet'!$B$62,AI124+AH125-AQ124)))</f>
        <v>382.35000000000008</v>
      </c>
      <c r="AJ125" s="13">
        <f>AI125*VLOOKUP('Données projet'!$B$10,Paramètres!$A$1:$I$89,3,0)*VLOOKUP('Données projet'!$B$10,Paramètres!$A$1:$I$89,5,0)</f>
        <v>345.95028000000008</v>
      </c>
      <c r="AK125" s="13">
        <f t="shared" si="89"/>
        <v>80.728067855601395</v>
      </c>
      <c r="AL125" s="20">
        <f t="shared" si="58"/>
        <v>743.13145584850588</v>
      </c>
      <c r="AM125" s="59">
        <f t="shared" si="59"/>
        <v>1025.6257017306477</v>
      </c>
      <c r="AN125" s="59">
        <f ca="1">AVERAGE(OFFSET($AM$3,0,0,'Données projet'!$E$10+1,1))-AVERAGE(OFFSET($H$3,0,0,'Données projet'!$E$10+1,1))</f>
        <v>514.0255035951318</v>
      </c>
      <c r="AO125" s="59">
        <f t="shared" si="90"/>
        <v>232.26614608014839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78.203840042186556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78.203840042186556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7.4200000000000017</v>
      </c>
      <c r="BD125" s="12">
        <f>IF('Données projet'!$A$88&gt;35,BD124+BC125-BL124,IF(A125&lt;'Données projet'!$A$88,$BA$205^A125,IF(A125='Données projet'!$A$88,'Données projet'!$B$88,BD124+BC125-BL124)))</f>
        <v>382.35000000000008</v>
      </c>
      <c r="BE125" s="13">
        <f>BD125*VLOOKUP('Données projet'!$B$11,Paramètres!$A$1:$I$89,3,0)*VLOOKUP('Données projet'!$B$11,Paramètres!$A$1:$I$89,5,0)</f>
        <v>387.70290000000011</v>
      </c>
      <c r="BF125" s="13">
        <f t="shared" si="91"/>
        <v>89.27910440430442</v>
      </c>
      <c r="BG125" s="20">
        <f t="shared" si="61"/>
        <v>830.74365767083043</v>
      </c>
      <c r="BH125" s="59">
        <f t="shared" si="62"/>
        <v>1113.2379035529723</v>
      </c>
      <c r="BI125" s="59">
        <f ca="1">AVERAGE(OFFSET($BH$3,0,0,'Données projet'!$E$11+1,1))-AVERAGE(OFFSET($H$3,0,0,'Données projet'!$E$11+1,1))</f>
        <v>565.65323074569903</v>
      </c>
      <c r="BJ125" s="59">
        <f t="shared" si="92"/>
        <v>253.00166490531203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87.64223453003666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87.64223453003666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170.99999999999991</v>
      </c>
      <c r="BZ125" s="13">
        <f>BY125*VLOOKUP('Données projet'!$B$12,Paramètres!$A$1:$I$89,3,0)*VLOOKUP('Données projet'!$B$12,Paramètres!$A$1:$I$89,5,0)</f>
        <v>112.03919999999995</v>
      </c>
      <c r="CA125" s="13">
        <f t="shared" si="93"/>
        <v>29.810921169420173</v>
      </c>
      <c r="CB125" s="20">
        <f t="shared" si="64"/>
        <v>247.05562770340671</v>
      </c>
      <c r="CC125" s="59">
        <f t="shared" si="65"/>
        <v>529.54987358554854</v>
      </c>
      <c r="CD125" s="59">
        <f ca="1">AVERAGE(OFFSET($CC$3,0,0,'Données projet'!$E$12+1,1))-AVERAGE(OFFSET($H$3,0,0,'Données projet'!$E$12+1,1))</f>
        <v>225.24418446643304</v>
      </c>
      <c r="CE125" s="59">
        <f t="shared" si="94"/>
        <v>220.72810812053521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18.133054844818329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18.133054844818329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266.99999999999983</v>
      </c>
      <c r="CU125" s="17">
        <f>CT125*VLOOKUP('Données projet'!$B$13,Paramètres!$A$1:$I$89,3,0)*VLOOKUP('Données projet'!$B$13,Paramètres!$A$1:$I$89,5,0)</f>
        <v>195.76439999999985</v>
      </c>
      <c r="CV125" s="13">
        <f t="shared" si="95"/>
        <v>48.812154563023455</v>
      </c>
      <c r="CW125" s="20">
        <f t="shared" si="67"/>
        <v>425.9708325305989</v>
      </c>
      <c r="CX125" s="59">
        <f t="shared" si="68"/>
        <v>708.4650784127407</v>
      </c>
      <c r="CY125" s="59">
        <f ca="1">AVERAGE(OFFSET($CX$3,0,0,'Données projet'!$E$13+1,1))-AVERAGE(OFFSET($H$3,0,0,'Données projet'!$E$13+1,1))</f>
        <v>302.36110224755532</v>
      </c>
      <c r="CZ125" s="59">
        <f t="shared" si="96"/>
        <v>292.08583531469412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14.120226449794133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14.120226449794133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213.00000000000003</v>
      </c>
      <c r="DP125" s="17">
        <f>DO125*VLOOKUP('Données projet'!$B$14,Paramètres!$A$1:$I$89,3,0)*VLOOKUP('Données projet'!$B$14,Paramètres!$A$1:$I$89,5,0)</f>
        <v>186.07680000000005</v>
      </c>
      <c r="DQ125" s="13">
        <f t="shared" si="97"/>
        <v>46.671538591528673</v>
      </c>
      <c r="DR125" s="20">
        <f t="shared" si="70"/>
        <v>405.37002304691242</v>
      </c>
      <c r="DS125" s="59">
        <f t="shared" si="71"/>
        <v>687.86426892905422</v>
      </c>
      <c r="DT125" s="59">
        <f ca="1">AVERAGE(OFFSET($DS$3,0,0,'Données projet'!$E$14+1,1))-AVERAGE(OFFSET($H$3,0,0,'Données projet'!$E$14+1,1))</f>
        <v>285.8437404763045</v>
      </c>
      <c r="DU125" s="59">
        <f t="shared" si="98"/>
        <v>276.01618888357268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16.020539660493831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16.020539660493831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7.4200000000000017</v>
      </c>
      <c r="EJ125" s="12">
        <f>IF('Données projet'!$A$192&gt;35,EJ124+EI125-ER124,IF(A125&lt;'Données projet'!$A$192,$EG$205^A125,IF(A125='Données projet'!$A$192,'Données projet'!$B$192,EJ124+EI125-ER124)))</f>
        <v>382.35000000000008</v>
      </c>
      <c r="EK125" s="17">
        <f>EJ125*VLOOKUP('Données projet'!$B$15,Paramètres!$A$1:$I$89,3,0)*VLOOKUP('Données projet'!$B$15,Paramètres!$A$1:$I$89,5,0)</f>
        <v>363.84426000000008</v>
      </c>
      <c r="EL125" s="13">
        <f t="shared" si="99"/>
        <v>84.4067202268198</v>
      </c>
      <c r="EM125" s="20">
        <f t="shared" si="73"/>
        <v>780.70379056171123</v>
      </c>
      <c r="EN125" s="59">
        <f t="shared" si="74"/>
        <v>1063.198036443853</v>
      </c>
      <c r="EO125" s="59">
        <f ca="1">AVERAGE(OFFSET($EN$3,0,0,'Données projet'!$E$15+1,1))-AVERAGE(OFFSET($H$3,0,0,'Données projet'!$E$15+1,1))</f>
        <v>536.1664221413339</v>
      </c>
      <c r="EP125" s="59">
        <f t="shared" si="100"/>
        <v>241.15939898336669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82.248866251265184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82.248866251265184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409.53</v>
      </c>
      <c r="L126" s="12">
        <f>VLOOKUP(A126,'Données projet'!$A$35:$I$55,9,0)</f>
        <v>7.7869999999999946</v>
      </c>
      <c r="M126" s="12">
        <f t="array" ref="M126">INDEX(L:L,MIN(IF(ISNUMBER(L126:L322),ROW(L126:L322),"")))</f>
        <v>7.7869999999999946</v>
      </c>
      <c r="N126" s="13">
        <f>IF('Données projet'!$A$36&gt;35,N125+M126-V125,IF(A126&lt;'Données projet'!$A$36,$K$205^A126,IF(A126='Données projet'!$A$36,'Données projet'!$B$36,N125+M126-V125)))</f>
        <v>409.52999999999918</v>
      </c>
      <c r="O126" s="13">
        <f>N126*VLOOKUP('Données projet'!$B$9,Paramètres!$A$1:$I$89,3,0)*VLOOKUP('Données projet'!$B$9,Paramètres!$A$1:$I$89,5,0)</f>
        <v>344.98807199999936</v>
      </c>
      <c r="P126" s="13">
        <f t="shared" si="87"/>
        <v>80.529638505166119</v>
      </c>
      <c r="Q126" s="20">
        <f t="shared" si="107"/>
        <v>741.11001246316334</v>
      </c>
      <c r="R126" s="59">
        <f t="shared" si="55"/>
        <v>1023.792292280014</v>
      </c>
      <c r="S126" s="59">
        <f ca="1">AVERAGE(OFFSET($R$3,0,0,'Données projet'!$E$9+1,1))-AVERAGE(OFFSET($H$3,0,0,'Données projet'!$E$9+1,1))</f>
        <v>422.90448425131547</v>
      </c>
      <c r="T126" s="59">
        <f t="shared" si="88"/>
        <v>211.68575920428512</v>
      </c>
      <c r="U126" s="15">
        <f>IF(ISNA(VLOOKUP(A126,'Données projet'!$A$35:$I$55,3,0)),0,VLOOKUP(A126,'Données projet'!$A$35:$I$55,3,0))</f>
        <v>11</v>
      </c>
      <c r="V126" s="15">
        <f>IF(ISNA(VLOOKUP(A126,'Données projet'!$A$35:$I$55,4,0)),0,VLOOKUP(A126,'Données projet'!$A$35:$I$55,4,0))</f>
        <v>175.3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154.62561849142449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154.62561849142449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7.4200000000000017</v>
      </c>
      <c r="AI126" s="13">
        <f>IF('Données projet'!$A$62&gt;35,AI125+AH126-AQ125,IF(A126&lt;'Données projet'!$A$62,$AF$205^A126,IF(A126='Données projet'!$A$62,'Données projet'!$B$62,AI125+AH126-AQ125)))</f>
        <v>389.7700000000001</v>
      </c>
      <c r="AJ126" s="13">
        <f>AI126*VLOOKUP('Données projet'!$B$10,Paramètres!$A$1:$I$89,3,0)*VLOOKUP('Données projet'!$B$10,Paramètres!$A$1:$I$89,5,0)</f>
        <v>352.66389600000008</v>
      </c>
      <c r="AK126" s="13">
        <f t="shared" si="89"/>
        <v>82.1107927973964</v>
      </c>
      <c r="AL126" s="20">
        <f t="shared" si="58"/>
        <v>757.23258298879875</v>
      </c>
      <c r="AM126" s="59">
        <f t="shared" si="59"/>
        <v>1039.9148628056494</v>
      </c>
      <c r="AN126" s="59">
        <f ca="1">AVERAGE(OFFSET($AM$3,0,0,'Données projet'!$E$10+1,1))-AVERAGE(OFFSET($H$3,0,0,'Données projet'!$E$10+1,1))</f>
        <v>514.0255035951318</v>
      </c>
      <c r="AO126" s="59">
        <f t="shared" si="90"/>
        <v>232.26614608014839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76.670310438591756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76.670310438591756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7.4200000000000017</v>
      </c>
      <c r="BD126" s="12">
        <f>IF('Données projet'!$A$88&gt;35,BD125+BC126-BL125,IF(A126&lt;'Données projet'!$A$88,$BA$205^A126,IF(A126='Données projet'!$A$88,'Données projet'!$B$88,BD125+BC126-BL125)))</f>
        <v>389.7700000000001</v>
      </c>
      <c r="BE126" s="13">
        <f>BD126*VLOOKUP('Données projet'!$B$11,Paramètres!$A$1:$I$89,3,0)*VLOOKUP('Données projet'!$B$11,Paramètres!$A$1:$I$89,5,0)</f>
        <v>395.22678000000013</v>
      </c>
      <c r="BF126" s="13">
        <f t="shared" si="91"/>
        <v>90.808293046125556</v>
      </c>
      <c r="BG126" s="20">
        <f t="shared" si="61"/>
        <v>846.51108555533563</v>
      </c>
      <c r="BH126" s="59">
        <f t="shared" si="62"/>
        <v>1129.1933653721862</v>
      </c>
      <c r="BI126" s="59">
        <f ca="1">AVERAGE(OFFSET($BH$3,0,0,'Données projet'!$E$11+1,1))-AVERAGE(OFFSET($H$3,0,0,'Données projet'!$E$11+1,1))</f>
        <v>565.65323074569903</v>
      </c>
      <c r="BJ126" s="59">
        <f t="shared" si="92"/>
        <v>253.00166490531203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85.923623767387312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85.923623767387312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170.99999999999991</v>
      </c>
      <c r="BZ126" s="13">
        <f>BY126*VLOOKUP('Données projet'!$B$12,Paramètres!$A$1:$I$89,3,0)*VLOOKUP('Données projet'!$B$12,Paramètres!$A$1:$I$89,5,0)</f>
        <v>112.03919999999995</v>
      </c>
      <c r="CA126" s="13">
        <f t="shared" si="93"/>
        <v>29.810921169420173</v>
      </c>
      <c r="CB126" s="20">
        <f t="shared" si="64"/>
        <v>247.05562770340671</v>
      </c>
      <c r="CC126" s="59">
        <f t="shared" si="65"/>
        <v>529.73790752025741</v>
      </c>
      <c r="CD126" s="59">
        <f ca="1">AVERAGE(OFFSET($CC$3,0,0,'Données projet'!$E$12+1,1))-AVERAGE(OFFSET($H$3,0,0,'Données projet'!$E$12+1,1))</f>
        <v>225.24418446643304</v>
      </c>
      <c r="CE126" s="59">
        <f t="shared" si="94"/>
        <v>220.72810812053521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17.777476699382806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17.777476699382806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266.99999999999983</v>
      </c>
      <c r="CU126" s="17">
        <f>CT126*VLOOKUP('Données projet'!$B$13,Paramètres!$A$1:$I$89,3,0)*VLOOKUP('Données projet'!$B$13,Paramètres!$A$1:$I$89,5,0)</f>
        <v>195.76439999999985</v>
      </c>
      <c r="CV126" s="13">
        <f t="shared" si="95"/>
        <v>48.812154563023455</v>
      </c>
      <c r="CW126" s="20">
        <f t="shared" si="67"/>
        <v>425.9708325305989</v>
      </c>
      <c r="CX126" s="59">
        <f t="shared" si="68"/>
        <v>708.65311234744956</v>
      </c>
      <c r="CY126" s="59">
        <f ca="1">AVERAGE(OFFSET($CX$3,0,0,'Données projet'!$E$13+1,1))-AVERAGE(OFFSET($H$3,0,0,'Données projet'!$E$13+1,1))</f>
        <v>302.36110224755532</v>
      </c>
      <c r="CZ126" s="59">
        <f t="shared" si="96"/>
        <v>292.08583531469412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13.843337421601392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13.843337421601392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213.00000000000003</v>
      </c>
      <c r="DP126" s="17">
        <f>DO126*VLOOKUP('Données projet'!$B$14,Paramètres!$A$1:$I$89,3,0)*VLOOKUP('Données projet'!$B$14,Paramètres!$A$1:$I$89,5,0)</f>
        <v>186.07680000000005</v>
      </c>
      <c r="DQ126" s="13">
        <f t="shared" si="97"/>
        <v>46.671538591528673</v>
      </c>
      <c r="DR126" s="20">
        <f t="shared" si="70"/>
        <v>405.37002304691242</v>
      </c>
      <c r="DS126" s="59">
        <f t="shared" si="71"/>
        <v>688.05230286376309</v>
      </c>
      <c r="DT126" s="59">
        <f ca="1">AVERAGE(OFFSET($DS$3,0,0,'Données projet'!$E$14+1,1))-AVERAGE(OFFSET($H$3,0,0,'Données projet'!$E$14+1,1))</f>
        <v>285.8437404763045</v>
      </c>
      <c r="DU126" s="59">
        <f t="shared" si="98"/>
        <v>276.01618888357268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15.706386649315878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15.706386649315878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7.4200000000000017</v>
      </c>
      <c r="EJ126" s="12">
        <f>IF('Données projet'!$A$192&gt;35,EJ125+EI126-ER125,IF(A126&lt;'Données projet'!$A$192,$EG$205^A126,IF(A126='Données projet'!$A$192,'Données projet'!$B$192,EJ125+EI126-ER125)))</f>
        <v>389.7700000000001</v>
      </c>
      <c r="EK126" s="17">
        <f>EJ126*VLOOKUP('Données projet'!$B$15,Paramètres!$A$1:$I$89,3,0)*VLOOKUP('Données projet'!$B$15,Paramètres!$A$1:$I$89,5,0)</f>
        <v>370.90513200000009</v>
      </c>
      <c r="EL126" s="13">
        <f t="shared" si="99"/>
        <v>85.852453791526244</v>
      </c>
      <c r="EM126" s="20">
        <f t="shared" si="73"/>
        <v>795.51946192024172</v>
      </c>
      <c r="EN126" s="59">
        <f t="shared" si="74"/>
        <v>1078.2017417370923</v>
      </c>
      <c r="EO126" s="59">
        <f ca="1">AVERAGE(OFFSET($EN$3,0,0,'Données projet'!$E$15+1,1))-AVERAGE(OFFSET($H$3,0,0,'Données projet'!$E$15+1,1))</f>
        <v>536.1664221413339</v>
      </c>
      <c r="EP126" s="59">
        <f t="shared" si="100"/>
        <v>241.15939898336669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80.636016150932718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80.636016150932718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-9.3949999999999818</v>
      </c>
      <c r="N127" s="13">
        <f>IF('Données projet'!$A$36&gt;35,N126+M127-V126,IF(A127&lt;'Données projet'!$A$36,$K$205^A127,IF(A127='Données projet'!$A$36,'Données projet'!$B$36,N126+M127-V126)))</f>
        <v>224.83499999999918</v>
      </c>
      <c r="O127" s="13">
        <f>N127*VLOOKUP('Données projet'!$B$9,Paramètres!$A$1:$I$89,3,0)*VLOOKUP('Données projet'!$B$9,Paramètres!$A$1:$I$89,5,0)</f>
        <v>189.40100399999935</v>
      </c>
      <c r="P127" s="13">
        <f t="shared" si="87"/>
        <v>47.407499013324326</v>
      </c>
      <c r="Q127" s="20">
        <f t="shared" si="107"/>
        <v>412.44147608153872</v>
      </c>
      <c r="R127" s="59">
        <f t="shared" si="55"/>
        <v>695.308527864712</v>
      </c>
      <c r="S127" s="59">
        <f ca="1">AVERAGE(OFFSET($R$3,0,0,'Données projet'!$E$9+1,1))-AVERAGE(OFFSET($H$3,0,0,'Données projet'!$E$9+1,1))</f>
        <v>422.90448425131547</v>
      </c>
      <c r="T127" s="59">
        <f t="shared" si="88"/>
        <v>211.68575920428512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151.59350442512238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151.59350442512238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7.4200000000000017</v>
      </c>
      <c r="AI127" s="13">
        <f>IF('Données projet'!$A$62&gt;35,AI126+AH127-AQ126,IF(A127&lt;'Données projet'!$A$62,$AF$205^A127,IF(A127='Données projet'!$A$62,'Données projet'!$B$62,AI126+AH127-AQ126)))</f>
        <v>397.19000000000011</v>
      </c>
      <c r="AJ127" s="13">
        <f>AI127*VLOOKUP('Données projet'!$B$10,Paramètres!$A$1:$I$89,3,0)*VLOOKUP('Données projet'!$B$10,Paramètres!$A$1:$I$89,5,0)</f>
        <v>359.37751200000008</v>
      </c>
      <c r="AK127" s="13">
        <f t="shared" si="89"/>
        <v>83.490456967625121</v>
      </c>
      <c r="AL127" s="20">
        <f t="shared" si="58"/>
        <v>771.32837928528045</v>
      </c>
      <c r="AM127" s="59">
        <f t="shared" si="59"/>
        <v>1054.1954310684537</v>
      </c>
      <c r="AN127" s="59">
        <f ca="1">AVERAGE(OFFSET($AM$3,0,0,'Données projet'!$E$10+1,1))-AVERAGE(OFFSET($H$3,0,0,'Données projet'!$E$10+1,1))</f>
        <v>514.0255035951318</v>
      </c>
      <c r="AO127" s="59">
        <f t="shared" si="90"/>
        <v>232.26614608014839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75.166852415162751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75.166852415162751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7.4200000000000017</v>
      </c>
      <c r="BD127" s="12">
        <f>IF('Données projet'!$A$88&gt;35,BD126+BC127-BL126,IF(A127&lt;'Données projet'!$A$88,$BA$205^A127,IF(A127='Données projet'!$A$88,'Données projet'!$B$88,BD126+BC127-BL126)))</f>
        <v>397.19000000000011</v>
      </c>
      <c r="BE127" s="13">
        <f>BD127*VLOOKUP('Données projet'!$B$11,Paramètres!$A$1:$I$89,3,0)*VLOOKUP('Données projet'!$B$11,Paramètres!$A$1:$I$89,5,0)</f>
        <v>402.75066000000015</v>
      </c>
      <c r="BF127" s="13">
        <f t="shared" si="91"/>
        <v>92.334096707338475</v>
      </c>
      <c r="BG127" s="20">
        <f t="shared" si="61"/>
        <v>862.27261793194805</v>
      </c>
      <c r="BH127" s="59">
        <f t="shared" si="62"/>
        <v>1145.1396697151213</v>
      </c>
      <c r="BI127" s="59">
        <f ca="1">AVERAGE(OFFSET($BH$3,0,0,'Données projet'!$E$11+1,1))-AVERAGE(OFFSET($H$3,0,0,'Données projet'!$E$11+1,1))</f>
        <v>565.65323074569903</v>
      </c>
      <c r="BJ127" s="59">
        <f t="shared" si="92"/>
        <v>253.00166490531203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84.238713913544458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84.238713913544458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170.99999999999991</v>
      </c>
      <c r="BZ127" s="13">
        <f>BY127*VLOOKUP('Données projet'!$B$12,Paramètres!$A$1:$I$89,3,0)*VLOOKUP('Données projet'!$B$12,Paramètres!$A$1:$I$89,5,0)</f>
        <v>112.03919999999995</v>
      </c>
      <c r="CA127" s="13">
        <f t="shared" si="93"/>
        <v>29.810921169420173</v>
      </c>
      <c r="CB127" s="20">
        <f t="shared" si="64"/>
        <v>247.05562770340671</v>
      </c>
      <c r="CC127" s="59">
        <f t="shared" si="65"/>
        <v>529.92267948658002</v>
      </c>
      <c r="CD127" s="59">
        <f ca="1">AVERAGE(OFFSET($CC$3,0,0,'Données projet'!$E$12+1,1))-AVERAGE(OFFSET($H$3,0,0,'Données projet'!$E$12+1,1))</f>
        <v>225.24418446643304</v>
      </c>
      <c r="CE127" s="59">
        <f t="shared" si="94"/>
        <v>220.72810812053521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17.428871224498021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17.428871224498021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266.99999999999983</v>
      </c>
      <c r="CU127" s="17">
        <f>CT127*VLOOKUP('Données projet'!$B$13,Paramètres!$A$1:$I$89,3,0)*VLOOKUP('Données projet'!$B$13,Paramètres!$A$1:$I$89,5,0)</f>
        <v>195.76439999999985</v>
      </c>
      <c r="CV127" s="13">
        <f t="shared" si="95"/>
        <v>48.812154563023455</v>
      </c>
      <c r="CW127" s="20">
        <f t="shared" si="67"/>
        <v>425.9708325305989</v>
      </c>
      <c r="CX127" s="59">
        <f t="shared" si="68"/>
        <v>708.83788431377229</v>
      </c>
      <c r="CY127" s="59">
        <f ca="1">AVERAGE(OFFSET($CX$3,0,0,'Données projet'!$E$13+1,1))-AVERAGE(OFFSET($H$3,0,0,'Données projet'!$E$13+1,1))</f>
        <v>302.36110224755532</v>
      </c>
      <c r="CZ127" s="59">
        <f t="shared" si="96"/>
        <v>292.08583531469412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13.571878018365879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13.571878018365879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213.00000000000003</v>
      </c>
      <c r="DP127" s="17">
        <f>DO127*VLOOKUP('Données projet'!$B$14,Paramètres!$A$1:$I$89,3,0)*VLOOKUP('Données projet'!$B$14,Paramètres!$A$1:$I$89,5,0)</f>
        <v>186.07680000000005</v>
      </c>
      <c r="DQ127" s="13">
        <f t="shared" si="97"/>
        <v>46.671538591528673</v>
      </c>
      <c r="DR127" s="20">
        <f t="shared" si="70"/>
        <v>405.37002304691242</v>
      </c>
      <c r="DS127" s="59">
        <f t="shared" si="71"/>
        <v>688.2370748300857</v>
      </c>
      <c r="DT127" s="59">
        <f ca="1">AVERAGE(OFFSET($DS$3,0,0,'Données projet'!$E$14+1,1))-AVERAGE(OFFSET($H$3,0,0,'Données projet'!$E$14+1,1))</f>
        <v>285.8437404763045</v>
      </c>
      <c r="DU127" s="59">
        <f t="shared" si="98"/>
        <v>276.01618888357268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15.398393987072708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15.398393987072708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7.4200000000000017</v>
      </c>
      <c r="EJ127" s="12">
        <f>IF('Données projet'!$A$192&gt;35,EJ126+EI127-ER126,IF(A127&lt;'Données projet'!$A$192,$EG$205^A127,IF(A127='Données projet'!$A$192,'Données projet'!$B$192,EJ126+EI127-ER126)))</f>
        <v>397.19000000000011</v>
      </c>
      <c r="EK127" s="17">
        <f>EJ127*VLOOKUP('Données projet'!$B$15,Paramètres!$A$1:$I$89,3,0)*VLOOKUP('Données projet'!$B$15,Paramètres!$A$1:$I$89,5,0)</f>
        <v>377.96600400000011</v>
      </c>
      <c r="EL127" s="13">
        <f t="shared" si="99"/>
        <v>87.294987110071048</v>
      </c>
      <c r="EM127" s="20">
        <f t="shared" si="73"/>
        <v>810.32955951670726</v>
      </c>
      <c r="EN127" s="59">
        <f t="shared" si="74"/>
        <v>1093.1966112998807</v>
      </c>
      <c r="EO127" s="59">
        <f ca="1">AVERAGE(OFFSET($EN$3,0,0,'Données projet'!$E$15+1,1))-AVERAGE(OFFSET($H$3,0,0,'Données projet'!$E$15+1,1))</f>
        <v>536.1664221413339</v>
      </c>
      <c r="EP127" s="59">
        <f t="shared" si="100"/>
        <v>241.15939898336669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79.05479305732635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79.05479305732635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215.44</v>
      </c>
      <c r="L128" s="12">
        <f>VLOOKUP(A128,'Données projet'!$A$35:$I$55,9,0)</f>
        <v>-9.3949999999999818</v>
      </c>
      <c r="M128" s="12">
        <f t="array" ref="M128">INDEX(L:L,MIN(IF(ISNUMBER(L128:L324),ROW(L128:L324),"")))</f>
        <v>-9.3949999999999818</v>
      </c>
      <c r="N128" s="13">
        <f>IF('Données projet'!$A$36&gt;35,N127+M128-V127,IF(A128&lt;'Données projet'!$A$36,$K$205^A128,IF(A128='Données projet'!$A$36,'Données projet'!$B$36,N127+M128-V127)))</f>
        <v>215.4399999999992</v>
      </c>
      <c r="O128" s="13">
        <f>N128*VLOOKUP('Données projet'!$B$9,Paramètres!$A$1:$I$89,3,0)*VLOOKUP('Données projet'!$B$9,Paramètres!$A$1:$I$89,5,0)</f>
        <v>181.48665599999936</v>
      </c>
      <c r="P128" s="13">
        <f t="shared" si="87"/>
        <v>45.652781234657176</v>
      </c>
      <c r="Q128" s="20">
        <f t="shared" si="107"/>
        <v>395.60118651702675</v>
      </c>
      <c r="R128" s="59">
        <f t="shared" si="55"/>
        <v>678.64980488599531</v>
      </c>
      <c r="S128" s="59">
        <f ca="1">AVERAGE(OFFSET($R$3,0,0,'Données projet'!$E$9+1,1))-AVERAGE(OFFSET($H$3,0,0,'Données projet'!$E$9+1,1))</f>
        <v>422.90448425131547</v>
      </c>
      <c r="T128" s="59">
        <f t="shared" si="88"/>
        <v>211.68575920428512</v>
      </c>
      <c r="U128" s="15">
        <f>IF(ISNA(VLOOKUP(A128,'Données projet'!$A$35:$I$55,3,0)),0,VLOOKUP(A128,'Données projet'!$A$35:$I$55,3,0))</f>
        <v>12</v>
      </c>
      <c r="V128" s="15">
        <f>IF(ISNA(VLOOKUP(A128,'Données projet'!$A$35:$I$55,4,0)),0,VLOOKUP(A128,'Données projet'!$A$35:$I$55,4,0))</f>
        <v>60.7</v>
      </c>
      <c r="W128" s="16">
        <f>IF(ISNA(VLOOKUP(A128,'Données projet'!$A$35:$I$55,5,0)),0%,VLOOKUP(A128,'Données projet'!$A$35:$I$55,5,0)*VLOOKUP('Données projet'!$B$9,Paramètres!$A$1:$I$89,7,0))</f>
        <v>0.43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172.92735877995551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172.92735877995551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404.61</v>
      </c>
      <c r="AG128" s="12">
        <f>VLOOKUP(A128,'Données projet'!$A$61:$I$81,9,0)</f>
        <v>7.4200000000000017</v>
      </c>
      <c r="AH128" s="12">
        <f t="array" ref="AH128">INDEX(AG:AG,MIN(IF(ISNUMBER(AG128:AG324),ROW(AG128:AG324),"")))</f>
        <v>7.4200000000000017</v>
      </c>
      <c r="AI128" s="13">
        <f>IF('Données projet'!$A$62&gt;35,AI127+AH128-AQ127,IF(A128&lt;'Données projet'!$A$62,$AF$205^A128,IF(A128='Données projet'!$A$62,'Données projet'!$B$62,AI127+AH128-AQ127)))</f>
        <v>404.61000000000013</v>
      </c>
      <c r="AJ128" s="13">
        <f>AI128*VLOOKUP('Données projet'!$B$10,Paramètres!$A$1:$I$89,3,0)*VLOOKUP('Données projet'!$B$10,Paramètres!$A$1:$I$89,5,0)</f>
        <v>366.09112800000008</v>
      </c>
      <c r="AK128" s="13">
        <f t="shared" si="89"/>
        <v>84.867124139045259</v>
      </c>
      <c r="AL128" s="20">
        <f t="shared" si="58"/>
        <v>785.41895580883727</v>
      </c>
      <c r="AM128" s="59">
        <f t="shared" si="59"/>
        <v>1068.4675741778058</v>
      </c>
      <c r="AN128" s="59">
        <f ca="1">AVERAGE(OFFSET($AM$3,0,0,'Données projet'!$E$10+1,1))-AVERAGE(OFFSET($H$3,0,0,'Données projet'!$E$10+1,1))</f>
        <v>514.0255035951318</v>
      </c>
      <c r="AO128" s="59">
        <f t="shared" si="90"/>
        <v>232.26614608014839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61.5</v>
      </c>
      <c r="AR128" s="16">
        <f>IF(ISNA(VLOOKUP(A128,'Données projet'!$A$61:$I$81,5,0)),0%,VLOOKUP(A128,'Données projet'!$A$61:$I$81,5,0)*VLOOKUP('Données projet'!$B$10,Paramètres!$A$1:$I$89,7,0))</f>
        <v>0.43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100.1439480427247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100.1439480427247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404.61</v>
      </c>
      <c r="BB128" s="12">
        <f>VLOOKUP(A128,'Données projet'!$A$87:$I$107,9,0)</f>
        <v>7.4200000000000017</v>
      </c>
      <c r="BC128" s="12">
        <f t="array" ref="BC128">INDEX(BB:BB,MIN(IF(ISNUMBER(BB128:BB324),ROW(BB128:BB324),"")))</f>
        <v>7.4200000000000017</v>
      </c>
      <c r="BD128" s="12">
        <f>IF('Données projet'!$A$88&gt;35,BD127+BC128-BL127,IF(A128&lt;'Données projet'!$A$88,$BA$205^A128,IF(A128='Données projet'!$A$88,'Données projet'!$B$88,BD127+BC128-BL127)))</f>
        <v>404.61000000000013</v>
      </c>
      <c r="BE128" s="13">
        <f>BD128*VLOOKUP('Données projet'!$B$11,Paramètres!$A$1:$I$89,3,0)*VLOOKUP('Données projet'!$B$11,Paramètres!$A$1:$I$89,5,0)</f>
        <v>410.27454000000012</v>
      </c>
      <c r="BF128" s="13">
        <f t="shared" si="91"/>
        <v>93.856585915764086</v>
      </c>
      <c r="BG128" s="20">
        <f t="shared" si="61"/>
        <v>878.02837763662262</v>
      </c>
      <c r="BH128" s="59">
        <f t="shared" si="62"/>
        <v>1161.0769960055911</v>
      </c>
      <c r="BI128" s="59">
        <f ca="1">AVERAGE(OFFSET($BH$3,0,0,'Données projet'!$E$11+1,1))-AVERAGE(OFFSET($H$3,0,0,'Données projet'!$E$11+1,1))</f>
        <v>565.65323074569903</v>
      </c>
      <c r="BJ128" s="59">
        <f t="shared" si="92"/>
        <v>253.00166490531203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61.5</v>
      </c>
      <c r="BM128" s="16">
        <f>IF(ISNA(VLOOKUP(A128,'Données projet'!$A$87:$I$107,5,0)),0%,VLOOKUP(A128,'Données projet'!$A$87:$I$107,5,0)*VLOOKUP('Données projet'!$B$11,Paramètres!$A$1:$I$89,7,0))</f>
        <v>0.43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112.23028659960528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112.23028659960528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170.99999999999991</v>
      </c>
      <c r="BZ128" s="13">
        <f>BY128*VLOOKUP('Données projet'!$B$12,Paramètres!$A$1:$I$89,3,0)*VLOOKUP('Données projet'!$B$12,Paramètres!$A$1:$I$89,5,0)</f>
        <v>112.03919999999995</v>
      </c>
      <c r="CA128" s="13">
        <f t="shared" si="93"/>
        <v>29.810921169420173</v>
      </c>
      <c r="CB128" s="20">
        <f t="shared" si="64"/>
        <v>247.05562770340671</v>
      </c>
      <c r="CC128" s="59">
        <f t="shared" si="65"/>
        <v>530.10424607237519</v>
      </c>
      <c r="CD128" s="59">
        <f ca="1">AVERAGE(OFFSET($CC$3,0,0,'Données projet'!$E$12+1,1))-AVERAGE(OFFSET($H$3,0,0,'Données projet'!$E$12+1,1))</f>
        <v>225.24418446643304</v>
      </c>
      <c r="CE128" s="59">
        <f t="shared" si="94"/>
        <v>220.72810812053521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17.087101690347382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17.087101690347382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266.99999999999983</v>
      </c>
      <c r="CU128" s="17">
        <f>CT128*VLOOKUP('Données projet'!$B$13,Paramètres!$A$1:$I$89,3,0)*VLOOKUP('Données projet'!$B$13,Paramètres!$A$1:$I$89,5,0)</f>
        <v>195.76439999999985</v>
      </c>
      <c r="CV128" s="13">
        <f t="shared" si="95"/>
        <v>48.812154563023455</v>
      </c>
      <c r="CW128" s="20">
        <f t="shared" si="67"/>
        <v>425.9708325305989</v>
      </c>
      <c r="CX128" s="59">
        <f t="shared" si="68"/>
        <v>709.01945089956735</v>
      </c>
      <c r="CY128" s="59">
        <f ca="1">AVERAGE(OFFSET($CX$3,0,0,'Données projet'!$E$13+1,1))-AVERAGE(OFFSET($H$3,0,0,'Données projet'!$E$13+1,1))</f>
        <v>302.36110224755532</v>
      </c>
      <c r="CZ128" s="59">
        <f t="shared" si="96"/>
        <v>292.08583531469412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13.305741768453927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13.305741768453927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213.00000000000003</v>
      </c>
      <c r="DP128" s="17">
        <f>DO128*VLOOKUP('Données projet'!$B$14,Paramètres!$A$1:$I$89,3,0)*VLOOKUP('Données projet'!$B$14,Paramètres!$A$1:$I$89,5,0)</f>
        <v>186.07680000000005</v>
      </c>
      <c r="DQ128" s="13">
        <f t="shared" si="97"/>
        <v>46.671538591528673</v>
      </c>
      <c r="DR128" s="20">
        <f t="shared" si="70"/>
        <v>405.37002304691242</v>
      </c>
      <c r="DS128" s="59">
        <f t="shared" si="71"/>
        <v>688.41864141588098</v>
      </c>
      <c r="DT128" s="59">
        <f ca="1">AVERAGE(OFFSET($DS$3,0,0,'Données projet'!$E$14+1,1))-AVERAGE(OFFSET($H$3,0,0,'Données projet'!$E$14+1,1))</f>
        <v>285.8437404763045</v>
      </c>
      <c r="DU128" s="59">
        <f t="shared" si="98"/>
        <v>276.01618888357268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15.096440873079153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15.096440873079153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>
        <f>VLOOKUP(A128,'Données projet'!$A$191:$I$211,2,0)</f>
        <v>404.61</v>
      </c>
      <c r="EH128" s="12">
        <f>VLOOKUP(A128,'Données projet'!$A$191:$I$211,9,0)</f>
        <v>7.4200000000000017</v>
      </c>
      <c r="EI128" s="12">
        <f t="array" ref="EI128">INDEX(EH:EH,MIN(IF(ISNUMBER(EH128:EH324),ROW(EH128:EH324),"")))</f>
        <v>7.4200000000000017</v>
      </c>
      <c r="EJ128" s="12">
        <f>IF('Données projet'!$A$192&gt;35,EJ127+EI128-ER127,IF(A128&lt;'Données projet'!$A$192,$EG$205^A128,IF(A128='Données projet'!$A$192,'Données projet'!$B$192,EJ127+EI128-ER127)))</f>
        <v>404.61000000000013</v>
      </c>
      <c r="EK128" s="17">
        <f>EJ128*VLOOKUP('Données projet'!$B$15,Paramètres!$A$1:$I$89,3,0)*VLOOKUP('Données projet'!$B$15,Paramètres!$A$1:$I$89,5,0)</f>
        <v>385.02687600000013</v>
      </c>
      <c r="EL128" s="13">
        <f t="shared" si="99"/>
        <v>88.734386861237638</v>
      </c>
      <c r="EM128" s="20">
        <f t="shared" si="73"/>
        <v>825.13419948332239</v>
      </c>
      <c r="EN128" s="59">
        <f t="shared" si="74"/>
        <v>1108.182817852291</v>
      </c>
      <c r="EO128" s="59">
        <f ca="1">AVERAGE(OFFSET($EN$3,0,0,'Données projet'!$E$15+1,1))-AVERAGE(OFFSET($H$3,0,0,'Données projet'!$E$15+1,1))</f>
        <v>536.1664221413339</v>
      </c>
      <c r="EP128" s="59">
        <f t="shared" si="100"/>
        <v>241.15939898336669</v>
      </c>
      <c r="EQ128" s="15">
        <f>IF(ISNA(VLOOKUP(A128,'Données projet'!$A$191:$I$211,3,0)),0,VLOOKUP(A128,'Données projet'!$A$191:$I$211,3,0))</f>
        <v>10</v>
      </c>
      <c r="ER128" s="15">
        <f>IF(ISNA(VLOOKUP(A128,'Données projet'!$A$191:$I$211,4,0)),0,VLOOKUP(A128,'Données projet'!$A$191:$I$211,4,0))</f>
        <v>61.5</v>
      </c>
      <c r="ES128" s="16">
        <f>IF(ISNA(VLOOKUP(A128,'Données projet'!$A$191:$I$211,5,0)),0%,VLOOKUP(A128,'Données projet'!$A$191:$I$211,5,0)*VLOOKUP('Données projet'!$B$15,Paramètres!$A$1:$I$89,7,0))</f>
        <v>0.43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105.32380742424496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105.32380742424496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-1.6300000000000097</v>
      </c>
      <c r="N129" s="13">
        <f>IF('Données projet'!$A$36&gt;35,N128+M129-V128,IF(A129&lt;'Données projet'!$A$36,$K$205^A129,IF(A129='Données projet'!$A$36,'Données projet'!$B$36,N128+M129-V128)))</f>
        <v>153.10999999999922</v>
      </c>
      <c r="O129" s="13">
        <f>N129*VLOOKUP('Données projet'!$B$9,Paramètres!$A$1:$I$89,3,0)*VLOOKUP('Données projet'!$B$9,Paramètres!$A$1:$I$89,5,0)</f>
        <v>128.97986399999937</v>
      </c>
      <c r="P129" s="13">
        <f t="shared" si="87"/>
        <v>33.760527882417037</v>
      </c>
      <c r="Q129" s="20">
        <f t="shared" si="107"/>
        <v>283.43951586187524</v>
      </c>
      <c r="R129" s="59">
        <f t="shared" si="55"/>
        <v>566.66655104229744</v>
      </c>
      <c r="S129" s="59">
        <f ca="1">AVERAGE(OFFSET($R$3,0,0,'Données projet'!$E$9+1,1))-AVERAGE(OFFSET($H$3,0,0,'Données projet'!$E$9+1,1))</f>
        <v>422.90448425131547</v>
      </c>
      <c r="T129" s="59">
        <f t="shared" si="88"/>
        <v>211.68575920428512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169.53635874955461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169.53635874955461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7.0766666666666636</v>
      </c>
      <c r="AI129" s="13">
        <f>IF('Données projet'!$A$62&gt;35,AI128+AH129-AQ128,IF(A129&lt;'Données projet'!$A$62,$AF$205^A129,IF(A129='Données projet'!$A$62,'Données projet'!$B$62,AI128+AH129-AQ128)))</f>
        <v>350.18666666666678</v>
      </c>
      <c r="AJ129" s="13">
        <f>AI129*VLOOKUP('Données projet'!$B$10,Paramètres!$A$1:$I$89,3,0)*VLOOKUP('Données projet'!$B$10,Paramètres!$A$1:$I$89,5,0)</f>
        <v>316.84889600000008</v>
      </c>
      <c r="AK129" s="13">
        <f t="shared" si="89"/>
        <v>74.697328052662286</v>
      </c>
      <c r="AL129" s="20">
        <f t="shared" si="58"/>
        <v>681.94300689172019</v>
      </c>
      <c r="AM129" s="59">
        <f t="shared" si="59"/>
        <v>965.17004207214245</v>
      </c>
      <c r="AN129" s="59">
        <f ca="1">AVERAGE(OFFSET($AM$3,0,0,'Données projet'!$E$10+1,1))-AVERAGE(OFFSET($H$3,0,0,'Données projet'!$E$10+1,1))</f>
        <v>514.0255035951318</v>
      </c>
      <c r="AO129" s="59">
        <f t="shared" si="90"/>
        <v>232.26614608014839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98.180186303383849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98.180186303383849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7.0766666666666636</v>
      </c>
      <c r="BD129" s="12">
        <f>IF('Données projet'!$A$88&gt;35,BD128+BC129-BL128,IF(A129&lt;'Données projet'!$A$88,$BA$205^A129,IF(A129='Données projet'!$A$88,'Données projet'!$B$88,BD128+BC129-BL128)))</f>
        <v>350.18666666666678</v>
      </c>
      <c r="BE129" s="13">
        <f>BD129*VLOOKUP('Données projet'!$B$11,Paramètres!$A$1:$I$89,3,0)*VLOOKUP('Données projet'!$B$11,Paramètres!$A$1:$I$89,5,0)</f>
        <v>355.08928000000014</v>
      </c>
      <c r="BF129" s="13">
        <f t="shared" si="91"/>
        <v>82.609564765812479</v>
      </c>
      <c r="BG129" s="20">
        <f t="shared" si="61"/>
        <v>762.32548796712365</v>
      </c>
      <c r="BH129" s="59">
        <f t="shared" si="62"/>
        <v>1045.5525231475458</v>
      </c>
      <c r="BI129" s="59">
        <f ca="1">AVERAGE(OFFSET($BH$3,0,0,'Données projet'!$E$11+1,1))-AVERAGE(OFFSET($H$3,0,0,'Données projet'!$E$11+1,1))</f>
        <v>565.65323074569903</v>
      </c>
      <c r="BJ129" s="59">
        <f t="shared" si="92"/>
        <v>253.00166490531203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110.0295191331026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110.0295191331026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170.99999999999991</v>
      </c>
      <c r="BZ129" s="13">
        <f>BY129*VLOOKUP('Données projet'!$B$12,Paramètres!$A$1:$I$89,3,0)*VLOOKUP('Données projet'!$B$12,Paramètres!$A$1:$I$89,5,0)</f>
        <v>112.03919999999995</v>
      </c>
      <c r="CA129" s="13">
        <f t="shared" si="93"/>
        <v>29.810921169420173</v>
      </c>
      <c r="CB129" s="20">
        <f t="shared" si="64"/>
        <v>247.05562770340671</v>
      </c>
      <c r="CC129" s="59">
        <f t="shared" si="65"/>
        <v>530.28266288382895</v>
      </c>
      <c r="CD129" s="59">
        <f ca="1">AVERAGE(OFFSET($CC$3,0,0,'Données projet'!$E$12+1,1))-AVERAGE(OFFSET($H$3,0,0,'Données projet'!$E$12+1,1))</f>
        <v>225.24418446643304</v>
      </c>
      <c r="CE129" s="59">
        <f t="shared" si="94"/>
        <v>220.72810812053521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16.752034048302605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16.752034048302605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266.99999999999983</v>
      </c>
      <c r="CU129" s="17">
        <f>CT129*VLOOKUP('Données projet'!$B$13,Paramètres!$A$1:$I$89,3,0)*VLOOKUP('Données projet'!$B$13,Paramètres!$A$1:$I$89,5,0)</f>
        <v>195.76439999999985</v>
      </c>
      <c r="CV129" s="13">
        <f t="shared" si="95"/>
        <v>48.812154563023455</v>
      </c>
      <c r="CW129" s="20">
        <f t="shared" si="67"/>
        <v>425.9708325305989</v>
      </c>
      <c r="CX129" s="59">
        <f t="shared" si="68"/>
        <v>709.1978677110211</v>
      </c>
      <c r="CY129" s="59">
        <f ca="1">AVERAGE(OFFSET($CX$3,0,0,'Données projet'!$E$13+1,1))-AVERAGE(OFFSET($H$3,0,0,'Données projet'!$E$13+1,1))</f>
        <v>302.36110224755532</v>
      </c>
      <c r="CZ129" s="59">
        <f t="shared" si="96"/>
        <v>292.08583531469412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13.044824288075665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13.044824288075665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213.00000000000003</v>
      </c>
      <c r="DP129" s="17">
        <f>DO129*VLOOKUP('Données projet'!$B$14,Paramètres!$A$1:$I$89,3,0)*VLOOKUP('Données projet'!$B$14,Paramètres!$A$1:$I$89,5,0)</f>
        <v>186.07680000000005</v>
      </c>
      <c r="DQ129" s="13">
        <f t="shared" si="97"/>
        <v>46.671538591528673</v>
      </c>
      <c r="DR129" s="20">
        <f t="shared" si="70"/>
        <v>405.37002304691242</v>
      </c>
      <c r="DS129" s="59">
        <f t="shared" si="71"/>
        <v>688.59705822733463</v>
      </c>
      <c r="DT129" s="59">
        <f ca="1">AVERAGE(OFFSET($DS$3,0,0,'Données projet'!$E$14+1,1))-AVERAGE(OFFSET($H$3,0,0,'Données projet'!$E$14+1,1))</f>
        <v>285.8437404763045</v>
      </c>
      <c r="DU129" s="59">
        <f t="shared" si="98"/>
        <v>276.01618888357268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14.800408875477798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14.800408875477798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7.0766666666666636</v>
      </c>
      <c r="EJ129" s="12">
        <f>IF('Données projet'!$A$192&gt;35,EJ128+EI129-ER128,IF(A129&lt;'Données projet'!$A$192,$EG$205^A129,IF(A129='Données projet'!$A$192,'Données projet'!$B$192,EJ128+EI129-ER128)))</f>
        <v>350.18666666666678</v>
      </c>
      <c r="EK129" s="17">
        <f>EJ129*VLOOKUP('Données projet'!$B$15,Paramètres!$A$1:$I$89,3,0)*VLOOKUP('Données projet'!$B$15,Paramètres!$A$1:$I$89,5,0)</f>
        <v>333.23763200000008</v>
      </c>
      <c r="EL129" s="13">
        <f t="shared" si="99"/>
        <v>78.101168999978341</v>
      </c>
      <c r="EM129" s="20">
        <f t="shared" si="73"/>
        <v>716.4150784082957</v>
      </c>
      <c r="EN129" s="59">
        <f t="shared" si="74"/>
        <v>999.64211358871785</v>
      </c>
      <c r="EO129" s="59">
        <f ca="1">AVERAGE(OFFSET($EN$3,0,0,'Données projet'!$E$15+1,1))-AVERAGE(OFFSET($H$3,0,0,'Données projet'!$E$15+1,1))</f>
        <v>536.1664221413339</v>
      </c>
      <c r="EP129" s="59">
        <f t="shared" si="100"/>
        <v>241.15939898336669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103.25847180183476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103.25847180183476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151.47999999999999</v>
      </c>
      <c r="L130" s="12">
        <f>VLOOKUP(A130,'Données projet'!$A$35:$I$55,9,0)</f>
        <v>-1.6300000000000097</v>
      </c>
      <c r="M130" s="12">
        <f t="array" ref="M130">INDEX(L:L,MIN(IF(ISNUMBER(L130:L326),ROW(L130:L326),"")))</f>
        <v>-1.6300000000000097</v>
      </c>
      <c r="N130" s="13">
        <f>IF('Données projet'!$A$36&gt;35,N129+M130-V129,IF(A130&lt;'Données projet'!$A$36,$K$205^A130,IF(A130='Données projet'!$A$36,'Données projet'!$B$36,N129+M130-V129)))</f>
        <v>151.47999999999922</v>
      </c>
      <c r="O130" s="13">
        <f>N130*VLOOKUP('Données projet'!$B$9,Paramètres!$A$1:$I$89,3,0)*VLOOKUP('Données projet'!$B$9,Paramètres!$A$1:$I$89,5,0)</f>
        <v>127.60675199999936</v>
      </c>
      <c r="P130" s="13">
        <f t="shared" si="87"/>
        <v>33.442753372195376</v>
      </c>
      <c r="Q130" s="20">
        <f t="shared" si="107"/>
        <v>280.49455518990584</v>
      </c>
      <c r="R130" s="59">
        <f t="shared" si="55"/>
        <v>563.89691204898327</v>
      </c>
      <c r="S130" s="59">
        <f ca="1">AVERAGE(OFFSET($R$3,0,0,'Données projet'!$E$9+1,1))-AVERAGE(OFFSET($H$3,0,0,'Données projet'!$E$9+1,1))</f>
        <v>422.90448425131547</v>
      </c>
      <c r="T130" s="59">
        <f t="shared" si="88"/>
        <v>211.68575920428512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39.56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182.05313185373493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182.05313185373493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7.0766666666666636</v>
      </c>
      <c r="AI130" s="13">
        <f>IF('Données projet'!$A$62&gt;35,AI129+AH130-AQ129,IF(A130&lt;'Données projet'!$A$62,$AF$205^A130,IF(A130='Données projet'!$A$62,'Données projet'!$B$62,AI129+AH130-AQ129)))</f>
        <v>357.26333333333343</v>
      </c>
      <c r="AJ130" s="13">
        <f>AI130*VLOOKUP('Données projet'!$B$10,Paramètres!$A$1:$I$89,3,0)*VLOOKUP('Données projet'!$B$10,Paramètres!$A$1:$I$89,5,0)</f>
        <v>323.25186400000007</v>
      </c>
      <c r="AK130" s="13">
        <f t="shared" si="89"/>
        <v>76.029568543435346</v>
      </c>
      <c r="AL130" s="20">
        <f t="shared" si="58"/>
        <v>695.41516167981661</v>
      </c>
      <c r="AM130" s="59">
        <f t="shared" si="59"/>
        <v>978.81751853889409</v>
      </c>
      <c r="AN130" s="59">
        <f ca="1">AVERAGE(OFFSET($AM$3,0,0,'Données projet'!$E$10+1,1))-AVERAGE(OFFSET($H$3,0,0,'Données projet'!$E$10+1,1))</f>
        <v>514.0255035951318</v>
      </c>
      <c r="AO130" s="59">
        <f t="shared" si="90"/>
        <v>232.26614608014839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96.254932733975082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96.254932733975082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7.0766666666666636</v>
      </c>
      <c r="BD130" s="12">
        <f>IF('Données projet'!$A$88&gt;35,BD129+BC130-BL129,IF(A130&lt;'Données projet'!$A$88,$BA$205^A130,IF(A130='Données projet'!$A$88,'Données projet'!$B$88,BD129+BC130-BL129)))</f>
        <v>357.26333333333343</v>
      </c>
      <c r="BE130" s="13">
        <f>BD130*VLOOKUP('Données projet'!$B$11,Paramètres!$A$1:$I$89,3,0)*VLOOKUP('Données projet'!$B$11,Paramètres!$A$1:$I$89,5,0)</f>
        <v>362.26502000000011</v>
      </c>
      <c r="BF130" s="13">
        <f t="shared" si="91"/>
        <v>84.082921443692172</v>
      </c>
      <c r="BG130" s="20">
        <f t="shared" si="61"/>
        <v>777.38933134776391</v>
      </c>
      <c r="BH130" s="59">
        <f t="shared" si="62"/>
        <v>1060.7916882068414</v>
      </c>
      <c r="BI130" s="59">
        <f ca="1">AVERAGE(OFFSET($BH$3,0,0,'Données projet'!$E$11+1,1))-AVERAGE(OFFSET($H$3,0,0,'Données projet'!$E$11+1,1))</f>
        <v>565.65323074569903</v>
      </c>
      <c r="BJ130" s="59">
        <f t="shared" si="92"/>
        <v>253.00166490531203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107.87190737428243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107.87190737428243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170.99999999999991</v>
      </c>
      <c r="BZ130" s="13">
        <f>BY130*VLOOKUP('Données projet'!$B$12,Paramètres!$A$1:$I$89,3,0)*VLOOKUP('Données projet'!$B$12,Paramètres!$A$1:$I$89,5,0)</f>
        <v>112.03919999999995</v>
      </c>
      <c r="CA130" s="13">
        <f t="shared" si="93"/>
        <v>29.810921169420173</v>
      </c>
      <c r="CB130" s="20">
        <f t="shared" si="64"/>
        <v>247.05562770340671</v>
      </c>
      <c r="CC130" s="59">
        <f t="shared" si="65"/>
        <v>530.45798456248417</v>
      </c>
      <c r="CD130" s="59">
        <f ca="1">AVERAGE(OFFSET($CC$3,0,0,'Données projet'!$E$12+1,1))-AVERAGE(OFFSET($H$3,0,0,'Données projet'!$E$12+1,1))</f>
        <v>225.24418446643304</v>
      </c>
      <c r="CE130" s="59">
        <f t="shared" si="94"/>
        <v>220.72810812053521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16.423536878347242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16.423536878347242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266.99999999999983</v>
      </c>
      <c r="CU130" s="17">
        <f>CT130*VLOOKUP('Données projet'!$B$13,Paramètres!$A$1:$I$89,3,0)*VLOOKUP('Données projet'!$B$13,Paramètres!$A$1:$I$89,5,0)</f>
        <v>195.76439999999985</v>
      </c>
      <c r="CV130" s="13">
        <f t="shared" si="95"/>
        <v>48.812154563023455</v>
      </c>
      <c r="CW130" s="20">
        <f t="shared" si="67"/>
        <v>425.9708325305989</v>
      </c>
      <c r="CX130" s="59">
        <f t="shared" si="68"/>
        <v>709.37318938967633</v>
      </c>
      <c r="CY130" s="59">
        <f ca="1">AVERAGE(OFFSET($CX$3,0,0,'Données projet'!$E$13+1,1))-AVERAGE(OFFSET($H$3,0,0,'Données projet'!$E$13+1,1))</f>
        <v>302.36110224755532</v>
      </c>
      <c r="CZ130" s="59">
        <f t="shared" si="96"/>
        <v>292.08583531469412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12.789023240343672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12.789023240343672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213.00000000000003</v>
      </c>
      <c r="DP130" s="17">
        <f>DO130*VLOOKUP('Données projet'!$B$14,Paramètres!$A$1:$I$89,3,0)*VLOOKUP('Données projet'!$B$14,Paramètres!$A$1:$I$89,5,0)</f>
        <v>186.07680000000005</v>
      </c>
      <c r="DQ130" s="13">
        <f t="shared" si="97"/>
        <v>46.671538591528673</v>
      </c>
      <c r="DR130" s="20">
        <f t="shared" si="70"/>
        <v>405.37002304691242</v>
      </c>
      <c r="DS130" s="59">
        <f t="shared" si="71"/>
        <v>688.77237990598985</v>
      </c>
      <c r="DT130" s="59">
        <f ca="1">AVERAGE(OFFSET($DS$3,0,0,'Données projet'!$E$14+1,1))-AVERAGE(OFFSET($H$3,0,0,'Données projet'!$E$14+1,1))</f>
        <v>285.8437404763045</v>
      </c>
      <c r="DU130" s="59">
        <f t="shared" si="98"/>
        <v>276.01618888357268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14.510181884787714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14.510181884787714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7.0766666666666636</v>
      </c>
      <c r="EJ130" s="12">
        <f>IF('Données projet'!$A$192&gt;35,EJ129+EI130-ER129,IF(A130&lt;'Données projet'!$A$192,$EG$205^A130,IF(A130='Données projet'!$A$192,'Données projet'!$B$192,EJ129+EI130-ER129)))</f>
        <v>357.26333333333343</v>
      </c>
      <c r="EK130" s="17">
        <f>EJ130*VLOOKUP('Données projet'!$B$15,Paramètres!$A$1:$I$89,3,0)*VLOOKUP('Données projet'!$B$15,Paramètres!$A$1:$I$89,5,0)</f>
        <v>339.97178800000012</v>
      </c>
      <c r="EL130" s="13">
        <f t="shared" si="99"/>
        <v>79.494117615826084</v>
      </c>
      <c r="EM130" s="20">
        <f t="shared" si="73"/>
        <v>730.56978561423057</v>
      </c>
      <c r="EN130" s="59">
        <f t="shared" si="74"/>
        <v>1013.9721424733079</v>
      </c>
      <c r="EO130" s="59">
        <f ca="1">AVERAGE(OFFSET($EN$3,0,0,'Données projet'!$E$15+1,1))-AVERAGE(OFFSET($H$3,0,0,'Données projet'!$E$15+1,1))</f>
        <v>536.1664221413339</v>
      </c>
      <c r="EP130" s="59">
        <f t="shared" si="100"/>
        <v>241.15939898336669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101.23363615124968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101.23363615124968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0.27666666666667084</v>
      </c>
      <c r="N131" s="13">
        <f>IF('Données projet'!$A$36&gt;35,N130+M131-V130,IF(A131&lt;'Données projet'!$A$36,$K$205^A131,IF(A131='Données projet'!$A$36,'Données projet'!$B$36,N130+M131-V130)))</f>
        <v>112.19666666666589</v>
      </c>
      <c r="O131" s="13">
        <f>N131*VLOOKUP('Données projet'!$B$9,Paramètres!$A$1:$I$89,3,0)*VLOOKUP('Données projet'!$B$9,Paramètres!$A$1:$I$89,5,0)</f>
        <v>94.514471999999358</v>
      </c>
      <c r="P131" s="13">
        <f t="shared" si="87"/>
        <v>25.650886192422327</v>
      </c>
      <c r="Q131" s="20">
        <f t="shared" ref="Q131:Q153" si="108">(O131+P131)*0.475*44/12</f>
        <v>209.28799885180106</v>
      </c>
      <c r="R131" s="59">
        <f t="shared" ref="R131:R194" si="109">Q131+(I131+J131)*44/12</f>
        <v>492.86263595036962</v>
      </c>
      <c r="S131" s="59">
        <f ca="1">AVERAGE(OFFSET($R$3,0,0,'Données projet'!$E$9+1,1))-AVERAGE(OFFSET($H$3,0,0,'Données projet'!$E$9+1,1))</f>
        <v>422.90448425131547</v>
      </c>
      <c r="T131" s="59">
        <f t="shared" si="88"/>
        <v>211.68575920428512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178.48318097952918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178.48318097952918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7.0766666666666636</v>
      </c>
      <c r="AI131" s="13">
        <f>IF('Données projet'!$A$62&gt;35,AI130+AH131-AQ130,IF(A131&lt;'Données projet'!$A$62,$AF$205^A131,IF(A131='Données projet'!$A$62,'Données projet'!$B$62,AI130+AH131-AQ130)))</f>
        <v>364.34000000000009</v>
      </c>
      <c r="AJ131" s="13">
        <f>AI131*VLOOKUP('Données projet'!$B$10,Paramètres!$A$1:$I$89,3,0)*VLOOKUP('Données projet'!$B$10,Paramètres!$A$1:$I$89,5,0)</f>
        <v>329.65483200000006</v>
      </c>
      <c r="AK131" s="13">
        <f t="shared" si="89"/>
        <v>77.358740680970413</v>
      </c>
      <c r="AL131" s="20">
        <f t="shared" si="58"/>
        <v>708.88197241935677</v>
      </c>
      <c r="AM131" s="59">
        <f t="shared" si="59"/>
        <v>992.45660951792524</v>
      </c>
      <c r="AN131" s="59">
        <f ca="1">AVERAGE(OFFSET($AM$3,0,0,'Données projet'!$E$10+1,1))-AVERAGE(OFFSET($H$3,0,0,'Données projet'!$E$10+1,1))</f>
        <v>514.0255035951318</v>
      </c>
      <c r="AO131" s="59">
        <f t="shared" si="90"/>
        <v>232.26614608014839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94.367432212773693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94.367432212773693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7.0766666666666636</v>
      </c>
      <c r="BD131" s="12">
        <f>IF('Données projet'!$A$88&gt;35,BD130+BC131-BL130,IF(A131&lt;'Données projet'!$A$88,$BA$205^A131,IF(A131='Données projet'!$A$88,'Données projet'!$B$88,BD130+BC131-BL130)))</f>
        <v>364.34000000000009</v>
      </c>
      <c r="BE131" s="13">
        <f>BD131*VLOOKUP('Données projet'!$B$11,Paramètres!$A$1:$I$89,3,0)*VLOOKUP('Données projet'!$B$11,Paramètres!$A$1:$I$89,5,0)</f>
        <v>369.44076000000013</v>
      </c>
      <c r="BF131" s="13">
        <f t="shared" si="91"/>
        <v>85.55288475621127</v>
      </c>
      <c r="BG131" s="20">
        <f t="shared" si="61"/>
        <v>792.44726461706807</v>
      </c>
      <c r="BH131" s="59">
        <f t="shared" si="62"/>
        <v>1076.0219017156367</v>
      </c>
      <c r="BI131" s="59">
        <f ca="1">AVERAGE(OFFSET($BH$3,0,0,'Données projet'!$E$11+1,1))-AVERAGE(OFFSET($H$3,0,0,'Données projet'!$E$11+1,1))</f>
        <v>565.65323074569903</v>
      </c>
      <c r="BJ131" s="59">
        <f t="shared" si="92"/>
        <v>253.00166490531203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105.7566050660395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105.7566050660395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170.99999999999991</v>
      </c>
      <c r="BZ131" s="13">
        <f>BY131*VLOOKUP('Données projet'!$B$12,Paramètres!$A$1:$I$89,3,0)*VLOOKUP('Données projet'!$B$12,Paramètres!$A$1:$I$89,5,0)</f>
        <v>112.03919999999995</v>
      </c>
      <c r="CA131" s="13">
        <f t="shared" si="93"/>
        <v>29.810921169420173</v>
      </c>
      <c r="CB131" s="20">
        <f t="shared" si="64"/>
        <v>247.05562770340671</v>
      </c>
      <c r="CC131" s="59">
        <f t="shared" si="65"/>
        <v>530.63026480197527</v>
      </c>
      <c r="CD131" s="59">
        <f ca="1">AVERAGE(OFFSET($CC$3,0,0,'Données projet'!$E$12+1,1))-AVERAGE(OFFSET($H$3,0,0,'Données projet'!$E$12+1,1))</f>
        <v>225.24418446643304</v>
      </c>
      <c r="CE131" s="59">
        <f t="shared" si="94"/>
        <v>220.72810812053521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16.101481337531215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16.101481337531215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266.99999999999983</v>
      </c>
      <c r="CU131" s="17">
        <f>CT131*VLOOKUP('Données projet'!$B$13,Paramètres!$A$1:$I$89,3,0)*VLOOKUP('Données projet'!$B$13,Paramètres!$A$1:$I$89,5,0)</f>
        <v>195.76439999999985</v>
      </c>
      <c r="CV131" s="13">
        <f t="shared" si="95"/>
        <v>48.812154563023455</v>
      </c>
      <c r="CW131" s="20">
        <f t="shared" si="67"/>
        <v>425.9708325305989</v>
      </c>
      <c r="CX131" s="59">
        <f t="shared" si="68"/>
        <v>709.54546962916743</v>
      </c>
      <c r="CY131" s="59">
        <f ca="1">AVERAGE(OFFSET($CX$3,0,0,'Données projet'!$E$13+1,1))-AVERAGE(OFFSET($H$3,0,0,'Données projet'!$E$13+1,1))</f>
        <v>302.36110224755532</v>
      </c>
      <c r="CZ131" s="59">
        <f t="shared" si="96"/>
        <v>292.08583531469412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12.538238295134471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12.538238295134471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213.00000000000003</v>
      </c>
      <c r="DP131" s="17">
        <f>DO131*VLOOKUP('Données projet'!$B$14,Paramètres!$A$1:$I$89,3,0)*VLOOKUP('Données projet'!$B$14,Paramètres!$A$1:$I$89,5,0)</f>
        <v>186.07680000000005</v>
      </c>
      <c r="DQ131" s="13">
        <f t="shared" si="97"/>
        <v>46.671538591528673</v>
      </c>
      <c r="DR131" s="20">
        <f t="shared" si="70"/>
        <v>405.37002304691242</v>
      </c>
      <c r="DS131" s="59">
        <f t="shared" si="71"/>
        <v>688.94466014548095</v>
      </c>
      <c r="DT131" s="59">
        <f ca="1">AVERAGE(OFFSET($DS$3,0,0,'Données projet'!$E$14+1,1))-AVERAGE(OFFSET($H$3,0,0,'Données projet'!$E$14+1,1))</f>
        <v>285.8437404763045</v>
      </c>
      <c r="DU131" s="59">
        <f t="shared" si="98"/>
        <v>276.01618888357268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14.225646068364078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14.225646068364078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7.0766666666666636</v>
      </c>
      <c r="EJ131" s="12">
        <f>IF('Données projet'!$A$192&gt;35,EJ130+EI131-ER130,IF(A131&lt;'Données projet'!$A$192,$EG$205^A131,IF(A131='Données projet'!$A$192,'Données projet'!$B$192,EJ130+EI131-ER130)))</f>
        <v>364.34000000000009</v>
      </c>
      <c r="EK131" s="17">
        <f>EJ131*VLOOKUP('Données projet'!$B$15,Paramètres!$A$1:$I$89,3,0)*VLOOKUP('Données projet'!$B$15,Paramètres!$A$1:$I$89,5,0)</f>
        <v>346.7059440000001</v>
      </c>
      <c r="EL131" s="13">
        <f t="shared" si="99"/>
        <v>80.883858058355727</v>
      </c>
      <c r="EM131" s="20">
        <f t="shared" si="73"/>
        <v>744.71890525163633</v>
      </c>
      <c r="EN131" s="59">
        <f t="shared" si="74"/>
        <v>1028.2935423502049</v>
      </c>
      <c r="EO131" s="59">
        <f ca="1">AVERAGE(OFFSET($EN$3,0,0,'Données projet'!$E$15+1,1))-AVERAGE(OFFSET($H$3,0,0,'Données projet'!$E$15+1,1))</f>
        <v>536.1664221413339</v>
      </c>
      <c r="EP131" s="59">
        <f t="shared" si="100"/>
        <v>241.15939898336669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99.248506292744779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99.248506292744779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0.27666666666667084</v>
      </c>
      <c r="N132" s="13">
        <f>IF('Données projet'!$A$36&gt;35,N131+M132-V131,IF(A132&lt;'Données projet'!$A$36,$K$205^A132,IF(A132='Données projet'!$A$36,'Données projet'!$B$36,N131+M132-V131)))</f>
        <v>112.47333333333256</v>
      </c>
      <c r="O132" s="13">
        <f>N132*VLOOKUP('Données projet'!$B$9,Paramètres!$A$1:$I$89,3,0)*VLOOKUP('Données projet'!$B$9,Paramètres!$A$1:$I$89,5,0)</f>
        <v>94.747535999999357</v>
      </c>
      <c r="P132" s="13">
        <f t="shared" si="87"/>
        <v>25.706768288650643</v>
      </c>
      <c r="Q132" s="20">
        <f t="shared" si="108"/>
        <v>209.79124663606544</v>
      </c>
      <c r="R132" s="59">
        <f t="shared" si="109"/>
        <v>493.53517529713076</v>
      </c>
      <c r="S132" s="59">
        <f ca="1">AVERAGE(OFFSET($R$3,0,0,'Données projet'!$E$9+1,1))-AVERAGE(OFFSET($H$3,0,0,'Données projet'!$E$9+1,1))</f>
        <v>422.90448425131547</v>
      </c>
      <c r="T132" s="59">
        <f t="shared" si="88"/>
        <v>211.68575920428512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174.98323466451157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174.98323466451157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7.0766666666666636</v>
      </c>
      <c r="AI132" s="13">
        <f>IF('Données projet'!$A$62&gt;35,AI131+AH132-AQ131,IF(A132&lt;'Données projet'!$A$62,$AF$205^A132,IF(A132='Données projet'!$A$62,'Données projet'!$B$62,AI131+AH132-AQ131)))</f>
        <v>371.41666666666674</v>
      </c>
      <c r="AJ132" s="13">
        <f>AI132*VLOOKUP('Données projet'!$B$10,Paramètres!$A$1:$I$89,3,0)*VLOOKUP('Données projet'!$B$10,Paramètres!$A$1:$I$89,5,0)</f>
        <v>336.0578000000001</v>
      </c>
      <c r="AK132" s="13">
        <f t="shared" si="89"/>
        <v>78.684910933070185</v>
      </c>
      <c r="AL132" s="20">
        <f t="shared" ref="AL132:AL153" si="112">(AJ132+AK132)*0.475*44/12</f>
        <v>722.34355487509731</v>
      </c>
      <c r="AM132" s="59">
        <f t="shared" ref="AM132:AM195" si="113">AL132+(AD132+AE132)*44/12</f>
        <v>1006.0874835361626</v>
      </c>
      <c r="AN132" s="59">
        <f ca="1">AVERAGE(OFFSET($AM$3,0,0,'Données projet'!$E$10+1,1))-AVERAGE(OFFSET($H$3,0,0,'Données projet'!$E$10+1,1))</f>
        <v>514.0255035951318</v>
      </c>
      <c r="AO132" s="59">
        <f t="shared" si="90"/>
        <v>232.26614608014839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92.51694442553142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92.51694442553142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7.0766666666666636</v>
      </c>
      <c r="BD132" s="12">
        <f>IF('Données projet'!$A$88&gt;35,BD131+BC132-BL131,IF(A132&lt;'Données projet'!$A$88,$BA$205^A132,IF(A132='Données projet'!$A$88,'Données projet'!$B$88,BD131+BC132-BL131)))</f>
        <v>371.41666666666674</v>
      </c>
      <c r="BE132" s="13">
        <f>BD132*VLOOKUP('Données projet'!$B$11,Paramètres!$A$1:$I$89,3,0)*VLOOKUP('Données projet'!$B$11,Paramètres!$A$1:$I$89,5,0)</f>
        <v>376.61650000000009</v>
      </c>
      <c r="BF132" s="13">
        <f t="shared" si="91"/>
        <v>87.01952821170525</v>
      </c>
      <c r="BG132" s="20">
        <f t="shared" ref="BG132:BG153" si="115">(BE132+BF132)*0.475*44/12</f>
        <v>807.49941580205348</v>
      </c>
      <c r="BH132" s="59">
        <f t="shared" ref="BH132:BH195" si="116">BG132+(AY132+AZ132)*44/12</f>
        <v>1091.2433444631188</v>
      </c>
      <c r="BI132" s="59">
        <f ca="1">AVERAGE(OFFSET($BH$3,0,0,'Données projet'!$E$11+1,1))-AVERAGE(OFFSET($H$3,0,0,'Données projet'!$E$11+1,1))</f>
        <v>565.65323074569903</v>
      </c>
      <c r="BJ132" s="59">
        <f t="shared" si="92"/>
        <v>253.00166490531203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103.6827825458542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103.6827825458542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170.99999999999991</v>
      </c>
      <c r="BZ132" s="13">
        <f>BY132*VLOOKUP('Données projet'!$B$12,Paramètres!$A$1:$I$89,3,0)*VLOOKUP('Données projet'!$B$12,Paramètres!$A$1:$I$89,5,0)</f>
        <v>112.03919999999995</v>
      </c>
      <c r="CA132" s="13">
        <f t="shared" si="93"/>
        <v>29.810921169420173</v>
      </c>
      <c r="CB132" s="20">
        <f t="shared" ref="CB132:CB153" si="118">(BZ132+CA132)*0.475*44/12</f>
        <v>247.05562770340671</v>
      </c>
      <c r="CC132" s="59">
        <f t="shared" ref="CC132:CC195" si="119">CB132+(BT132+BU132)*44/12</f>
        <v>530.7995563644721</v>
      </c>
      <c r="CD132" s="59">
        <f ca="1">AVERAGE(OFFSET($CC$3,0,0,'Données projet'!$E$12+1,1))-AVERAGE(OFFSET($H$3,0,0,'Données projet'!$E$12+1,1))</f>
        <v>225.24418446643304</v>
      </c>
      <c r="CE132" s="59">
        <f t="shared" si="94"/>
        <v>220.72810812053521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15.785741109436108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15.785741109436108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266.99999999999983</v>
      </c>
      <c r="CU132" s="17">
        <f>CT132*VLOOKUP('Données projet'!$B$13,Paramètres!$A$1:$I$89,3,0)*VLOOKUP('Données projet'!$B$13,Paramètres!$A$1:$I$89,5,0)</f>
        <v>195.76439999999985</v>
      </c>
      <c r="CV132" s="13">
        <f t="shared" si="95"/>
        <v>48.812154563023455</v>
      </c>
      <c r="CW132" s="20">
        <f t="shared" ref="CW132:CW153" si="121">(CU132+CV132)*0.475*44/12</f>
        <v>425.9708325305989</v>
      </c>
      <c r="CX132" s="59">
        <f t="shared" ref="CX132:CX195" si="122">CW132+(CO132+CP132)*44/12</f>
        <v>709.71476119166425</v>
      </c>
      <c r="CY132" s="59">
        <f ca="1">AVERAGE(OFFSET($CX$3,0,0,'Données projet'!$E$13+1,1))-AVERAGE(OFFSET($H$3,0,0,'Données projet'!$E$13+1,1))</f>
        <v>302.36110224755532</v>
      </c>
      <c r="CZ132" s="59">
        <f t="shared" si="96"/>
        <v>292.08583531469412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12.292371089737109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12.292371089737109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213.00000000000003</v>
      </c>
      <c r="DP132" s="17">
        <f>DO132*VLOOKUP('Données projet'!$B$14,Paramètres!$A$1:$I$89,3,0)*VLOOKUP('Données projet'!$B$14,Paramètres!$A$1:$I$89,5,0)</f>
        <v>186.07680000000005</v>
      </c>
      <c r="DQ132" s="13">
        <f t="shared" si="97"/>
        <v>46.671538591528673</v>
      </c>
      <c r="DR132" s="20">
        <f t="shared" ref="DR132:DR153" si="124">(DP132+DQ132)*0.475*44/12</f>
        <v>405.37002304691242</v>
      </c>
      <c r="DS132" s="59">
        <f t="shared" ref="DS132:DS195" si="125">DR132+(DJ132+DK132)*44/12</f>
        <v>689.11395170797778</v>
      </c>
      <c r="DT132" s="59">
        <f ca="1">AVERAGE(OFFSET($DS$3,0,0,'Données projet'!$E$14+1,1))-AVERAGE(OFFSET($H$3,0,0,'Données projet'!$E$14+1,1))</f>
        <v>285.8437404763045</v>
      </c>
      <c r="DU132" s="59">
        <f t="shared" si="98"/>
        <v>276.01618888357268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13.946689825750799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13.946689825750799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7.0766666666666636</v>
      </c>
      <c r="EJ132" s="12">
        <f>IF('Données projet'!$A$192&gt;35,EJ131+EI132-ER131,IF(A132&lt;'Données projet'!$A$192,$EG$205^A132,IF(A132='Données projet'!$A$192,'Données projet'!$B$192,EJ131+EI132-ER131)))</f>
        <v>371.41666666666674</v>
      </c>
      <c r="EK132" s="17">
        <f>EJ132*VLOOKUP('Données projet'!$B$15,Paramètres!$A$1:$I$89,3,0)*VLOOKUP('Données projet'!$B$15,Paramètres!$A$1:$I$89,5,0)</f>
        <v>353.44010000000009</v>
      </c>
      <c r="EL132" s="13">
        <f t="shared" si="99"/>
        <v>82.270459824204167</v>
      </c>
      <c r="EM132" s="20">
        <f t="shared" ref="EM132:EM153" si="127">(EK132+EL132)*0.475*44/12</f>
        <v>758.86255836048906</v>
      </c>
      <c r="EN132" s="59">
        <f t="shared" ref="EN132:EN195" si="128">EM132+(EE132+EF132)*44/12</f>
        <v>1042.6064870215544</v>
      </c>
      <c r="EO132" s="59">
        <f ca="1">AVERAGE(OFFSET($EN$3,0,0,'Données projet'!$E$15+1,1))-AVERAGE(OFFSET($H$3,0,0,'Données projet'!$E$15+1,1))</f>
        <v>536.1664221413339</v>
      </c>
      <c r="EP132" s="59">
        <f t="shared" si="100"/>
        <v>241.15939898336669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97.302303619955495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97.302303619955495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112.75</v>
      </c>
      <c r="L133" s="12">
        <f>VLOOKUP(A133,'Données projet'!$A$35:$I$55,9,0)</f>
        <v>0.27666666666667084</v>
      </c>
      <c r="M133" s="12">
        <f t="array" ref="M133">INDEX(L:L,MIN(IF(ISNUMBER(L133:L329),ROW(L133:L329),"")))</f>
        <v>0.27666666666667084</v>
      </c>
      <c r="N133" s="13">
        <f>IF('Données projet'!$A$36&gt;35,N132+M133-V132,IF(A133&lt;'Données projet'!$A$36,$K$205^A133,IF(A133='Données projet'!$A$36,'Données projet'!$B$36,N132+M133-V132)))</f>
        <v>112.74999999999923</v>
      </c>
      <c r="O133" s="13">
        <f>N133*VLOOKUP('Données projet'!$B$9,Paramètres!$A$1:$I$89,3,0)*VLOOKUP('Données projet'!$B$9,Paramètres!$A$1:$I$89,5,0)</f>
        <v>94.98059999999937</v>
      </c>
      <c r="P133" s="13">
        <f t="shared" ref="P133:P196" si="141">EXP(-1.0587+0.8836*LN(O133)+0.284)</f>
        <v>25.762634386674979</v>
      </c>
      <c r="Q133" s="20">
        <f t="shared" si="108"/>
        <v>210.29446655679112</v>
      </c>
      <c r="R133" s="59">
        <f t="shared" si="109"/>
        <v>494.20474995022323</v>
      </c>
      <c r="S133" s="59">
        <f ca="1">AVERAGE(OFFSET($R$3,0,0,'Données projet'!$E$9+1,1))-AVERAGE(OFFSET($H$3,0,0,'Données projet'!$E$9+1,1))</f>
        <v>422.90448425131547</v>
      </c>
      <c r="T133" s="59">
        <f t="shared" ref="T133:T196" si="142">$T$3</f>
        <v>211.68575920428512</v>
      </c>
      <c r="U133" s="15">
        <f>IF(ISNA(VLOOKUP(A133,'Données projet'!$A$35:$I$55,3,0)),0,VLOOKUP(A133,'Données projet'!$A$35:$I$55,3,0))</f>
        <v>14</v>
      </c>
      <c r="V133" s="15">
        <f>IF(ISNA(VLOOKUP(A133,'Données projet'!$A$35:$I$55,4,0)),0,VLOOKUP(A133,'Données projet'!$A$35:$I$55,4,0))</f>
        <v>96.57</v>
      </c>
      <c r="W133" s="16">
        <f>IF(ISNA(VLOOKUP(A133,'Données projet'!$A$35:$I$55,5,0)),0%,VLOOKUP(A133,'Données projet'!$A$35:$I$55,5,0)*VLOOKUP('Données projet'!$B$9,Paramètres!$A$1:$I$89,7,0))</f>
        <v>0.43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210.22209677331287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210.22209677331287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7.0766666666666636</v>
      </c>
      <c r="AI133" s="13">
        <f>IF('Données projet'!$A$62&gt;35,AI132+AH133-AQ132,IF(A133&lt;'Données projet'!$A$62,$AF$205^A133,IF(A133='Données projet'!$A$62,'Données projet'!$B$62,AI132+AH133-AQ132)))</f>
        <v>378.4933333333334</v>
      </c>
      <c r="AJ133" s="13">
        <f>AI133*VLOOKUP('Données projet'!$B$10,Paramètres!$A$1:$I$89,3,0)*VLOOKUP('Données projet'!$B$10,Paramètres!$A$1:$I$89,5,0)</f>
        <v>342.46076800000003</v>
      </c>
      <c r="AK133" s="13">
        <f t="shared" ref="AK133:AK153" si="143">EXP(-1.0587+0.8836*LN(AJ133)+0.284)</f>
        <v>80.008143089764673</v>
      </c>
      <c r="AL133" s="20">
        <f t="shared" si="112"/>
        <v>735.80002014800675</v>
      </c>
      <c r="AM133" s="59">
        <f t="shared" si="113"/>
        <v>1019.7103035414389</v>
      </c>
      <c r="AN133" s="59">
        <f ca="1">AVERAGE(OFFSET($AM$3,0,0,'Données projet'!$E$10+1,1))-AVERAGE(OFFSET($H$3,0,0,'Données projet'!$E$10+1,1))</f>
        <v>514.0255035951318</v>
      </c>
      <c r="AO133" s="59">
        <f t="shared" ref="AO133:AO196" si="144">$AO$3</f>
        <v>232.26614608014839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90.702743575110873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90.702743575110873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7.0766666666666636</v>
      </c>
      <c r="BD133" s="12">
        <f>IF('Données projet'!$A$88&gt;35,BD132+BC133-BL132,IF(A133&lt;'Données projet'!$A$88,$BA$205^A133,IF(A133='Données projet'!$A$88,'Données projet'!$B$88,BD132+BC133-BL132)))</f>
        <v>378.4933333333334</v>
      </c>
      <c r="BE133" s="13">
        <f>BD133*VLOOKUP('Données projet'!$B$11,Paramètres!$A$1:$I$89,3,0)*VLOOKUP('Données projet'!$B$11,Paramètres!$A$1:$I$89,5,0)</f>
        <v>383.79224000000011</v>
      </c>
      <c r="BF133" s="13">
        <f t="shared" ref="BF133:BF153" si="145">EXP(-1.0587+0.8836*LN(BE133)+0.284)</f>
        <v>88.482922357096811</v>
      </c>
      <c r="BG133" s="20">
        <f t="shared" si="115"/>
        <v>822.5459077719438</v>
      </c>
      <c r="BH133" s="59">
        <f t="shared" si="116"/>
        <v>1106.4561911653759</v>
      </c>
      <c r="BI133" s="59">
        <f ca="1">AVERAGE(OFFSET($BH$3,0,0,'Données projet'!$E$11+1,1))-AVERAGE(OFFSET($H$3,0,0,'Données projet'!$E$11+1,1))</f>
        <v>565.65323074569903</v>
      </c>
      <c r="BJ133" s="59">
        <f t="shared" ref="BJ133:BJ196" si="146">$BJ$3</f>
        <v>253.00166490531203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101.64962642038289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101.64962642038289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170.99999999999991</v>
      </c>
      <c r="BZ133" s="13">
        <f>BY133*VLOOKUP('Données projet'!$B$12,Paramètres!$A$1:$I$89,3,0)*VLOOKUP('Données projet'!$B$12,Paramètres!$A$1:$I$89,5,0)</f>
        <v>112.03919999999995</v>
      </c>
      <c r="CA133" s="13">
        <f t="shared" ref="CA133:CA153" si="147">EXP(-1.0587+0.8836*LN(BZ133)+0.284)</f>
        <v>29.810921169420173</v>
      </c>
      <c r="CB133" s="20">
        <f t="shared" si="118"/>
        <v>247.05562770340671</v>
      </c>
      <c r="CC133" s="59">
        <f t="shared" si="119"/>
        <v>530.96591109683879</v>
      </c>
      <c r="CD133" s="59">
        <f ca="1">AVERAGE(OFFSET($CC$3,0,0,'Données projet'!$E$12+1,1))-AVERAGE(OFFSET($H$3,0,0,'Données projet'!$E$12+1,1))</f>
        <v>225.24418446643304</v>
      </c>
      <c r="CE133" s="59">
        <f t="shared" ref="CE133:CE196" si="148">$CE$3</f>
        <v>220.72810812053521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15.476192354631422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15.476192354631422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266.99999999999983</v>
      </c>
      <c r="CU133" s="17">
        <f>CT133*VLOOKUP('Données projet'!$B$13,Paramètres!$A$1:$I$89,3,0)*VLOOKUP('Données projet'!$B$13,Paramètres!$A$1:$I$89,5,0)</f>
        <v>195.76439999999985</v>
      </c>
      <c r="CV133" s="13">
        <f t="shared" ref="CV133:CV153" si="149">EXP(-1.0587+0.8836*LN(CU133)+0.284)</f>
        <v>48.812154563023455</v>
      </c>
      <c r="CW133" s="20">
        <f t="shared" si="121"/>
        <v>425.9708325305989</v>
      </c>
      <c r="CX133" s="59">
        <f t="shared" si="122"/>
        <v>709.88111592403106</v>
      </c>
      <c r="CY133" s="59">
        <f ca="1">AVERAGE(OFFSET($CX$3,0,0,'Données projet'!$E$13+1,1))-AVERAGE(OFFSET($H$3,0,0,'Données projet'!$E$13+1,1))</f>
        <v>302.36110224755532</v>
      </c>
      <c r="CZ133" s="59">
        <f t="shared" ref="CZ133:CZ196" si="150">$CZ$3</f>
        <v>292.08583531469412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12.051325190273403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12.051325190273403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213.00000000000003</v>
      </c>
      <c r="DP133" s="17">
        <f>DO133*VLOOKUP('Données projet'!$B$14,Paramètres!$A$1:$I$89,3,0)*VLOOKUP('Données projet'!$B$14,Paramètres!$A$1:$I$89,5,0)</f>
        <v>186.07680000000005</v>
      </c>
      <c r="DQ133" s="13">
        <f t="shared" ref="DQ133:DQ153" si="151">EXP(-1.0587+0.8836*LN(DP133)+0.284)</f>
        <v>46.671538591528673</v>
      </c>
      <c r="DR133" s="20">
        <f t="shared" si="124"/>
        <v>405.37002304691242</v>
      </c>
      <c r="DS133" s="59">
        <f t="shared" si="125"/>
        <v>689.28030644034448</v>
      </c>
      <c r="DT133" s="59">
        <f ca="1">AVERAGE(OFFSET($DS$3,0,0,'Données projet'!$E$14+1,1))-AVERAGE(OFFSET($H$3,0,0,'Données projet'!$E$14+1,1))</f>
        <v>285.8437404763045</v>
      </c>
      <c r="DU133" s="59">
        <f t="shared" ref="DU133:DU196" si="152">$DU$3</f>
        <v>276.01618888357268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13.673203744908658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13.673203744908658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7.0766666666666636</v>
      </c>
      <c r="EJ133" s="12">
        <f>IF('Données projet'!$A$192&gt;35,EJ132+EI133-ER132,IF(A133&lt;'Données projet'!$A$192,$EG$205^A133,IF(A133='Données projet'!$A$192,'Données projet'!$B$192,EJ132+EI133-ER132)))</f>
        <v>378.4933333333334</v>
      </c>
      <c r="EK133" s="17">
        <f>EJ133*VLOOKUP('Données projet'!$B$15,Paramètres!$A$1:$I$89,3,0)*VLOOKUP('Données projet'!$B$15,Paramètres!$A$1:$I$89,5,0)</f>
        <v>360.17425600000007</v>
      </c>
      <c r="EL133" s="13">
        <f t="shared" ref="EL133:EL153" si="153">EXP(-1.0587+0.8836*LN(EK133)+0.284)</f>
        <v>83.653989610214026</v>
      </c>
      <c r="EM133" s="20">
        <f t="shared" si="127"/>
        <v>773.00086110445602</v>
      </c>
      <c r="EN133" s="59">
        <f t="shared" si="128"/>
        <v>1056.911144497888</v>
      </c>
      <c r="EO133" s="59">
        <f ca="1">AVERAGE(OFFSET($EN$3,0,0,'Données projet'!$E$15+1,1))-AVERAGE(OFFSET($H$3,0,0,'Données projet'!$E$15+1,1))</f>
        <v>536.1664221413339</v>
      </c>
      <c r="EP133" s="59">
        <f t="shared" ref="EP133:EP196" si="154">$EP$3</f>
        <v>241.15939898336669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95.394264794513191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95.394264794513191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16.179999999999239</v>
      </c>
      <c r="O134" s="13">
        <f>N134*VLOOKUP('Données projet'!$B$9,Paramètres!$A$1:$I$89,3,0)*VLOOKUP('Données projet'!$B$9,Paramètres!$A$1:$I$89,5,0)</f>
        <v>13.63003199999936</v>
      </c>
      <c r="P134" s="13">
        <f t="shared" si="141"/>
        <v>4.6343998775961524</v>
      </c>
      <c r="Q134" s="20">
        <f t="shared" si="108"/>
        <v>31.810552186812185</v>
      </c>
      <c r="R134" s="59">
        <f t="shared" si="109"/>
        <v>315.8843044299179</v>
      </c>
      <c r="S134" s="59">
        <f ca="1">AVERAGE(OFFSET($R$3,0,0,'Données projet'!$E$9+1,1))-AVERAGE(OFFSET($H$3,0,0,'Données projet'!$E$9+1,1))</f>
        <v>422.90448425131547</v>
      </c>
      <c r="T134" s="59">
        <f t="shared" si="142"/>
        <v>211.68575920428512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206.09976967840629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206.09976967840629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7.0766666666666636</v>
      </c>
      <c r="AI134" s="13">
        <f>IF('Données projet'!$A$62&gt;35,AI133+AH134-AQ133,IF(A134&lt;'Données projet'!$A$62,$AF$205^A134,IF(A134='Données projet'!$A$62,'Données projet'!$B$62,AI133+AH134-AQ133)))</f>
        <v>385.57000000000005</v>
      </c>
      <c r="AJ134" s="13">
        <f>AI134*VLOOKUP('Données projet'!$B$10,Paramètres!$A$1:$I$89,3,0)*VLOOKUP('Données projet'!$B$10,Paramètres!$A$1:$I$89,5,0)</f>
        <v>348.86373600000002</v>
      </c>
      <c r="AK134" s="13">
        <f t="shared" si="143"/>
        <v>81.328498419204394</v>
      </c>
      <c r="AL134" s="20">
        <f t="shared" si="112"/>
        <v>749.25147494678095</v>
      </c>
      <c r="AM134" s="59">
        <f t="shared" si="113"/>
        <v>1033.3252271898866</v>
      </c>
      <c r="AN134" s="59">
        <f ca="1">AVERAGE(OFFSET($AM$3,0,0,'Données projet'!$E$10+1,1))-AVERAGE(OFFSET($H$3,0,0,'Données projet'!$E$10+1,1))</f>
        <v>514.0255035951318</v>
      </c>
      <c r="AO134" s="59">
        <f t="shared" si="144"/>
        <v>232.26614608014839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88.924118096813814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88.924118096813814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7.0766666666666636</v>
      </c>
      <c r="BD134" s="12">
        <f>IF('Données projet'!$A$88&gt;35,BD133+BC134-BL133,IF(A134&lt;'Données projet'!$A$88,$BA$205^A134,IF(A134='Données projet'!$A$88,'Données projet'!$B$88,BD133+BC134-BL133)))</f>
        <v>385.57000000000005</v>
      </c>
      <c r="BE134" s="13">
        <f>BD134*VLOOKUP('Données projet'!$B$11,Paramètres!$A$1:$I$89,3,0)*VLOOKUP('Données projet'!$B$11,Paramètres!$A$1:$I$89,5,0)</f>
        <v>390.96798000000007</v>
      </c>
      <c r="BF134" s="13">
        <f t="shared" si="145"/>
        <v>89.943134950301456</v>
      </c>
      <c r="BG134" s="20">
        <f t="shared" si="115"/>
        <v>837.58685853844179</v>
      </c>
      <c r="BH134" s="59">
        <f t="shared" si="116"/>
        <v>1121.6606107815476</v>
      </c>
      <c r="BI134" s="59">
        <f ca="1">AVERAGE(OFFSET($BH$3,0,0,'Données projet'!$E$11+1,1))-AVERAGE(OFFSET($H$3,0,0,'Données projet'!$E$11+1,1))</f>
        <v>565.65323074569903</v>
      </c>
      <c r="BJ134" s="59">
        <f t="shared" si="146"/>
        <v>253.00166490531203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99.656339246429283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99.656339246429283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170.99999999999991</v>
      </c>
      <c r="BZ134" s="13">
        <f>BY134*VLOOKUP('Données projet'!$B$12,Paramètres!$A$1:$I$89,3,0)*VLOOKUP('Données projet'!$B$12,Paramètres!$A$1:$I$89,5,0)</f>
        <v>112.03919999999995</v>
      </c>
      <c r="CA134" s="13">
        <f t="shared" si="147"/>
        <v>29.810921169420173</v>
      </c>
      <c r="CB134" s="20">
        <f t="shared" si="118"/>
        <v>247.05562770340671</v>
      </c>
      <c r="CC134" s="59">
        <f t="shared" si="119"/>
        <v>531.12937994651247</v>
      </c>
      <c r="CD134" s="59">
        <f ca="1">AVERAGE(OFFSET($CC$3,0,0,'Données projet'!$E$12+1,1))-AVERAGE(OFFSET($H$3,0,0,'Données projet'!$E$12+1,1))</f>
        <v>225.24418446643304</v>
      </c>
      <c r="CE134" s="59">
        <f t="shared" si="148"/>
        <v>220.72810812053521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15.172713662102359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15.172713662102359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266.99999999999983</v>
      </c>
      <c r="CU134" s="17">
        <f>CT134*VLOOKUP('Données projet'!$B$13,Paramètres!$A$1:$I$89,3,0)*VLOOKUP('Données projet'!$B$13,Paramètres!$A$1:$I$89,5,0)</f>
        <v>195.76439999999985</v>
      </c>
      <c r="CV134" s="13">
        <f t="shared" si="149"/>
        <v>48.812154563023455</v>
      </c>
      <c r="CW134" s="20">
        <f t="shared" si="121"/>
        <v>425.9708325305989</v>
      </c>
      <c r="CX134" s="59">
        <f t="shared" si="122"/>
        <v>710.04458477370463</v>
      </c>
      <c r="CY134" s="59">
        <f ca="1">AVERAGE(OFFSET($CX$3,0,0,'Données projet'!$E$13+1,1))-AVERAGE(OFFSET($H$3,0,0,'Données projet'!$E$13+1,1))</f>
        <v>302.36110224755532</v>
      </c>
      <c r="CZ134" s="59">
        <f t="shared" si="150"/>
        <v>292.08583531469412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11.815006053874697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11.815006053874697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213.00000000000003</v>
      </c>
      <c r="DP134" s="17">
        <f>DO134*VLOOKUP('Données projet'!$B$14,Paramètres!$A$1:$I$89,3,0)*VLOOKUP('Données projet'!$B$14,Paramètres!$A$1:$I$89,5,0)</f>
        <v>186.07680000000005</v>
      </c>
      <c r="DQ134" s="13">
        <f t="shared" si="151"/>
        <v>46.671538591528673</v>
      </c>
      <c r="DR134" s="20">
        <f t="shared" si="124"/>
        <v>405.37002304691242</v>
      </c>
      <c r="DS134" s="59">
        <f t="shared" si="125"/>
        <v>689.44377529001815</v>
      </c>
      <c r="DT134" s="59">
        <f ca="1">AVERAGE(OFFSET($DS$3,0,0,'Données projet'!$E$14+1,1))-AVERAGE(OFFSET($H$3,0,0,'Données projet'!$E$14+1,1))</f>
        <v>285.8437404763045</v>
      </c>
      <c r="DU134" s="59">
        <f t="shared" si="152"/>
        <v>276.01618888357268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13.405080559301794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13.405080559301794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7.0766666666666636</v>
      </c>
      <c r="EJ134" s="12">
        <f>IF('Données projet'!$A$192&gt;35,EJ133+EI134-ER133,IF(A134&lt;'Données projet'!$A$192,$EG$205^A134,IF(A134='Données projet'!$A$192,'Données projet'!$B$192,EJ133+EI134-ER133)))</f>
        <v>385.57000000000005</v>
      </c>
      <c r="EK134" s="17">
        <f>EJ134*VLOOKUP('Données projet'!$B$15,Paramètres!$A$1:$I$89,3,0)*VLOOKUP('Données projet'!$B$15,Paramètres!$A$1:$I$89,5,0)</f>
        <v>366.90841200000006</v>
      </c>
      <c r="EL134" s="13">
        <f t="shared" si="153"/>
        <v>85.034511476429799</v>
      </c>
      <c r="EM134" s="20">
        <f t="shared" si="127"/>
        <v>787.13392505478203</v>
      </c>
      <c r="EN134" s="59">
        <f t="shared" si="128"/>
        <v>1071.2076772978878</v>
      </c>
      <c r="EO134" s="59">
        <f ca="1">AVERAGE(OFFSET($EN$3,0,0,'Données projet'!$E$15+1,1))-AVERAGE(OFFSET($H$3,0,0,'Données projet'!$E$15+1,1))</f>
        <v>536.1664221413339</v>
      </c>
      <c r="EP134" s="59">
        <f t="shared" si="154"/>
        <v>241.15939898336669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93.523641446649052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93.523641446649052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16.179999999999239</v>
      </c>
      <c r="O135" s="13">
        <f>N135*VLOOKUP('Données projet'!$B$9,Paramètres!$A$1:$I$89,3,0)*VLOOKUP('Données projet'!$B$9,Paramètres!$A$1:$I$89,5,0)</f>
        <v>13.63003199999936</v>
      </c>
      <c r="P135" s="13">
        <f t="shared" si="141"/>
        <v>4.6343998775961524</v>
      </c>
      <c r="Q135" s="20">
        <f t="shared" si="108"/>
        <v>31.810552186812185</v>
      </c>
      <c r="R135" s="59">
        <f t="shared" si="109"/>
        <v>316.04493746051133</v>
      </c>
      <c r="S135" s="59">
        <f ca="1">AVERAGE(OFFSET($R$3,0,0,'Données projet'!$E$9+1,1))-AVERAGE(OFFSET($H$3,0,0,'Données projet'!$E$9+1,1))</f>
        <v>422.90448425131547</v>
      </c>
      <c r="T135" s="59">
        <f t="shared" si="142"/>
        <v>211.68575920428512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202.05827890345958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202.05827890345958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7.0766666666666636</v>
      </c>
      <c r="AI135" s="13">
        <f>IF('Données projet'!$A$62&gt;35,AI134+AH135-AQ134,IF(A135&lt;'Données projet'!$A$62,$AF$205^A135,IF(A135='Données projet'!$A$62,'Données projet'!$B$62,AI134+AH135-AQ134)))</f>
        <v>392.6466666666667</v>
      </c>
      <c r="AJ135" s="13">
        <f>AI135*VLOOKUP('Données projet'!$B$10,Paramètres!$A$1:$I$89,3,0)*VLOOKUP('Données projet'!$B$10,Paramètres!$A$1:$I$89,5,0)</f>
        <v>355.26670400000006</v>
      </c>
      <c r="AK135" s="13">
        <f t="shared" si="143"/>
        <v>82.646035811784046</v>
      </c>
      <c r="AL135" s="20">
        <f t="shared" si="112"/>
        <v>762.69802183885724</v>
      </c>
      <c r="AM135" s="59">
        <f t="shared" si="113"/>
        <v>1046.9324071125563</v>
      </c>
      <c r="AN135" s="59">
        <f ca="1">AVERAGE(OFFSET($AM$3,0,0,'Données projet'!$E$10+1,1))-AVERAGE(OFFSET($H$3,0,0,'Données projet'!$E$10+1,1))</f>
        <v>514.0255035951318</v>
      </c>
      <c r="AO135" s="59">
        <f t="shared" si="144"/>
        <v>232.26614608014839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87.180370379291745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87.180370379291745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7.0766666666666636</v>
      </c>
      <c r="BD135" s="12">
        <f>IF('Données projet'!$A$88&gt;35,BD134+BC135-BL134,IF(A135&lt;'Données projet'!$A$88,$BA$205^A135,IF(A135='Données projet'!$A$88,'Données projet'!$B$88,BD134+BC135-BL134)))</f>
        <v>392.6466666666667</v>
      </c>
      <c r="BE135" s="13">
        <f>BD135*VLOOKUP('Données projet'!$B$11,Paramètres!$A$1:$I$89,3,0)*VLOOKUP('Données projet'!$B$11,Paramètres!$A$1:$I$89,5,0)</f>
        <v>398.14372000000009</v>
      </c>
      <c r="BF135" s="13">
        <f t="shared" si="145"/>
        <v>91.400231119617629</v>
      </c>
      <c r="BG135" s="20">
        <f t="shared" si="115"/>
        <v>852.62238153333408</v>
      </c>
      <c r="BH135" s="59">
        <f t="shared" si="116"/>
        <v>1136.8567668070332</v>
      </c>
      <c r="BI135" s="59">
        <f ca="1">AVERAGE(OFFSET($BH$3,0,0,'Données projet'!$E$11+1,1))-AVERAGE(OFFSET($H$3,0,0,'Données projet'!$E$11+1,1))</f>
        <v>565.65323074569903</v>
      </c>
      <c r="BJ135" s="59">
        <f t="shared" si="146"/>
        <v>253.00166490531203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97.702139218171794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97.702139218171794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170.99999999999991</v>
      </c>
      <c r="BZ135" s="13">
        <f>BY135*VLOOKUP('Données projet'!$B$12,Paramètres!$A$1:$I$89,3,0)*VLOOKUP('Données projet'!$B$12,Paramètres!$A$1:$I$89,5,0)</f>
        <v>112.03919999999995</v>
      </c>
      <c r="CA135" s="13">
        <f t="shared" si="147"/>
        <v>29.810921169420173</v>
      </c>
      <c r="CB135" s="20">
        <f t="shared" si="118"/>
        <v>247.05562770340671</v>
      </c>
      <c r="CC135" s="59">
        <f t="shared" si="119"/>
        <v>531.2900129771059</v>
      </c>
      <c r="CD135" s="59">
        <f ca="1">AVERAGE(OFFSET($CC$3,0,0,'Données projet'!$E$12+1,1))-AVERAGE(OFFSET($H$3,0,0,'Données projet'!$E$12+1,1))</f>
        <v>225.24418446643304</v>
      </c>
      <c r="CE135" s="59">
        <f t="shared" si="148"/>
        <v>220.72810812053521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14.875186001630064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14.875186001630064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266.99999999999983</v>
      </c>
      <c r="CU135" s="17">
        <f>CT135*VLOOKUP('Données projet'!$B$13,Paramètres!$A$1:$I$89,3,0)*VLOOKUP('Données projet'!$B$13,Paramètres!$A$1:$I$89,5,0)</f>
        <v>195.76439999999985</v>
      </c>
      <c r="CV135" s="13">
        <f t="shared" si="149"/>
        <v>48.812154563023455</v>
      </c>
      <c r="CW135" s="20">
        <f t="shared" si="121"/>
        <v>425.9708325305989</v>
      </c>
      <c r="CX135" s="59">
        <f t="shared" si="122"/>
        <v>710.20521780429806</v>
      </c>
      <c r="CY135" s="59">
        <f ca="1">AVERAGE(OFFSET($CX$3,0,0,'Données projet'!$E$13+1,1))-AVERAGE(OFFSET($H$3,0,0,'Données projet'!$E$13+1,1))</f>
        <v>302.36110224755532</v>
      </c>
      <c r="CZ135" s="59">
        <f t="shared" si="150"/>
        <v>292.08583531469412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11.583320991600329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11.583320991600329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213.00000000000003</v>
      </c>
      <c r="DP135" s="17">
        <f>DO135*VLOOKUP('Données projet'!$B$14,Paramètres!$A$1:$I$89,3,0)*VLOOKUP('Données projet'!$B$14,Paramètres!$A$1:$I$89,5,0)</f>
        <v>186.07680000000005</v>
      </c>
      <c r="DQ135" s="13">
        <f t="shared" si="151"/>
        <v>46.671538591528673</v>
      </c>
      <c r="DR135" s="20">
        <f t="shared" si="124"/>
        <v>405.37002304691242</v>
      </c>
      <c r="DS135" s="59">
        <f t="shared" si="125"/>
        <v>689.60440832061158</v>
      </c>
      <c r="DT135" s="59">
        <f ca="1">AVERAGE(OFFSET($DS$3,0,0,'Données projet'!$E$14+1,1))-AVERAGE(OFFSET($H$3,0,0,'Données projet'!$E$14+1,1))</f>
        <v>285.8437404763045</v>
      </c>
      <c r="DU135" s="59">
        <f t="shared" si="152"/>
        <v>276.01618888357268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13.142215105825686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13.142215105825686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7.0766666666666636</v>
      </c>
      <c r="EJ135" s="12">
        <f>IF('Données projet'!$A$192&gt;35,EJ134+EI135-ER134,IF(A135&lt;'Données projet'!$A$192,$EG$205^A135,IF(A135='Données projet'!$A$192,'Données projet'!$B$192,EJ134+EI135-ER134)))</f>
        <v>392.6466666666667</v>
      </c>
      <c r="EK135" s="17">
        <f>EJ135*VLOOKUP('Données projet'!$B$15,Paramètres!$A$1:$I$89,3,0)*VLOOKUP('Données projet'!$B$15,Paramètres!$A$1:$I$89,5,0)</f>
        <v>373.64256800000004</v>
      </c>
      <c r="EL135" s="13">
        <f t="shared" si="153"/>
        <v>86.412086996789881</v>
      </c>
      <c r="EM135" s="20">
        <f t="shared" si="127"/>
        <v>801.26185745274233</v>
      </c>
      <c r="EN135" s="59">
        <f t="shared" si="128"/>
        <v>1085.4962427264416</v>
      </c>
      <c r="EO135" s="59">
        <f ca="1">AVERAGE(OFFSET($EN$3,0,0,'Données projet'!$E$15+1,1))-AVERAGE(OFFSET($H$3,0,0,'Données projet'!$E$15+1,1))</f>
        <v>536.1664221413339</v>
      </c>
      <c r="EP135" s="59">
        <f t="shared" si="154"/>
        <v>241.15939898336669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91.689699881668943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91.689699881668943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16.179999999999239</v>
      </c>
      <c r="O136" s="13">
        <f>N136*VLOOKUP('Données projet'!$B$9,Paramètres!$A$1:$I$89,3,0)*VLOOKUP('Données projet'!$B$9,Paramètres!$A$1:$I$89,5,0)</f>
        <v>13.63003199999936</v>
      </c>
      <c r="P136" s="13">
        <f t="shared" si="141"/>
        <v>4.6343998775961524</v>
      </c>
      <c r="Q136" s="20">
        <f t="shared" si="108"/>
        <v>31.810552186812185</v>
      </c>
      <c r="R136" s="59">
        <f t="shared" si="109"/>
        <v>316.20278386714557</v>
      </c>
      <c r="S136" s="59">
        <f ca="1">AVERAGE(OFFSET($R$3,0,0,'Données projet'!$E$9+1,1))-AVERAGE(OFFSET($H$3,0,0,'Données projet'!$E$9+1,1))</f>
        <v>422.90448425131547</v>
      </c>
      <c r="T136" s="59">
        <f t="shared" si="142"/>
        <v>211.68575920428512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198.0960392975436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198.0960392975436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7.0766666666666636</v>
      </c>
      <c r="AI136" s="13">
        <f>IF('Données projet'!$A$62&gt;35,AI135+AH136-AQ135,IF(A136&lt;'Données projet'!$A$62,$AF$205^A136,IF(A136='Données projet'!$A$62,'Données projet'!$B$62,AI135+AH136-AQ135)))</f>
        <v>399.72333333333336</v>
      </c>
      <c r="AJ136" s="13">
        <f>AI136*VLOOKUP('Données projet'!$B$10,Paramètres!$A$1:$I$89,3,0)*VLOOKUP('Données projet'!$B$10,Paramètres!$A$1:$I$89,5,0)</f>
        <v>361.66967199999999</v>
      </c>
      <c r="AK136" s="13">
        <f t="shared" si="143"/>
        <v>83.960811913582532</v>
      </c>
      <c r="AL136" s="20">
        <f t="shared" si="112"/>
        <v>776.1397594828228</v>
      </c>
      <c r="AM136" s="59">
        <f t="shared" si="113"/>
        <v>1060.5319911631561</v>
      </c>
      <c r="AN136" s="59">
        <f ca="1">AVERAGE(OFFSET($AM$3,0,0,'Données projet'!$E$10+1,1))-AVERAGE(OFFSET($H$3,0,0,'Données projet'!$E$10+1,1))</f>
        <v>514.0255035951318</v>
      </c>
      <c r="AO136" s="59">
        <f t="shared" si="144"/>
        <v>232.26614608014839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85.470816490929195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85.470816490929195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7.0766666666666636</v>
      </c>
      <c r="BD136" s="12">
        <f>IF('Données projet'!$A$88&gt;35,BD135+BC136-BL135,IF(A136&lt;'Données projet'!$A$88,$BA$205^A136,IF(A136='Données projet'!$A$88,'Données projet'!$B$88,BD135+BC136-BL135)))</f>
        <v>399.72333333333336</v>
      </c>
      <c r="BE136" s="13">
        <f>BD136*VLOOKUP('Données projet'!$B$11,Paramètres!$A$1:$I$89,3,0)*VLOOKUP('Données projet'!$B$11,Paramètres!$A$1:$I$89,5,0)</f>
        <v>405.31946000000005</v>
      </c>
      <c r="BF136" s="13">
        <f t="shared" si="145"/>
        <v>92.854273511301272</v>
      </c>
      <c r="BG136" s="20">
        <f t="shared" si="115"/>
        <v>867.65258586551636</v>
      </c>
      <c r="BH136" s="59">
        <f t="shared" si="116"/>
        <v>1152.0448175458498</v>
      </c>
      <c r="BI136" s="59">
        <f ca="1">AVERAGE(OFFSET($BH$3,0,0,'Données projet'!$E$11+1,1))-AVERAGE(OFFSET($H$3,0,0,'Données projet'!$E$11+1,1))</f>
        <v>565.65323074569903</v>
      </c>
      <c r="BJ136" s="59">
        <f t="shared" si="146"/>
        <v>253.00166490531203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95.786259860524112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95.786259860524112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170.99999999999991</v>
      </c>
      <c r="BZ136" s="13">
        <f>BY136*VLOOKUP('Données projet'!$B$12,Paramètres!$A$1:$I$89,3,0)*VLOOKUP('Données projet'!$B$12,Paramètres!$A$1:$I$89,5,0)</f>
        <v>112.03919999999995</v>
      </c>
      <c r="CA136" s="13">
        <f t="shared" si="147"/>
        <v>29.810921169420173</v>
      </c>
      <c r="CB136" s="20">
        <f t="shared" si="118"/>
        <v>247.05562770340671</v>
      </c>
      <c r="CC136" s="59">
        <f t="shared" si="119"/>
        <v>531.44785938374014</v>
      </c>
      <c r="CD136" s="59">
        <f ca="1">AVERAGE(OFFSET($CC$3,0,0,'Données projet'!$E$12+1,1))-AVERAGE(OFFSET($H$3,0,0,'Données projet'!$E$12+1,1))</f>
        <v>225.24418446643304</v>
      </c>
      <c r="CE136" s="59">
        <f t="shared" si="148"/>
        <v>220.72810812053521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14.583492677105678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14.583492677105678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266.99999999999983</v>
      </c>
      <c r="CU136" s="17">
        <f>CT136*VLOOKUP('Données projet'!$B$13,Paramètres!$A$1:$I$89,3,0)*VLOOKUP('Données projet'!$B$13,Paramètres!$A$1:$I$89,5,0)</f>
        <v>195.76439999999985</v>
      </c>
      <c r="CV136" s="13">
        <f t="shared" si="149"/>
        <v>48.812154563023455</v>
      </c>
      <c r="CW136" s="20">
        <f t="shared" si="121"/>
        <v>425.9708325305989</v>
      </c>
      <c r="CX136" s="59">
        <f t="shared" si="122"/>
        <v>710.36306421093229</v>
      </c>
      <c r="CY136" s="59">
        <f ca="1">AVERAGE(OFFSET($CX$3,0,0,'Données projet'!$E$13+1,1))-AVERAGE(OFFSET($H$3,0,0,'Données projet'!$E$13+1,1))</f>
        <v>302.36110224755532</v>
      </c>
      <c r="CZ136" s="59">
        <f t="shared" si="150"/>
        <v>292.08583531469412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11.356179132083229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11.356179132083229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213.00000000000003</v>
      </c>
      <c r="DP136" s="17">
        <f>DO136*VLOOKUP('Données projet'!$B$14,Paramètres!$A$1:$I$89,3,0)*VLOOKUP('Données projet'!$B$14,Paramètres!$A$1:$I$89,5,0)</f>
        <v>186.07680000000005</v>
      </c>
      <c r="DQ136" s="13">
        <f t="shared" si="151"/>
        <v>46.671538591528673</v>
      </c>
      <c r="DR136" s="20">
        <f t="shared" si="124"/>
        <v>405.37002304691242</v>
      </c>
      <c r="DS136" s="59">
        <f t="shared" si="125"/>
        <v>689.76225472724582</v>
      </c>
      <c r="DT136" s="59">
        <f ca="1">AVERAGE(OFFSET($DS$3,0,0,'Données projet'!$E$14+1,1))-AVERAGE(OFFSET($H$3,0,0,'Données projet'!$E$14+1,1))</f>
        <v>285.8437404763045</v>
      </c>
      <c r="DU136" s="59">
        <f t="shared" si="152"/>
        <v>276.01618888357268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12.884504283560149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12.884504283560149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7.0766666666666636</v>
      </c>
      <c r="EJ136" s="12">
        <f>IF('Données projet'!$A$192&gt;35,EJ135+EI136-ER135,IF(A136&lt;'Données projet'!$A$192,$EG$205^A136,IF(A136='Données projet'!$A$192,'Données projet'!$B$192,EJ135+EI136-ER135)))</f>
        <v>399.72333333333336</v>
      </c>
      <c r="EK136" s="17">
        <f>EJ136*VLOOKUP('Données projet'!$B$15,Paramètres!$A$1:$I$89,3,0)*VLOOKUP('Données projet'!$B$15,Paramètres!$A$1:$I$89,5,0)</f>
        <v>380.37672400000002</v>
      </c>
      <c r="EL136" s="13">
        <f t="shared" si="153"/>
        <v>87.78677539864681</v>
      </c>
      <c r="EM136" s="20">
        <f t="shared" si="127"/>
        <v>815.38476145264315</v>
      </c>
      <c r="EN136" s="59">
        <f t="shared" si="128"/>
        <v>1099.7769931329765</v>
      </c>
      <c r="EO136" s="59">
        <f ca="1">AVERAGE(OFFSET($EN$3,0,0,'Données projet'!$E$15+1,1))-AVERAGE(OFFSET($H$3,0,0,'Données projet'!$E$15+1,1))</f>
        <v>536.1664221413339</v>
      </c>
      <c r="EP136" s="59">
        <f t="shared" si="154"/>
        <v>241.15939898336669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89.891720792184188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89.891720792184188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16.179999999999239</v>
      </c>
      <c r="O137" s="13">
        <f>N137*VLOOKUP('Données projet'!$B$9,Paramètres!$A$1:$I$89,3,0)*VLOOKUP('Données projet'!$B$9,Paramètres!$A$1:$I$89,5,0)</f>
        <v>13.63003199999936</v>
      </c>
      <c r="P137" s="13">
        <f t="shared" si="141"/>
        <v>4.6343998775961524</v>
      </c>
      <c r="Q137" s="20">
        <f t="shared" si="108"/>
        <v>31.810552186812185</v>
      </c>
      <c r="R137" s="59">
        <f t="shared" si="109"/>
        <v>316.35789199151645</v>
      </c>
      <c r="S137" s="59">
        <f ca="1">AVERAGE(OFFSET($R$3,0,0,'Données projet'!$E$9+1,1))-AVERAGE(OFFSET($H$3,0,0,'Données projet'!$E$9+1,1))</f>
        <v>422.90448425131547</v>
      </c>
      <c r="T137" s="59">
        <f t="shared" si="142"/>
        <v>211.68575920428512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194.21149679357211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194.21149679357211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7.0766666666666636</v>
      </c>
      <c r="AI137" s="13">
        <f>IF('Données projet'!$A$62&gt;35,AI136+AH137-AQ136,IF(A137&lt;'Données projet'!$A$62,$AF$205^A137,IF(A137='Données projet'!$A$62,'Données projet'!$B$62,AI136+AH137-AQ136)))</f>
        <v>406.8</v>
      </c>
      <c r="AJ137" s="13">
        <f>AI137*VLOOKUP('Données projet'!$B$10,Paramètres!$A$1:$I$89,3,0)*VLOOKUP('Données projet'!$B$10,Paramètres!$A$1:$I$89,5,0)</f>
        <v>368.07263999999998</v>
      </c>
      <c r="AK137" s="13">
        <f t="shared" si="143"/>
        <v>85.272881250085916</v>
      </c>
      <c r="AL137" s="20">
        <f t="shared" si="112"/>
        <v>789.57678284389965</v>
      </c>
      <c r="AM137" s="59">
        <f t="shared" si="113"/>
        <v>1074.124122648604</v>
      </c>
      <c r="AN137" s="59">
        <f ca="1">AVERAGE(OFFSET($AM$3,0,0,'Données projet'!$E$10+1,1))-AVERAGE(OFFSET($H$3,0,0,'Données projet'!$E$10+1,1))</f>
        <v>514.0255035951318</v>
      </c>
      <c r="AO137" s="59">
        <f t="shared" si="144"/>
        <v>232.26614608014839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83.794785911592527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83.794785911592527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7.0766666666666636</v>
      </c>
      <c r="BD137" s="12">
        <f>IF('Données projet'!$A$88&gt;35,BD136+BC137-BL136,IF(A137&lt;'Données projet'!$A$88,$BA$205^A137,IF(A137='Données projet'!$A$88,'Données projet'!$B$88,BD136+BC137-BL136)))</f>
        <v>406.8</v>
      </c>
      <c r="BE137" s="13">
        <f>BD137*VLOOKUP('Données projet'!$B$11,Paramètres!$A$1:$I$89,3,0)*VLOOKUP('Données projet'!$B$11,Paramètres!$A$1:$I$89,5,0)</f>
        <v>412.49520000000001</v>
      </c>
      <c r="BF137" s="13">
        <f t="shared" si="145"/>
        <v>94.305322426393545</v>
      </c>
      <c r="BG137" s="20">
        <f t="shared" si="115"/>
        <v>882.67757655930211</v>
      </c>
      <c r="BH137" s="59">
        <f t="shared" si="116"/>
        <v>1167.2249163640063</v>
      </c>
      <c r="BI137" s="59">
        <f ca="1">AVERAGE(OFFSET($BH$3,0,0,'Données projet'!$E$11+1,1))-AVERAGE(OFFSET($H$3,0,0,'Données projet'!$E$11+1,1))</f>
        <v>565.65323074569903</v>
      </c>
      <c r="BJ137" s="59">
        <f t="shared" si="146"/>
        <v>253.00166490531203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93.907949728508868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93.907949728508868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170.99999999999991</v>
      </c>
      <c r="BZ137" s="13">
        <f>BY137*VLOOKUP('Données projet'!$B$12,Paramètres!$A$1:$I$89,3,0)*VLOOKUP('Données projet'!$B$12,Paramètres!$A$1:$I$89,5,0)</f>
        <v>112.03919999999995</v>
      </c>
      <c r="CA137" s="13">
        <f t="shared" si="147"/>
        <v>29.810921169420173</v>
      </c>
      <c r="CB137" s="20">
        <f t="shared" si="118"/>
        <v>247.05562770340671</v>
      </c>
      <c r="CC137" s="59">
        <f t="shared" si="119"/>
        <v>531.60296750811096</v>
      </c>
      <c r="CD137" s="59">
        <f ca="1">AVERAGE(OFFSET($CC$3,0,0,'Données projet'!$E$12+1,1))-AVERAGE(OFFSET($H$3,0,0,'Données projet'!$E$12+1,1))</f>
        <v>225.24418446643304</v>
      </c>
      <c r="CE137" s="59">
        <f t="shared" si="148"/>
        <v>220.72810812053521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14.297519280759856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14.297519280759856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266.99999999999983</v>
      </c>
      <c r="CU137" s="17">
        <f>CT137*VLOOKUP('Données projet'!$B$13,Paramètres!$A$1:$I$89,3,0)*VLOOKUP('Données projet'!$B$13,Paramètres!$A$1:$I$89,5,0)</f>
        <v>195.76439999999985</v>
      </c>
      <c r="CV137" s="13">
        <f t="shared" si="149"/>
        <v>48.812154563023455</v>
      </c>
      <c r="CW137" s="20">
        <f t="shared" si="121"/>
        <v>425.9708325305989</v>
      </c>
      <c r="CX137" s="59">
        <f t="shared" si="122"/>
        <v>710.51817233530323</v>
      </c>
      <c r="CY137" s="59">
        <f ca="1">AVERAGE(OFFSET($CX$3,0,0,'Données projet'!$E$13+1,1))-AVERAGE(OFFSET($H$3,0,0,'Données projet'!$E$13+1,1))</f>
        <v>302.36110224755532</v>
      </c>
      <c r="CZ137" s="59">
        <f t="shared" si="150"/>
        <v>292.08583531469412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11.133491385888403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11.133491385888403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213.00000000000003</v>
      </c>
      <c r="DP137" s="17">
        <f>DO137*VLOOKUP('Données projet'!$B$14,Paramètres!$A$1:$I$89,3,0)*VLOOKUP('Données projet'!$B$14,Paramètres!$A$1:$I$89,5,0)</f>
        <v>186.07680000000005</v>
      </c>
      <c r="DQ137" s="13">
        <f t="shared" si="151"/>
        <v>46.671538591528673</v>
      </c>
      <c r="DR137" s="20">
        <f t="shared" si="124"/>
        <v>405.37002304691242</v>
      </c>
      <c r="DS137" s="59">
        <f t="shared" si="125"/>
        <v>689.91736285161664</v>
      </c>
      <c r="DT137" s="59">
        <f ca="1">AVERAGE(OFFSET($DS$3,0,0,'Données projet'!$E$14+1,1))-AVERAGE(OFFSET($H$3,0,0,'Données projet'!$E$14+1,1))</f>
        <v>285.8437404763045</v>
      </c>
      <c r="DU137" s="59">
        <f t="shared" si="152"/>
        <v>276.01618888357268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12.631847013331159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12.631847013331159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7.0766666666666636</v>
      </c>
      <c r="EJ137" s="12">
        <f>IF('Données projet'!$A$192&gt;35,EJ136+EI137-ER136,IF(A137&lt;'Données projet'!$A$192,$EG$205^A137,IF(A137='Données projet'!$A$192,'Données projet'!$B$192,EJ136+EI137-ER136)))</f>
        <v>406.8</v>
      </c>
      <c r="EK137" s="17">
        <f>EJ137*VLOOKUP('Données projet'!$B$15,Paramètres!$A$1:$I$89,3,0)*VLOOKUP('Données projet'!$B$15,Paramètres!$A$1:$I$89,5,0)</f>
        <v>387.11088000000001</v>
      </c>
      <c r="EL137" s="13">
        <f t="shared" si="153"/>
        <v>89.158633692128134</v>
      </c>
      <c r="EM137" s="20">
        <f t="shared" si="127"/>
        <v>829.50273634712312</v>
      </c>
      <c r="EN137" s="59">
        <f t="shared" si="128"/>
        <v>1114.0500761518274</v>
      </c>
      <c r="EO137" s="59">
        <f ca="1">AVERAGE(OFFSET($EN$3,0,0,'Données projet'!$E$15+1,1))-AVERAGE(OFFSET($H$3,0,0,'Données projet'!$E$15+1,1))</f>
        <v>536.1664221413339</v>
      </c>
      <c r="EP137" s="59">
        <f t="shared" si="154"/>
        <v>241.15939898336669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88.128998975985269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88.128998975985269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16.179999999999239</v>
      </c>
      <c r="O138" s="13">
        <f>N138*VLOOKUP('Données projet'!$B$9,Paramètres!$A$1:$I$89,3,0)*VLOOKUP('Données projet'!$B$9,Paramètres!$A$1:$I$89,5,0)</f>
        <v>13.63003199999936</v>
      </c>
      <c r="P138" s="13">
        <f t="shared" si="141"/>
        <v>4.6343998775961524</v>
      </c>
      <c r="Q138" s="20">
        <f t="shared" si="108"/>
        <v>31.810552186812185</v>
      </c>
      <c r="R138" s="59">
        <f t="shared" si="109"/>
        <v>316.51030933669932</v>
      </c>
      <c r="S138" s="59">
        <f ca="1">AVERAGE(OFFSET($R$3,0,0,'Données projet'!$E$9+1,1))-AVERAGE(OFFSET($H$3,0,0,'Données projet'!$E$9+1,1))</f>
        <v>422.90448425131547</v>
      </c>
      <c r="T138" s="59">
        <f t="shared" si="142"/>
        <v>211.68575920428512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190.40312779876652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190.40312779876652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7.0766666666666636</v>
      </c>
      <c r="AI138" s="13">
        <f>IF('Données projet'!$A$62&gt;35,AI137+AH138-AQ137,IF(A138&lt;'Données projet'!$A$62,$AF$205^A138,IF(A138='Données projet'!$A$62,'Données projet'!$B$62,AI137+AH138-AQ137)))</f>
        <v>413.87666666666667</v>
      </c>
      <c r="AJ138" s="13">
        <f>AI138*VLOOKUP('Données projet'!$B$10,Paramètres!$A$1:$I$89,3,0)*VLOOKUP('Données projet'!$B$10,Paramètres!$A$1:$I$89,5,0)</f>
        <v>374.47560800000002</v>
      </c>
      <c r="AK138" s="13">
        <f t="shared" si="143"/>
        <v>86.582296341056804</v>
      </c>
      <c r="AL138" s="20">
        <f t="shared" si="112"/>
        <v>803.00918339400721</v>
      </c>
      <c r="AM138" s="59">
        <f t="shared" si="113"/>
        <v>1087.7089405438944</v>
      </c>
      <c r="AN138" s="59">
        <f ca="1">AVERAGE(OFFSET($AM$3,0,0,'Données projet'!$E$10+1,1))-AVERAGE(OFFSET($H$3,0,0,'Données projet'!$E$10+1,1))</f>
        <v>514.0255035951318</v>
      </c>
      <c r="AO138" s="59">
        <f t="shared" si="144"/>
        <v>232.26614608014839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82.151621269638937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82.151621269638937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7.0766666666666636</v>
      </c>
      <c r="BD138" s="12">
        <f>IF('Données projet'!$A$88&gt;35,BD137+BC138-BL137,IF(A138&lt;'Données projet'!$A$88,$BA$205^A138,IF(A138='Données projet'!$A$88,'Données projet'!$B$88,BD137+BC138-BL137)))</f>
        <v>413.87666666666667</v>
      </c>
      <c r="BE138" s="13">
        <f>BD138*VLOOKUP('Données projet'!$B$11,Paramètres!$A$1:$I$89,3,0)*VLOOKUP('Données projet'!$B$11,Paramètres!$A$1:$I$89,5,0)</f>
        <v>419.67094000000003</v>
      </c>
      <c r="BF138" s="13">
        <f t="shared" si="145"/>
        <v>95.753435947758476</v>
      </c>
      <c r="BG138" s="20">
        <f t="shared" si="115"/>
        <v>897.69745477567938</v>
      </c>
      <c r="BH138" s="59">
        <f t="shared" si="116"/>
        <v>1182.3972119255666</v>
      </c>
      <c r="BI138" s="59">
        <f ca="1">AVERAGE(OFFSET($BH$3,0,0,'Données projet'!$E$11+1,1))-AVERAGE(OFFSET($H$3,0,0,'Données projet'!$E$11+1,1))</f>
        <v>565.65323074569903</v>
      </c>
      <c r="BJ138" s="59">
        <f t="shared" si="146"/>
        <v>253.00166490531203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92.066472112526398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92.066472112526398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170.99999999999991</v>
      </c>
      <c r="BZ138" s="13">
        <f>BY138*VLOOKUP('Données projet'!$B$12,Paramètres!$A$1:$I$89,3,0)*VLOOKUP('Données projet'!$B$12,Paramètres!$A$1:$I$89,5,0)</f>
        <v>112.03919999999995</v>
      </c>
      <c r="CA138" s="13">
        <f t="shared" si="147"/>
        <v>29.810921169420173</v>
      </c>
      <c r="CB138" s="20">
        <f t="shared" si="118"/>
        <v>247.05562770340671</v>
      </c>
      <c r="CC138" s="59">
        <f t="shared" si="119"/>
        <v>531.75538485329389</v>
      </c>
      <c r="CD138" s="59">
        <f ca="1">AVERAGE(OFFSET($CC$3,0,0,'Données projet'!$E$12+1,1))-AVERAGE(OFFSET($H$3,0,0,'Données projet'!$E$12+1,1))</f>
        <v>225.24418446643304</v>
      </c>
      <c r="CE138" s="59">
        <f t="shared" si="148"/>
        <v>220.72810812053521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14.017153648289826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14.017153648289826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266.99999999999983</v>
      </c>
      <c r="CU138" s="17">
        <f>CT138*VLOOKUP('Données projet'!$B$13,Paramètres!$A$1:$I$89,3,0)*VLOOKUP('Données projet'!$B$13,Paramètres!$A$1:$I$89,5,0)</f>
        <v>195.76439999999985</v>
      </c>
      <c r="CV138" s="13">
        <f t="shared" si="149"/>
        <v>48.812154563023455</v>
      </c>
      <c r="CW138" s="20">
        <f t="shared" si="121"/>
        <v>425.9708325305989</v>
      </c>
      <c r="CX138" s="59">
        <f t="shared" si="122"/>
        <v>710.67058968048605</v>
      </c>
      <c r="CY138" s="59">
        <f ca="1">AVERAGE(OFFSET($CX$3,0,0,'Données projet'!$E$13+1,1))-AVERAGE(OFFSET($H$3,0,0,'Données projet'!$E$13+1,1))</f>
        <v>302.36110224755532</v>
      </c>
      <c r="CZ138" s="59">
        <f t="shared" si="150"/>
        <v>292.08583531469412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10.915170410570346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10.915170410570346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213.00000000000003</v>
      </c>
      <c r="DP138" s="17">
        <f>DO138*VLOOKUP('Données projet'!$B$14,Paramètres!$A$1:$I$89,3,0)*VLOOKUP('Données projet'!$B$14,Paramètres!$A$1:$I$89,5,0)</f>
        <v>186.07680000000005</v>
      </c>
      <c r="DQ138" s="13">
        <f t="shared" si="151"/>
        <v>46.671538591528673</v>
      </c>
      <c r="DR138" s="20">
        <f t="shared" si="124"/>
        <v>405.37002304691242</v>
      </c>
      <c r="DS138" s="59">
        <f t="shared" si="125"/>
        <v>690.06978019679957</v>
      </c>
      <c r="DT138" s="59">
        <f ca="1">AVERAGE(OFFSET($DS$3,0,0,'Données projet'!$E$14+1,1))-AVERAGE(OFFSET($H$3,0,0,'Données projet'!$E$14+1,1))</f>
        <v>285.8437404763045</v>
      </c>
      <c r="DU138" s="59">
        <f t="shared" si="152"/>
        <v>276.01618888357268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12.384144198065641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12.384144198065641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7.0766666666666636</v>
      </c>
      <c r="EJ138" s="12">
        <f>IF('Données projet'!$A$192&gt;35,EJ137+EI138-ER137,IF(A138&lt;'Données projet'!$A$192,$EG$205^A138,IF(A138='Données projet'!$A$192,'Données projet'!$B$192,EJ137+EI138-ER137)))</f>
        <v>413.87666666666667</v>
      </c>
      <c r="EK138" s="17">
        <f>EJ138*VLOOKUP('Données projet'!$B$15,Paramètres!$A$1:$I$89,3,0)*VLOOKUP('Données projet'!$B$15,Paramètres!$A$1:$I$89,5,0)</f>
        <v>393.84503599999999</v>
      </c>
      <c r="EL138" s="13">
        <f t="shared" si="153"/>
        <v>90.527716790240305</v>
      </c>
      <c r="EM138" s="20">
        <f t="shared" si="127"/>
        <v>843.61587777633497</v>
      </c>
      <c r="EN138" s="59">
        <f t="shared" si="128"/>
        <v>1128.3156349262222</v>
      </c>
      <c r="EO138" s="59">
        <f ca="1">AVERAGE(OFFSET($EN$3,0,0,'Données projet'!$E$15+1,1))-AVERAGE(OFFSET($H$3,0,0,'Données projet'!$E$15+1,1))</f>
        <v>536.1664221413339</v>
      </c>
      <c r="EP138" s="59">
        <f t="shared" si="154"/>
        <v>241.15939898336669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86.400843059447865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86.400843059447865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16.179999999999239</v>
      </c>
      <c r="O139" s="13">
        <f>N139*VLOOKUP('Données projet'!$B$9,Paramètres!$A$1:$I$89,3,0)*VLOOKUP('Données projet'!$B$9,Paramètres!$A$1:$I$89,5,0)</f>
        <v>13.63003199999936</v>
      </c>
      <c r="P139" s="13">
        <f t="shared" si="141"/>
        <v>4.6343998775961524</v>
      </c>
      <c r="Q139" s="20">
        <f t="shared" si="108"/>
        <v>31.810552186812185</v>
      </c>
      <c r="R139" s="59">
        <f t="shared" si="109"/>
        <v>316.6600825816974</v>
      </c>
      <c r="S139" s="59">
        <f ca="1">AVERAGE(OFFSET($R$3,0,0,'Données projet'!$E$9+1,1))-AVERAGE(OFFSET($H$3,0,0,'Données projet'!$E$9+1,1))</f>
        <v>422.90448425131547</v>
      </c>
      <c r="T139" s="59">
        <f t="shared" si="142"/>
        <v>211.68575920428512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186.66943859707334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186.66943859707334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7.0766666666666636</v>
      </c>
      <c r="AI139" s="13">
        <f>IF('Données projet'!$A$62&gt;35,AI138+AH139-AQ138,IF(A139&lt;'Données projet'!$A$62,$AF$205^A139,IF(A139='Données projet'!$A$62,'Données projet'!$B$62,AI138+AH139-AQ138)))</f>
        <v>420.95333333333332</v>
      </c>
      <c r="AJ139" s="13">
        <f>AI139*VLOOKUP('Données projet'!$B$10,Paramètres!$A$1:$I$89,3,0)*VLOOKUP('Données projet'!$B$10,Paramètres!$A$1:$I$89,5,0)</f>
        <v>380.87857599999995</v>
      </c>
      <c r="AK139" s="13">
        <f t="shared" si="143"/>
        <v>87.889107807325459</v>
      </c>
      <c r="AL139" s="20">
        <f t="shared" si="112"/>
        <v>816.43704929775834</v>
      </c>
      <c r="AM139" s="59">
        <f t="shared" si="113"/>
        <v>1101.2865796926435</v>
      </c>
      <c r="AN139" s="59">
        <f ca="1">AVERAGE(OFFSET($AM$3,0,0,'Données projet'!$E$10+1,1))-AVERAGE(OFFSET($H$3,0,0,'Données projet'!$E$10+1,1))</f>
        <v>514.0255035951318</v>
      </c>
      <c r="AO139" s="59">
        <f t="shared" si="144"/>
        <v>232.26614608014839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80.540678084082586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80.540678084082586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7.0766666666666636</v>
      </c>
      <c r="BD139" s="12">
        <f>IF('Données projet'!$A$88&gt;35,BD138+BC139-BL138,IF(A139&lt;'Données projet'!$A$88,$BA$205^A139,IF(A139='Données projet'!$A$88,'Données projet'!$B$88,BD138+BC139-BL138)))</f>
        <v>420.95333333333332</v>
      </c>
      <c r="BE139" s="13">
        <f>BD139*VLOOKUP('Données projet'!$B$11,Paramètres!$A$1:$I$89,3,0)*VLOOKUP('Données projet'!$B$11,Paramètres!$A$1:$I$89,5,0)</f>
        <v>426.84667999999999</v>
      </c>
      <c r="BF139" s="13">
        <f t="shared" si="145"/>
        <v>97.198670058184987</v>
      </c>
      <c r="BG139" s="20">
        <f t="shared" si="115"/>
        <v>912.71231801800559</v>
      </c>
      <c r="BH139" s="59">
        <f t="shared" si="116"/>
        <v>1197.5618484128909</v>
      </c>
      <c r="BI139" s="59">
        <f ca="1">AVERAGE(OFFSET($BH$3,0,0,'Données projet'!$E$11+1,1))-AVERAGE(OFFSET($H$3,0,0,'Données projet'!$E$11+1,1))</f>
        <v>565.65323074569903</v>
      </c>
      <c r="BJ139" s="59">
        <f t="shared" si="146"/>
        <v>253.00166490531203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90.261104749402904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90.261104749402904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170.99999999999991</v>
      </c>
      <c r="BZ139" s="13">
        <f>BY139*VLOOKUP('Données projet'!$B$12,Paramètres!$A$1:$I$89,3,0)*VLOOKUP('Données projet'!$B$12,Paramètres!$A$1:$I$89,5,0)</f>
        <v>112.03919999999995</v>
      </c>
      <c r="CA139" s="13">
        <f t="shared" si="147"/>
        <v>29.810921169420173</v>
      </c>
      <c r="CB139" s="20">
        <f t="shared" si="118"/>
        <v>247.05562770340671</v>
      </c>
      <c r="CC139" s="59">
        <f t="shared" si="119"/>
        <v>531.90515809829196</v>
      </c>
      <c r="CD139" s="59">
        <f ca="1">AVERAGE(OFFSET($CC$3,0,0,'Données projet'!$E$12+1,1))-AVERAGE(OFFSET($H$3,0,0,'Données projet'!$E$12+1,1))</f>
        <v>225.24418446643304</v>
      </c>
      <c r="CE139" s="59">
        <f t="shared" si="148"/>
        <v>220.72810812053521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13.742285814866383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13.742285814866383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266.99999999999983</v>
      </c>
      <c r="CU139" s="17">
        <f>CT139*VLOOKUP('Données projet'!$B$13,Paramètres!$A$1:$I$89,3,0)*VLOOKUP('Données projet'!$B$13,Paramètres!$A$1:$I$89,5,0)</f>
        <v>195.76439999999985</v>
      </c>
      <c r="CV139" s="13">
        <f t="shared" si="149"/>
        <v>48.812154563023455</v>
      </c>
      <c r="CW139" s="20">
        <f t="shared" si="121"/>
        <v>425.9708325305989</v>
      </c>
      <c r="CX139" s="59">
        <f t="shared" si="122"/>
        <v>710.82036292548412</v>
      </c>
      <c r="CY139" s="59">
        <f ca="1">AVERAGE(OFFSET($CX$3,0,0,'Données projet'!$E$13+1,1))-AVERAGE(OFFSET($H$3,0,0,'Données projet'!$E$13+1,1))</f>
        <v>302.36110224755532</v>
      </c>
      <c r="CZ139" s="59">
        <f t="shared" si="150"/>
        <v>292.08583531469412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10.701130576415629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10.701130576415629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213.00000000000003</v>
      </c>
      <c r="DP139" s="17">
        <f>DO139*VLOOKUP('Données projet'!$B$14,Paramètres!$A$1:$I$89,3,0)*VLOOKUP('Données projet'!$B$14,Paramètres!$A$1:$I$89,5,0)</f>
        <v>186.07680000000005</v>
      </c>
      <c r="DQ139" s="13">
        <f t="shared" si="151"/>
        <v>46.671538591528673</v>
      </c>
      <c r="DR139" s="20">
        <f t="shared" si="124"/>
        <v>405.37002304691242</v>
      </c>
      <c r="DS139" s="59">
        <f t="shared" si="125"/>
        <v>690.21955344179764</v>
      </c>
      <c r="DT139" s="59">
        <f ca="1">AVERAGE(OFFSET($DS$3,0,0,'Données projet'!$E$14+1,1))-AVERAGE(OFFSET($H$3,0,0,'Données projet'!$E$14+1,1))</f>
        <v>285.8437404763045</v>
      </c>
      <c r="DU139" s="59">
        <f t="shared" si="152"/>
        <v>276.01618888357268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12.141298683923681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12.141298683923681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7.0766666666666636</v>
      </c>
      <c r="EJ139" s="12">
        <f>IF('Données projet'!$A$192&gt;35,EJ138+EI139-ER138,IF(A139&lt;'Données projet'!$A$192,$EG$205^A139,IF(A139='Données projet'!$A$192,'Données projet'!$B$192,EJ138+EI139-ER138)))</f>
        <v>420.95333333333332</v>
      </c>
      <c r="EK139" s="17">
        <f>EJ139*VLOOKUP('Données projet'!$B$15,Paramètres!$A$1:$I$89,3,0)*VLOOKUP('Données projet'!$B$15,Paramètres!$A$1:$I$89,5,0)</f>
        <v>400.57919199999998</v>
      </c>
      <c r="EL139" s="13">
        <f t="shared" si="153"/>
        <v>91.894077620525977</v>
      </c>
      <c r="EM139" s="20">
        <f t="shared" si="127"/>
        <v>857.72427792241604</v>
      </c>
      <c r="EN139" s="59">
        <f t="shared" si="128"/>
        <v>1142.5738083173012</v>
      </c>
      <c r="EO139" s="59">
        <f ca="1">AVERAGE(OFFSET($EN$3,0,0,'Données projet'!$E$15+1,1))-AVERAGE(OFFSET($H$3,0,0,'Données projet'!$E$15+1,1))</f>
        <v>536.1664221413339</v>
      </c>
      <c r="EP139" s="59">
        <f t="shared" si="154"/>
        <v>241.15939898336669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84.70657522636273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84.70657522636273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16.179999999999239</v>
      </c>
      <c r="O140" s="13">
        <f>N140*VLOOKUP('Données projet'!$B$9,Paramètres!$A$1:$I$89,3,0)*VLOOKUP('Données projet'!$B$9,Paramètres!$A$1:$I$89,5,0)</f>
        <v>13.63003199999936</v>
      </c>
      <c r="P140" s="13">
        <f t="shared" si="141"/>
        <v>4.6343998775961524</v>
      </c>
      <c r="Q140" s="20">
        <f t="shared" si="108"/>
        <v>31.810552186812185</v>
      </c>
      <c r="R140" s="59">
        <f t="shared" si="109"/>
        <v>316.80725759573755</v>
      </c>
      <c r="S140" s="59">
        <f ca="1">AVERAGE(OFFSET($R$3,0,0,'Données projet'!$E$9+1,1))-AVERAGE(OFFSET($H$3,0,0,'Données projet'!$E$9+1,1))</f>
        <v>422.90448425131547</v>
      </c>
      <c r="T140" s="59">
        <f t="shared" si="142"/>
        <v>211.68575920428512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183.00896476329982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183.00896476329982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428.03</v>
      </c>
      <c r="AG140" s="12">
        <f>VLOOKUP(A140,'Données projet'!$A$61:$I$81,9,0)</f>
        <v>7.0766666666666636</v>
      </c>
      <c r="AH140" s="12">
        <f t="array" ref="AH140">INDEX(AG:AG,MIN(IF(ISNUMBER(AG140:AG336),ROW(AG140:AG336),"")))</f>
        <v>7.0766666666666636</v>
      </c>
      <c r="AI140" s="13">
        <f>IF('Données projet'!$A$62&gt;35,AI139+AH140-AQ139,IF(A140&lt;'Données projet'!$A$62,$AF$205^A140,IF(A140='Données projet'!$A$62,'Données projet'!$B$62,AI139+AH140-AQ139)))</f>
        <v>428.03</v>
      </c>
      <c r="AJ140" s="13">
        <f>AI140*VLOOKUP('Données projet'!$B$10,Paramètres!$A$1:$I$89,3,0)*VLOOKUP('Données projet'!$B$10,Paramètres!$A$1:$I$89,5,0)</f>
        <v>387.28154399999994</v>
      </c>
      <c r="AK140" s="13">
        <f t="shared" si="143"/>
        <v>89.193364470196286</v>
      </c>
      <c r="AL140" s="20">
        <f t="shared" si="112"/>
        <v>829.86046558559167</v>
      </c>
      <c r="AM140" s="59">
        <f t="shared" si="113"/>
        <v>1114.857170994517</v>
      </c>
      <c r="AN140" s="59">
        <f ca="1">AVERAGE(OFFSET($AM$3,0,0,'Données projet'!$E$10+1,1))-AVERAGE(OFFSET($H$3,0,0,'Données projet'!$E$10+1,1))</f>
        <v>514.0255035951318</v>
      </c>
      <c r="AO140" s="59">
        <f t="shared" si="144"/>
        <v>232.26614608014839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65.53</v>
      </c>
      <c r="AR140" s="16">
        <f>IF(ISNA(VLOOKUP(A140,'Données projet'!$A$61:$I$81,5,0)),0%,VLOOKUP(A140,'Données projet'!$A$61:$I$81,5,0)*VLOOKUP('Données projet'!$B$10,Paramètres!$A$1:$I$89,7,0))</f>
        <v>0.43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107.14569414078976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107.14569414078976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428.03</v>
      </c>
      <c r="BB140" s="12">
        <f>VLOOKUP(A140,'Données projet'!$A$87:$I$107,9,0)</f>
        <v>7.0766666666666636</v>
      </c>
      <c r="BC140" s="12">
        <f t="array" ref="BC140">INDEX(BB:BB,MIN(IF(ISNUMBER(BB140:BB336),ROW(BB140:BB336),"")))</f>
        <v>7.0766666666666636</v>
      </c>
      <c r="BD140" s="12">
        <f>IF('Données projet'!$A$88&gt;35,BD139+BC140-BL139,IF(A140&lt;'Données projet'!$A$88,$BA$205^A140,IF(A140='Données projet'!$A$88,'Données projet'!$B$88,BD139+BC140-BL139)))</f>
        <v>428.03</v>
      </c>
      <c r="BE140" s="13">
        <f>BD140*VLOOKUP('Données projet'!$B$11,Paramètres!$A$1:$I$89,3,0)*VLOOKUP('Données projet'!$B$11,Paramètres!$A$1:$I$89,5,0)</f>
        <v>434.02242000000001</v>
      </c>
      <c r="BF140" s="13">
        <f t="shared" si="145"/>
        <v>98.64107875032343</v>
      </c>
      <c r="BG140" s="20">
        <f t="shared" si="115"/>
        <v>927.72226032347999</v>
      </c>
      <c r="BH140" s="59">
        <f t="shared" si="116"/>
        <v>1212.7189657324054</v>
      </c>
      <c r="BI140" s="59">
        <f ca="1">AVERAGE(OFFSET($BH$3,0,0,'Données projet'!$E$11+1,1))-AVERAGE(OFFSET($H$3,0,0,'Données projet'!$E$11+1,1))</f>
        <v>565.65323074569903</v>
      </c>
      <c r="BJ140" s="59">
        <f t="shared" si="146"/>
        <v>253.00166490531203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65.53</v>
      </c>
      <c r="BM140" s="16">
        <f>IF(ISNA(VLOOKUP(A140,'Données projet'!$A$87:$I$107,5,0)),0%,VLOOKUP(A140,'Données projet'!$A$87:$I$107,5,0)*VLOOKUP('Données projet'!$B$11,Paramètres!$A$1:$I$89,7,0))</f>
        <v>0.43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120.07707101985059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120.07707101985059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170.99999999999991</v>
      </c>
      <c r="BZ140" s="13">
        <f>BY140*VLOOKUP('Données projet'!$B$12,Paramètres!$A$1:$I$89,3,0)*VLOOKUP('Données projet'!$B$12,Paramètres!$A$1:$I$89,5,0)</f>
        <v>112.03919999999995</v>
      </c>
      <c r="CA140" s="13">
        <f t="shared" si="147"/>
        <v>29.810921169420173</v>
      </c>
      <c r="CB140" s="20">
        <f t="shared" si="118"/>
        <v>247.05562770340671</v>
      </c>
      <c r="CC140" s="59">
        <f t="shared" si="119"/>
        <v>532.05233311233212</v>
      </c>
      <c r="CD140" s="59">
        <f ca="1">AVERAGE(OFFSET($CC$3,0,0,'Données projet'!$E$12+1,1))-AVERAGE(OFFSET($H$3,0,0,'Données projet'!$E$12+1,1))</f>
        <v>225.24418446643304</v>
      </c>
      <c r="CE140" s="59">
        <f t="shared" si="148"/>
        <v>220.72810812053521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13.472807972003549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13.472807972003549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266.99999999999983</v>
      </c>
      <c r="CU140" s="17">
        <f>CT140*VLOOKUP('Données projet'!$B$13,Paramètres!$A$1:$I$89,3,0)*VLOOKUP('Données projet'!$B$13,Paramètres!$A$1:$I$89,5,0)</f>
        <v>195.76439999999985</v>
      </c>
      <c r="CV140" s="13">
        <f t="shared" si="149"/>
        <v>48.812154563023455</v>
      </c>
      <c r="CW140" s="20">
        <f t="shared" si="121"/>
        <v>425.9708325305989</v>
      </c>
      <c r="CX140" s="59">
        <f t="shared" si="122"/>
        <v>710.96753793952428</v>
      </c>
      <c r="CY140" s="59">
        <f ca="1">AVERAGE(OFFSET($CX$3,0,0,'Données projet'!$E$13+1,1))-AVERAGE(OFFSET($H$3,0,0,'Données projet'!$E$13+1,1))</f>
        <v>302.36110224755532</v>
      </c>
      <c r="CZ140" s="59">
        <f t="shared" si="150"/>
        <v>292.08583531469412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10.491287932857277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10.491287932857277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213.00000000000003</v>
      </c>
      <c r="DP140" s="17">
        <f>DO140*VLOOKUP('Données projet'!$B$14,Paramètres!$A$1:$I$89,3,0)*VLOOKUP('Données projet'!$B$14,Paramètres!$A$1:$I$89,5,0)</f>
        <v>186.07680000000005</v>
      </c>
      <c r="DQ140" s="13">
        <f t="shared" si="151"/>
        <v>46.671538591528673</v>
      </c>
      <c r="DR140" s="20">
        <f t="shared" si="124"/>
        <v>405.37002304691242</v>
      </c>
      <c r="DS140" s="59">
        <f t="shared" si="125"/>
        <v>690.3667284558378</v>
      </c>
      <c r="DT140" s="59">
        <f ca="1">AVERAGE(OFFSET($DS$3,0,0,'Données projet'!$E$14+1,1))-AVERAGE(OFFSET($H$3,0,0,'Données projet'!$E$14+1,1))</f>
        <v>285.8437404763045</v>
      </c>
      <c r="DU140" s="59">
        <f t="shared" si="152"/>
        <v>276.01618888357268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11.903215222192907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11.903215222192907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>
        <f>VLOOKUP(A140,'Données projet'!$A$191:$I$211,2,0)</f>
        <v>428.03</v>
      </c>
      <c r="EH140" s="12">
        <f>VLOOKUP(A140,'Données projet'!$A$191:$I$211,9,0)</f>
        <v>7.0766666666666636</v>
      </c>
      <c r="EI140" s="12">
        <f t="array" ref="EI140">INDEX(EH:EH,MIN(IF(ISNUMBER(EH140:EH336),ROW(EH140:EH336),"")))</f>
        <v>7.0766666666666636</v>
      </c>
      <c r="EJ140" s="12">
        <f>IF('Données projet'!$A$192&gt;35,EJ139+EI140-ER139,IF(A140&lt;'Données projet'!$A$192,$EG$205^A140,IF(A140='Données projet'!$A$192,'Données projet'!$B$192,EJ139+EI140-ER139)))</f>
        <v>428.03</v>
      </c>
      <c r="EK140" s="17">
        <f>EJ140*VLOOKUP('Données projet'!$B$15,Paramètres!$A$1:$I$89,3,0)*VLOOKUP('Données projet'!$B$15,Paramètres!$A$1:$I$89,5,0)</f>
        <v>407.31334800000002</v>
      </c>
      <c r="EL140" s="13">
        <f t="shared" si="153"/>
        <v>93.257767229000436</v>
      </c>
      <c r="EM140" s="20">
        <f t="shared" si="127"/>
        <v>871.82802569050909</v>
      </c>
      <c r="EN140" s="59">
        <f t="shared" si="128"/>
        <v>1156.8247310994345</v>
      </c>
      <c r="EO140" s="59">
        <f ca="1">AVERAGE(OFFSET($EN$3,0,0,'Données projet'!$E$15+1,1))-AVERAGE(OFFSET($H$3,0,0,'Données projet'!$E$15+1,1))</f>
        <v>536.1664221413339</v>
      </c>
      <c r="EP140" s="59">
        <f t="shared" si="154"/>
        <v>241.15939898336669</v>
      </c>
      <c r="EQ140" s="15">
        <f>IF(ISNA(VLOOKUP(A140,'Données projet'!$A$191:$I$211,3,0)),0,VLOOKUP(A140,'Données projet'!$A$191:$I$211,3,0))</f>
        <v>11</v>
      </c>
      <c r="ER140" s="15">
        <f>IF(ISNA(VLOOKUP(A140,'Données projet'!$A$191:$I$211,4,0)),0,VLOOKUP(A140,'Données projet'!$A$191:$I$211,4,0))</f>
        <v>65.53</v>
      </c>
      <c r="ES140" s="16">
        <f>IF(ISNA(VLOOKUP(A140,'Données projet'!$A$191:$I$211,5,0)),0%,VLOOKUP(A140,'Données projet'!$A$191:$I$211,5,0)*VLOOKUP('Données projet'!$B$15,Paramètres!$A$1:$I$89,7,0))</f>
        <v>0.43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112.68771280324441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112.68771280324441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16.179999999999239</v>
      </c>
      <c r="O141" s="13">
        <f>N141*VLOOKUP('Données projet'!$B$9,Paramètres!$A$1:$I$89,3,0)*VLOOKUP('Données projet'!$B$9,Paramètres!$A$1:$I$89,5,0)</f>
        <v>13.63003199999936</v>
      </c>
      <c r="P141" s="13">
        <f t="shared" si="141"/>
        <v>4.6343998775961524</v>
      </c>
      <c r="Q141" s="20">
        <f t="shared" si="108"/>
        <v>31.810552186812185</v>
      </c>
      <c r="R141" s="59">
        <f t="shared" si="109"/>
        <v>316.95187945231811</v>
      </c>
      <c r="S141" s="59">
        <f ca="1">AVERAGE(OFFSET($R$3,0,0,'Données projet'!$E$9+1,1))-AVERAGE(OFFSET($H$3,0,0,'Données projet'!$E$9+1,1))</f>
        <v>422.90448425131547</v>
      </c>
      <c r="T141" s="59">
        <f t="shared" si="142"/>
        <v>211.68575920428512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179.42027058873802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179.42027058873802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6.8383333333333338</v>
      </c>
      <c r="AI141" s="13">
        <f>IF('Données projet'!$A$62&gt;35,AI140+AH141-AQ140,IF(A141&lt;'Données projet'!$A$62,$AF$205^A141,IF(A141='Données projet'!$A$62,'Données projet'!$B$62,AI140+AH141-AQ140)))</f>
        <v>369.33833333333325</v>
      </c>
      <c r="AJ141" s="13">
        <f>AI141*VLOOKUP('Données projet'!$B$10,Paramètres!$A$1:$I$89,3,0)*VLOOKUP('Données projet'!$B$10,Paramètres!$A$1:$I$89,5,0)</f>
        <v>334.17732399999989</v>
      </c>
      <c r="AK141" s="13">
        <f t="shared" si="143"/>
        <v>78.295737945390471</v>
      </c>
      <c r="AL141" s="20">
        <f t="shared" si="112"/>
        <v>718.3905828882215</v>
      </c>
      <c r="AM141" s="59">
        <f t="shared" si="113"/>
        <v>1003.5319101537275</v>
      </c>
      <c r="AN141" s="59">
        <f ca="1">AVERAGE(OFFSET($AM$3,0,0,'Données projet'!$E$10+1,1))-AVERAGE(OFFSET($H$3,0,0,'Données projet'!$E$10+1,1))</f>
        <v>514.0255035951318</v>
      </c>
      <c r="AO141" s="59">
        <f t="shared" si="144"/>
        <v>232.26614608014839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105.04463243110928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105.04463243110928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6.8383333333333338</v>
      </c>
      <c r="BD141" s="12">
        <f>IF('Données projet'!$A$88&gt;35,BD140+BC141-BL140,IF(A141&lt;'Données projet'!$A$88,$BA$205^A141,IF(A141='Données projet'!$A$88,'Données projet'!$B$88,BD140+BC141-BL140)))</f>
        <v>369.33833333333325</v>
      </c>
      <c r="BE141" s="13">
        <f>BD141*VLOOKUP('Données projet'!$B$11,Paramètres!$A$1:$I$89,3,0)*VLOOKUP('Données projet'!$B$11,Paramètres!$A$1:$I$89,5,0)</f>
        <v>374.50906999999995</v>
      </c>
      <c r="BF141" s="13">
        <f t="shared" si="145"/>
        <v>86.58913248043946</v>
      </c>
      <c r="BG141" s="20">
        <f t="shared" si="115"/>
        <v>803.07936932009852</v>
      </c>
      <c r="BH141" s="59">
        <f t="shared" si="116"/>
        <v>1088.2206965856044</v>
      </c>
      <c r="BI141" s="59">
        <f ca="1">AVERAGE(OFFSET($BH$3,0,0,'Données projet'!$E$11+1,1))-AVERAGE(OFFSET($H$3,0,0,'Données projet'!$E$11+1,1))</f>
        <v>565.65323074569903</v>
      </c>
      <c r="BJ141" s="59">
        <f t="shared" si="146"/>
        <v>253.00166490531203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117.72243289693282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117.72243289693282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170.99999999999991</v>
      </c>
      <c r="BZ141" s="13">
        <f>BY141*VLOOKUP('Données projet'!$B$12,Paramètres!$A$1:$I$89,3,0)*VLOOKUP('Données projet'!$B$12,Paramètres!$A$1:$I$89,5,0)</f>
        <v>112.03919999999995</v>
      </c>
      <c r="CA141" s="13">
        <f t="shared" si="147"/>
        <v>29.810921169420173</v>
      </c>
      <c r="CB141" s="20">
        <f t="shared" si="118"/>
        <v>247.05562770340671</v>
      </c>
      <c r="CC141" s="59">
        <f t="shared" si="119"/>
        <v>532.19695496891268</v>
      </c>
      <c r="CD141" s="59">
        <f ca="1">AVERAGE(OFFSET($CC$3,0,0,'Données projet'!$E$12+1,1))-AVERAGE(OFFSET($H$3,0,0,'Données projet'!$E$12+1,1))</f>
        <v>225.24418446643304</v>
      </c>
      <c r="CE141" s="59">
        <f t="shared" si="148"/>
        <v>220.72810812053521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13.208614425274002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13.208614425274002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266.99999999999983</v>
      </c>
      <c r="CU141" s="17">
        <f>CT141*VLOOKUP('Données projet'!$B$13,Paramètres!$A$1:$I$89,3,0)*VLOOKUP('Données projet'!$B$13,Paramètres!$A$1:$I$89,5,0)</f>
        <v>195.76439999999985</v>
      </c>
      <c r="CV141" s="13">
        <f t="shared" si="149"/>
        <v>48.812154563023455</v>
      </c>
      <c r="CW141" s="20">
        <f t="shared" si="121"/>
        <v>425.9708325305989</v>
      </c>
      <c r="CX141" s="59">
        <f t="shared" si="122"/>
        <v>711.11215979610483</v>
      </c>
      <c r="CY141" s="59">
        <f ca="1">AVERAGE(OFFSET($CX$3,0,0,'Données projet'!$E$13+1,1))-AVERAGE(OFFSET($H$3,0,0,'Données projet'!$E$13+1,1))</f>
        <v>302.36110224755532</v>
      </c>
      <c r="CZ141" s="59">
        <f t="shared" si="150"/>
        <v>292.08583531469412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10.285560175547731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10.285560175547731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213.00000000000003</v>
      </c>
      <c r="DP141" s="17">
        <f>DO141*VLOOKUP('Données projet'!$B$14,Paramètres!$A$1:$I$89,3,0)*VLOOKUP('Données projet'!$B$14,Paramètres!$A$1:$I$89,5,0)</f>
        <v>186.07680000000005</v>
      </c>
      <c r="DQ141" s="13">
        <f t="shared" si="151"/>
        <v>46.671538591528673</v>
      </c>
      <c r="DR141" s="20">
        <f t="shared" si="124"/>
        <v>405.37002304691242</v>
      </c>
      <c r="DS141" s="59">
        <f t="shared" si="125"/>
        <v>690.51135031241836</v>
      </c>
      <c r="DT141" s="59">
        <f ca="1">AVERAGE(OFFSET($DS$3,0,0,'Données projet'!$E$14+1,1))-AVERAGE(OFFSET($H$3,0,0,'Données projet'!$E$14+1,1))</f>
        <v>285.8437404763045</v>
      </c>
      <c r="DU141" s="59">
        <f t="shared" si="152"/>
        <v>276.01618888357268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11.669800431930101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11.669800431930101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6.8383333333333338</v>
      </c>
      <c r="EJ141" s="12">
        <f>IF('Données projet'!$A$192&gt;35,EJ140+EI141-ER140,IF(A141&lt;'Données projet'!$A$192,$EG$205^A141,IF(A141='Données projet'!$A$192,'Données projet'!$B$192,EJ140+EI141-ER140)))</f>
        <v>369.33833333333325</v>
      </c>
      <c r="EK141" s="17">
        <f>EJ141*VLOOKUP('Données projet'!$B$15,Paramètres!$A$1:$I$89,3,0)*VLOOKUP('Données projet'!$B$15,Paramètres!$A$1:$I$89,5,0)</f>
        <v>351.46235799999988</v>
      </c>
      <c r="EL141" s="13">
        <f t="shared" si="153"/>
        <v>81.863552829357445</v>
      </c>
      <c r="EM141" s="20">
        <f t="shared" si="127"/>
        <v>754.70929469446401</v>
      </c>
      <c r="EN141" s="59">
        <f t="shared" si="128"/>
        <v>1039.8506219599699</v>
      </c>
      <c r="EO141" s="59">
        <f ca="1">AVERAGE(OFFSET($EN$3,0,0,'Données projet'!$E$15+1,1))-AVERAGE(OFFSET($H$3,0,0,'Données projet'!$E$15+1,1))</f>
        <v>536.1664221413339</v>
      </c>
      <c r="EP141" s="59">
        <f t="shared" si="154"/>
        <v>241.15939898336669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110.4779754878908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110.4779754878908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16.179999999999239</v>
      </c>
      <c r="O142" s="13">
        <f>N142*VLOOKUP('Données projet'!$B$9,Paramètres!$A$1:$I$89,3,0)*VLOOKUP('Données projet'!$B$9,Paramètres!$A$1:$I$89,5,0)</f>
        <v>13.63003199999936</v>
      </c>
      <c r="P142" s="13">
        <f t="shared" si="141"/>
        <v>4.6343998775961524</v>
      </c>
      <c r="Q142" s="20">
        <f t="shared" si="108"/>
        <v>31.810552186812185</v>
      </c>
      <c r="R142" s="59">
        <f t="shared" si="109"/>
        <v>317.09399244301306</v>
      </c>
      <c r="S142" s="59">
        <f ca="1">AVERAGE(OFFSET($R$3,0,0,'Données projet'!$E$9+1,1))-AVERAGE(OFFSET($H$3,0,0,'Données projet'!$E$9+1,1))</f>
        <v>422.90448425131547</v>
      </c>
      <c r="T142" s="59">
        <f t="shared" si="142"/>
        <v>211.68575920428512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175.90194851805205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175.90194851805205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6.8383333333333338</v>
      </c>
      <c r="AI142" s="13">
        <f>IF('Données projet'!$A$62&gt;35,AI141+AH142-AQ141,IF(A142&lt;'Données projet'!$A$62,$AF$205^A142,IF(A142='Données projet'!$A$62,'Données projet'!$B$62,AI141+AH142-AQ141)))</f>
        <v>376.17666666666656</v>
      </c>
      <c r="AJ142" s="13">
        <f>AI142*VLOOKUP('Données projet'!$B$10,Paramètres!$A$1:$I$89,3,0)*VLOOKUP('Données projet'!$B$10,Paramètres!$A$1:$I$89,5,0)</f>
        <v>340.36464799999987</v>
      </c>
      <c r="AK142" s="13">
        <f t="shared" si="143"/>
        <v>79.575280306613536</v>
      </c>
      <c r="AL142" s="20">
        <f t="shared" si="112"/>
        <v>731.39537513401831</v>
      </c>
      <c r="AM142" s="59">
        <f t="shared" si="113"/>
        <v>1016.6788153902191</v>
      </c>
      <c r="AN142" s="59">
        <f ca="1">AVERAGE(OFFSET($AM$3,0,0,'Données projet'!$E$10+1,1))-AVERAGE(OFFSET($H$3,0,0,'Données projet'!$E$10+1,1))</f>
        <v>514.0255035951318</v>
      </c>
      <c r="AO142" s="59">
        <f t="shared" si="144"/>
        <v>232.26614608014839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102.98477126003453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102.98477126003453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6.8383333333333338</v>
      </c>
      <c r="BD142" s="12">
        <f>IF('Données projet'!$A$88&gt;35,BD141+BC142-BL141,IF(A142&lt;'Données projet'!$A$88,$BA$205^A142,IF(A142='Données projet'!$A$88,'Données projet'!$B$88,BD141+BC142-BL141)))</f>
        <v>376.17666666666656</v>
      </c>
      <c r="BE142" s="13">
        <f>BD142*VLOOKUP('Données projet'!$B$11,Paramètres!$A$1:$I$89,3,0)*VLOOKUP('Données projet'!$B$11,Paramètres!$A$1:$I$89,5,0)</f>
        <v>381.44313999999991</v>
      </c>
      <c r="BF142" s="13">
        <f t="shared" si="145"/>
        <v>88.004209034255823</v>
      </c>
      <c r="BG142" s="20">
        <f t="shared" si="115"/>
        <v>817.6207995679955</v>
      </c>
      <c r="BH142" s="59">
        <f t="shared" si="116"/>
        <v>1102.9042398241963</v>
      </c>
      <c r="BI142" s="59">
        <f ca="1">AVERAGE(OFFSET($BH$3,0,0,'Données projet'!$E$11+1,1))-AVERAGE(OFFSET($H$3,0,0,'Données projet'!$E$11+1,1))</f>
        <v>565.65323074569903</v>
      </c>
      <c r="BJ142" s="59">
        <f t="shared" si="146"/>
        <v>253.00166490531203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115.41396779141802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115.41396779141802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170.99999999999991</v>
      </c>
      <c r="BZ142" s="13">
        <f>BY142*VLOOKUP('Données projet'!$B$12,Paramètres!$A$1:$I$89,3,0)*VLOOKUP('Données projet'!$B$12,Paramètres!$A$1:$I$89,5,0)</f>
        <v>112.03919999999995</v>
      </c>
      <c r="CA142" s="13">
        <f t="shared" si="147"/>
        <v>29.810921169420173</v>
      </c>
      <c r="CB142" s="20">
        <f t="shared" si="118"/>
        <v>247.05562770340671</v>
      </c>
      <c r="CC142" s="59">
        <f t="shared" si="119"/>
        <v>532.33906795960763</v>
      </c>
      <c r="CD142" s="59">
        <f ca="1">AVERAGE(OFFSET($CC$3,0,0,'Données projet'!$E$12+1,1))-AVERAGE(OFFSET($H$3,0,0,'Données projet'!$E$12+1,1))</f>
        <v>225.24418446643304</v>
      </c>
      <c r="CE142" s="59">
        <f t="shared" si="148"/>
        <v>220.72810812053521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12.949601552853668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12.949601552853668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266.99999999999983</v>
      </c>
      <c r="CU142" s="17">
        <f>CT142*VLOOKUP('Données projet'!$B$13,Paramètres!$A$1:$I$89,3,0)*VLOOKUP('Données projet'!$B$13,Paramètres!$A$1:$I$89,5,0)</f>
        <v>195.76439999999985</v>
      </c>
      <c r="CV142" s="13">
        <f t="shared" si="149"/>
        <v>48.812154563023455</v>
      </c>
      <c r="CW142" s="20">
        <f t="shared" si="121"/>
        <v>425.9708325305989</v>
      </c>
      <c r="CX142" s="59">
        <f t="shared" si="122"/>
        <v>711.25427278679979</v>
      </c>
      <c r="CY142" s="59">
        <f ca="1">AVERAGE(OFFSET($CX$3,0,0,'Données projet'!$E$13+1,1))-AVERAGE(OFFSET($H$3,0,0,'Données projet'!$E$13+1,1))</f>
        <v>302.36110224755532</v>
      </c>
      <c r="CZ142" s="59">
        <f t="shared" si="150"/>
        <v>292.08583531469412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10.083866614077484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10.083866614077484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213.00000000000003</v>
      </c>
      <c r="DP142" s="17">
        <f>DO142*VLOOKUP('Données projet'!$B$14,Paramètres!$A$1:$I$89,3,0)*VLOOKUP('Données projet'!$B$14,Paramètres!$A$1:$I$89,5,0)</f>
        <v>186.07680000000005</v>
      </c>
      <c r="DQ142" s="13">
        <f t="shared" si="151"/>
        <v>46.671538591528673</v>
      </c>
      <c r="DR142" s="20">
        <f t="shared" si="124"/>
        <v>405.37002304691242</v>
      </c>
      <c r="DS142" s="59">
        <f t="shared" si="125"/>
        <v>690.65346330311331</v>
      </c>
      <c r="DT142" s="59">
        <f ca="1">AVERAGE(OFFSET($DS$3,0,0,'Données projet'!$E$14+1,1))-AVERAGE(OFFSET($H$3,0,0,'Données projet'!$E$14+1,1))</f>
        <v>285.8437404763045</v>
      </c>
      <c r="DU142" s="59">
        <f t="shared" si="152"/>
        <v>276.01618888357268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11.440962763335383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11.440962763335383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6.8383333333333338</v>
      </c>
      <c r="EJ142" s="12">
        <f>IF('Données projet'!$A$192&gt;35,EJ141+EI142-ER141,IF(A142&lt;'Données projet'!$A$192,$EG$205^A142,IF(A142='Données projet'!$A$192,'Données projet'!$B$192,EJ141+EI142-ER141)))</f>
        <v>376.17666666666656</v>
      </c>
      <c r="EK142" s="17">
        <f>EJ142*VLOOKUP('Données projet'!$B$15,Paramètres!$A$1:$I$89,3,0)*VLOOKUP('Données projet'!$B$15,Paramètres!$A$1:$I$89,5,0)</f>
        <v>357.96971599999989</v>
      </c>
      <c r="EL142" s="13">
        <f t="shared" si="153"/>
        <v>83.201401943934272</v>
      </c>
      <c r="EM142" s="20">
        <f t="shared" si="127"/>
        <v>768.37303041901862</v>
      </c>
      <c r="EN142" s="59">
        <f t="shared" si="128"/>
        <v>1053.6564706752195</v>
      </c>
      <c r="EO142" s="59">
        <f ca="1">AVERAGE(OFFSET($EN$3,0,0,'Données projet'!$E$15+1,1))-AVERAGE(OFFSET($H$3,0,0,'Données projet'!$E$15+1,1))</f>
        <v>536.1664221413339</v>
      </c>
      <c r="EP142" s="59">
        <f t="shared" si="154"/>
        <v>241.15939898336669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108.31156977348461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108.31156977348461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16.179999999999239</v>
      </c>
      <c r="O143" s="13">
        <f>N143*VLOOKUP('Données projet'!$B$9,Paramètres!$A$1:$I$89,3,0)*VLOOKUP('Données projet'!$B$9,Paramètres!$A$1:$I$89,5,0)</f>
        <v>13.63003199999936</v>
      </c>
      <c r="P143" s="13">
        <f t="shared" si="141"/>
        <v>4.6343998775961524</v>
      </c>
      <c r="Q143" s="20">
        <f t="shared" si="108"/>
        <v>31.810552186812185</v>
      </c>
      <c r="R143" s="59">
        <f t="shared" si="109"/>
        <v>317.23364009103653</v>
      </c>
      <c r="S143" s="59">
        <f ca="1">AVERAGE(OFFSET($R$3,0,0,'Données projet'!$E$9+1,1))-AVERAGE(OFFSET($H$3,0,0,'Données projet'!$E$9+1,1))</f>
        <v>422.90448425131547</v>
      </c>
      <c r="T143" s="59">
        <f t="shared" si="142"/>
        <v>211.68575920428512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172.45261859720767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172.45261859720767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6.8383333333333338</v>
      </c>
      <c r="AI143" s="13">
        <f>IF('Données projet'!$A$62&gt;35,AI142+AH143-AQ142,IF(A143&lt;'Données projet'!$A$62,$AF$205^A143,IF(A143='Données projet'!$A$62,'Données projet'!$B$62,AI142+AH143-AQ142)))</f>
        <v>383.01499999999987</v>
      </c>
      <c r="AJ143" s="13">
        <f>AI143*VLOOKUP('Données projet'!$B$10,Paramètres!$A$1:$I$89,3,0)*VLOOKUP('Données projet'!$B$10,Paramètres!$A$1:$I$89,5,0)</f>
        <v>346.55197199999986</v>
      </c>
      <c r="AK143" s="13">
        <f t="shared" si="143"/>
        <v>80.852117887808276</v>
      </c>
      <c r="AL143" s="20">
        <f t="shared" si="112"/>
        <v>744.39545655459915</v>
      </c>
      <c r="AM143" s="59">
        <f t="shared" si="113"/>
        <v>1029.8185444588235</v>
      </c>
      <c r="AN143" s="59">
        <f ca="1">AVERAGE(OFFSET($AM$3,0,0,'Données projet'!$E$10+1,1))-AVERAGE(OFFSET($H$3,0,0,'Données projet'!$E$10+1,1))</f>
        <v>514.0255035951318</v>
      </c>
      <c r="AO143" s="59">
        <f t="shared" si="144"/>
        <v>232.26614608014839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100.96530271013332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100.96530271013332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6.8383333333333338</v>
      </c>
      <c r="BD143" s="12">
        <f>IF('Données projet'!$A$88&gt;35,BD142+BC143-BL142,IF(A143&lt;'Données projet'!$A$88,$BA$205^A143,IF(A143='Données projet'!$A$88,'Données projet'!$B$88,BD142+BC143-BL142)))</f>
        <v>383.01499999999987</v>
      </c>
      <c r="BE143" s="13">
        <f>BD143*VLOOKUP('Données projet'!$B$11,Paramètres!$A$1:$I$89,3,0)*VLOOKUP('Données projet'!$B$11,Paramètres!$A$1:$I$89,5,0)</f>
        <v>388.37720999999988</v>
      </c>
      <c r="BF143" s="13">
        <f t="shared" si="145"/>
        <v>89.41629430703523</v>
      </c>
      <c r="BG143" s="20">
        <f t="shared" si="115"/>
        <v>832.15702000141948</v>
      </c>
      <c r="BH143" s="59">
        <f t="shared" si="116"/>
        <v>1117.5801079056439</v>
      </c>
      <c r="BI143" s="59">
        <f ca="1">AVERAGE(OFFSET($BH$3,0,0,'Données projet'!$E$11+1,1))-AVERAGE(OFFSET($H$3,0,0,'Données projet'!$E$11+1,1))</f>
        <v>565.65323074569903</v>
      </c>
      <c r="BJ143" s="59">
        <f t="shared" si="146"/>
        <v>253.00166490531203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113.15077027859768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113.15077027859768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170.99999999999991</v>
      </c>
      <c r="BZ143" s="13">
        <f>BY143*VLOOKUP('Données projet'!$B$12,Paramètres!$A$1:$I$89,3,0)*VLOOKUP('Données projet'!$B$12,Paramètres!$A$1:$I$89,5,0)</f>
        <v>112.03919999999995</v>
      </c>
      <c r="CA143" s="13">
        <f t="shared" si="147"/>
        <v>29.810921169420173</v>
      </c>
      <c r="CB143" s="20">
        <f t="shared" si="118"/>
        <v>247.05562770340671</v>
      </c>
      <c r="CC143" s="59">
        <f t="shared" si="119"/>
        <v>532.4787156076311</v>
      </c>
      <c r="CD143" s="59">
        <f ca="1">AVERAGE(OFFSET($CC$3,0,0,'Données projet'!$E$12+1,1))-AVERAGE(OFFSET($H$3,0,0,'Données projet'!$E$12+1,1))</f>
        <v>225.24418446643304</v>
      </c>
      <c r="CE143" s="59">
        <f t="shared" si="148"/>
        <v>220.72810812053521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12.695667764879245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12.695667764879245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266.99999999999983</v>
      </c>
      <c r="CU143" s="17">
        <f>CT143*VLOOKUP('Données projet'!$B$13,Paramètres!$A$1:$I$89,3,0)*VLOOKUP('Données projet'!$B$13,Paramètres!$A$1:$I$89,5,0)</f>
        <v>195.76439999999985</v>
      </c>
      <c r="CV143" s="13">
        <f t="shared" si="149"/>
        <v>48.812154563023455</v>
      </c>
      <c r="CW143" s="20">
        <f t="shared" si="121"/>
        <v>425.9708325305989</v>
      </c>
      <c r="CX143" s="59">
        <f t="shared" si="122"/>
        <v>711.39392043482326</v>
      </c>
      <c r="CY143" s="59">
        <f ca="1">AVERAGE(OFFSET($CX$3,0,0,'Données projet'!$E$13+1,1))-AVERAGE(OFFSET($H$3,0,0,'Données projet'!$E$13+1,1))</f>
        <v>302.36110224755532</v>
      </c>
      <c r="CZ143" s="59">
        <f t="shared" si="150"/>
        <v>292.08583531469412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9.8861281403267434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9.8861281403267434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213.00000000000003</v>
      </c>
      <c r="DP143" s="17">
        <f>DO143*VLOOKUP('Données projet'!$B$14,Paramètres!$A$1:$I$89,3,0)*VLOOKUP('Données projet'!$B$14,Paramètres!$A$1:$I$89,5,0)</f>
        <v>186.07680000000005</v>
      </c>
      <c r="DQ143" s="13">
        <f t="shared" si="151"/>
        <v>46.671538591528673</v>
      </c>
      <c r="DR143" s="20">
        <f t="shared" si="124"/>
        <v>405.37002304691242</v>
      </c>
      <c r="DS143" s="59">
        <f t="shared" si="125"/>
        <v>690.79311095113678</v>
      </c>
      <c r="DT143" s="59">
        <f ca="1">AVERAGE(OFFSET($DS$3,0,0,'Données projet'!$E$14+1,1))-AVERAGE(OFFSET($H$3,0,0,'Données projet'!$E$14+1,1))</f>
        <v>285.8437404763045</v>
      </c>
      <c r="DU143" s="59">
        <f t="shared" si="152"/>
        <v>276.01618888357268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11.216612461844612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11.216612461844612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6.8383333333333338</v>
      </c>
      <c r="EJ143" s="12">
        <f>IF('Données projet'!$A$192&gt;35,EJ142+EI143-ER142,IF(A143&lt;'Données projet'!$A$192,$EG$205^A143,IF(A143='Données projet'!$A$192,'Données projet'!$B$192,EJ142+EI143-ER142)))</f>
        <v>383.01499999999987</v>
      </c>
      <c r="EK143" s="17">
        <f>EJ143*VLOOKUP('Données projet'!$B$15,Paramètres!$A$1:$I$89,3,0)*VLOOKUP('Données projet'!$B$15,Paramètres!$A$1:$I$89,5,0)</f>
        <v>364.4770739999999</v>
      </c>
      <c r="EL143" s="13">
        <f t="shared" si="153"/>
        <v>84.536423025867862</v>
      </c>
      <c r="EM143" s="20">
        <f t="shared" si="127"/>
        <v>782.03184065338644</v>
      </c>
      <c r="EN143" s="59">
        <f t="shared" si="128"/>
        <v>1067.4549285576109</v>
      </c>
      <c r="EO143" s="59">
        <f ca="1">AVERAGE(OFFSET($EN$3,0,0,'Données projet'!$E$15+1,1))-AVERAGE(OFFSET($H$3,0,0,'Données projet'!$E$15+1,1))</f>
        <v>536.1664221413339</v>
      </c>
      <c r="EP143" s="59">
        <f t="shared" si="154"/>
        <v>241.15939898336669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106.18764595376091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106.18764595376091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16.179999999999239</v>
      </c>
      <c r="O144" s="13">
        <f>N144*VLOOKUP('Données projet'!$B$9,Paramètres!$A$1:$I$89,3,0)*VLOOKUP('Données projet'!$B$9,Paramètres!$A$1:$I$89,5,0)</f>
        <v>13.63003199999936</v>
      </c>
      <c r="P144" s="13">
        <f t="shared" si="141"/>
        <v>4.6343998775961524</v>
      </c>
      <c r="Q144" s="20">
        <f t="shared" si="108"/>
        <v>31.810552186812185</v>
      </c>
      <c r="R144" s="59">
        <f t="shared" si="109"/>
        <v>317.37086516457219</v>
      </c>
      <c r="S144" s="59">
        <f ca="1">AVERAGE(OFFSET($R$3,0,0,'Données projet'!$E$9+1,1))-AVERAGE(OFFSET($H$3,0,0,'Données projet'!$E$9+1,1))</f>
        <v>422.90448425131547</v>
      </c>
      <c r="T144" s="59">
        <f t="shared" si="142"/>
        <v>211.68575920428512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169.07092793222756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169.07092793222756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6.8383333333333338</v>
      </c>
      <c r="AI144" s="13">
        <f>IF('Données projet'!$A$62&gt;35,AI143+AH144-AQ143,IF(A144&lt;'Données projet'!$A$62,$AF$205^A144,IF(A144='Données projet'!$A$62,'Données projet'!$B$62,AI143+AH144-AQ143)))</f>
        <v>389.85333333333318</v>
      </c>
      <c r="AJ144" s="13">
        <f>AI144*VLOOKUP('Données projet'!$B$10,Paramètres!$A$1:$I$89,3,0)*VLOOKUP('Données projet'!$B$10,Paramètres!$A$1:$I$89,5,0)</f>
        <v>352.73929599999985</v>
      </c>
      <c r="AK144" s="13">
        <f t="shared" si="143"/>
        <v>82.126304550864788</v>
      </c>
      <c r="AL144" s="20">
        <f t="shared" si="112"/>
        <v>757.39092095942249</v>
      </c>
      <c r="AM144" s="59">
        <f t="shared" si="113"/>
        <v>1042.9512339371825</v>
      </c>
      <c r="AN144" s="59">
        <f ca="1">AVERAGE(OFFSET($AM$3,0,0,'Données projet'!$E$10+1,1))-AVERAGE(OFFSET($H$3,0,0,'Données projet'!$E$10+1,1))</f>
        <v>514.0255035951318</v>
      </c>
      <c r="AO144" s="59">
        <f t="shared" si="144"/>
        <v>232.26614608014839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98.985434706741458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98.985434706741458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6.8383333333333338</v>
      </c>
      <c r="BD144" s="12">
        <f>IF('Données projet'!$A$88&gt;35,BD143+BC144-BL143,IF(A144&lt;'Données projet'!$A$88,$BA$205^A144,IF(A144='Données projet'!$A$88,'Données projet'!$B$88,BD143+BC144-BL143)))</f>
        <v>389.85333333333318</v>
      </c>
      <c r="BE144" s="13">
        <f>BD144*VLOOKUP('Données projet'!$B$11,Paramètres!$A$1:$I$89,3,0)*VLOOKUP('Données projet'!$B$11,Paramètres!$A$1:$I$89,5,0)</f>
        <v>395.31127999999984</v>
      </c>
      <c r="BF144" s="13">
        <f t="shared" si="145"/>
        <v>90.825447865932077</v>
      </c>
      <c r="BG144" s="20">
        <f t="shared" si="115"/>
        <v>846.68813436649805</v>
      </c>
      <c r="BH144" s="59">
        <f t="shared" si="116"/>
        <v>1132.248447344258</v>
      </c>
      <c r="BI144" s="59">
        <f ca="1">AVERAGE(OFFSET($BH$3,0,0,'Données projet'!$E$11+1,1))-AVERAGE(OFFSET($H$3,0,0,'Données projet'!$E$11+1,1))</f>
        <v>565.65323074569903</v>
      </c>
      <c r="BJ144" s="59">
        <f t="shared" si="146"/>
        <v>253.00166490531203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110.93195268858956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110.93195268858956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170.99999999999991</v>
      </c>
      <c r="BZ144" s="13">
        <f>BY144*VLOOKUP('Données projet'!$B$12,Paramètres!$A$1:$I$89,3,0)*VLOOKUP('Données projet'!$B$12,Paramètres!$A$1:$I$89,5,0)</f>
        <v>112.03919999999995</v>
      </c>
      <c r="CA144" s="13">
        <f t="shared" si="147"/>
        <v>29.810921169420173</v>
      </c>
      <c r="CB144" s="20">
        <f t="shared" si="118"/>
        <v>247.05562770340671</v>
      </c>
      <c r="CC144" s="59">
        <f t="shared" si="119"/>
        <v>532.61594068116676</v>
      </c>
      <c r="CD144" s="59">
        <f ca="1">AVERAGE(OFFSET($CC$3,0,0,'Données projet'!$E$12+1,1))-AVERAGE(OFFSET($H$3,0,0,'Données projet'!$E$12+1,1))</f>
        <v>225.24418446643304</v>
      </c>
      <c r="CE144" s="59">
        <f t="shared" si="148"/>
        <v>220.72810812053521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12.446713463602682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12.446713463602682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266.99999999999983</v>
      </c>
      <c r="CU144" s="17">
        <f>CT144*VLOOKUP('Données projet'!$B$13,Paramètres!$A$1:$I$89,3,0)*VLOOKUP('Données projet'!$B$13,Paramètres!$A$1:$I$89,5,0)</f>
        <v>195.76439999999985</v>
      </c>
      <c r="CV144" s="13">
        <f t="shared" si="149"/>
        <v>48.812154563023455</v>
      </c>
      <c r="CW144" s="20">
        <f t="shared" si="121"/>
        <v>425.9708325305989</v>
      </c>
      <c r="CX144" s="59">
        <f t="shared" si="122"/>
        <v>711.53114550835892</v>
      </c>
      <c r="CY144" s="59">
        <f ca="1">AVERAGE(OFFSET($CX$3,0,0,'Données projet'!$E$13+1,1))-AVERAGE(OFFSET($H$3,0,0,'Données projet'!$E$13+1,1))</f>
        <v>302.36110224755532</v>
      </c>
      <c r="CZ144" s="59">
        <f t="shared" si="150"/>
        <v>292.08583531469412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9.6922671974376939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9.6922671974376939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213.00000000000003</v>
      </c>
      <c r="DP144" s="17">
        <f>DO144*VLOOKUP('Données projet'!$B$14,Paramètres!$A$1:$I$89,3,0)*VLOOKUP('Données projet'!$B$14,Paramètres!$A$1:$I$89,5,0)</f>
        <v>186.07680000000005</v>
      </c>
      <c r="DQ144" s="13">
        <f t="shared" si="151"/>
        <v>46.671538591528673</v>
      </c>
      <c r="DR144" s="20">
        <f t="shared" si="124"/>
        <v>405.37002304691242</v>
      </c>
      <c r="DS144" s="59">
        <f t="shared" si="125"/>
        <v>690.93033602467244</v>
      </c>
      <c r="DT144" s="59">
        <f ca="1">AVERAGE(OFFSET($DS$3,0,0,'Données projet'!$E$14+1,1))-AVERAGE(OFFSET($H$3,0,0,'Données projet'!$E$14+1,1))</f>
        <v>285.8437404763045</v>
      </c>
      <c r="DU144" s="59">
        <f t="shared" si="152"/>
        <v>276.01618888357268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10.996661532925902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10.996661532925902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6.8383333333333338</v>
      </c>
      <c r="EJ144" s="12">
        <f>IF('Données projet'!$A$192&gt;35,EJ143+EI144-ER143,IF(A144&lt;'Données projet'!$A$192,$EG$205^A144,IF(A144='Données projet'!$A$192,'Données projet'!$B$192,EJ143+EI144-ER143)))</f>
        <v>389.85333333333318</v>
      </c>
      <c r="EK144" s="17">
        <f>EJ144*VLOOKUP('Données projet'!$B$15,Paramètres!$A$1:$I$89,3,0)*VLOOKUP('Données projet'!$B$15,Paramètres!$A$1:$I$89,5,0)</f>
        <v>370.98443199999986</v>
      </c>
      <c r="EL144" s="13">
        <f t="shared" si="153"/>
        <v>85.868672391450659</v>
      </c>
      <c r="EM144" s="20">
        <f t="shared" si="127"/>
        <v>795.68582348177642</v>
      </c>
      <c r="EN144" s="59">
        <f t="shared" si="128"/>
        <v>1081.2461364595365</v>
      </c>
      <c r="EO144" s="59">
        <f ca="1">AVERAGE(OFFSET($EN$3,0,0,'Données projet'!$E$15+1,1))-AVERAGE(OFFSET($H$3,0,0,'Données projet'!$E$15+1,1))</f>
        <v>536.1664221413339</v>
      </c>
      <c r="EP144" s="59">
        <f t="shared" si="154"/>
        <v>241.15939898336669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104.10537098467637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104.10537098467637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16.179999999999239</v>
      </c>
      <c r="O145" s="13">
        <f>N145*VLOOKUP('Données projet'!$B$9,Paramètres!$A$1:$I$89,3,0)*VLOOKUP('Données projet'!$B$9,Paramètres!$A$1:$I$89,5,0)</f>
        <v>13.63003199999936</v>
      </c>
      <c r="P145" s="13">
        <f t="shared" si="141"/>
        <v>4.6343998775961524</v>
      </c>
      <c r="Q145" s="20">
        <f t="shared" si="108"/>
        <v>31.810552186812185</v>
      </c>
      <c r="R145" s="59">
        <f t="shared" si="109"/>
        <v>317.50570968987125</v>
      </c>
      <c r="S145" s="59">
        <f ca="1">AVERAGE(OFFSET($R$3,0,0,'Données projet'!$E$9+1,1))-AVERAGE(OFFSET($H$3,0,0,'Données projet'!$E$9+1,1))</f>
        <v>422.90448425131547</v>
      </c>
      <c r="T145" s="59">
        <f t="shared" si="142"/>
        <v>211.68575920428512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165.75555015856006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165.75555015856006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6.8383333333333338</v>
      </c>
      <c r="AI145" s="13">
        <f>IF('Données projet'!$A$62&gt;35,AI144+AH145-AQ144,IF(A145&lt;'Données projet'!$A$62,$AF$205^A145,IF(A145='Données projet'!$A$62,'Données projet'!$B$62,AI144+AH145-AQ144)))</f>
        <v>396.69166666666649</v>
      </c>
      <c r="AJ145" s="13">
        <f>AI145*VLOOKUP('Données projet'!$B$10,Paramètres!$A$1:$I$89,3,0)*VLOOKUP('Données projet'!$B$10,Paramètres!$A$1:$I$89,5,0)</f>
        <v>358.92661999999984</v>
      </c>
      <c r="AK145" s="13">
        <f t="shared" si="143"/>
        <v>83.397892159874218</v>
      </c>
      <c r="AL145" s="20">
        <f t="shared" si="112"/>
        <v>770.38185867844732</v>
      </c>
      <c r="AM145" s="59">
        <f t="shared" si="113"/>
        <v>1056.0770161815065</v>
      </c>
      <c r="AN145" s="59">
        <f ca="1">AVERAGE(OFFSET($AM$3,0,0,'Données projet'!$E$10+1,1))-AVERAGE(OFFSET($H$3,0,0,'Données projet'!$E$10+1,1))</f>
        <v>514.0255035951318</v>
      </c>
      <c r="AO145" s="59">
        <f t="shared" si="144"/>
        <v>232.26614608014839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97.044390707295875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97.044390707295875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6.8383333333333338</v>
      </c>
      <c r="BD145" s="12">
        <f>IF('Données projet'!$A$88&gt;35,BD144+BC145-BL144,IF(A145&lt;'Données projet'!$A$88,$BA$205^A145,IF(A145='Données projet'!$A$88,'Données projet'!$B$88,BD144+BC145-BL144)))</f>
        <v>396.69166666666649</v>
      </c>
      <c r="BE145" s="13">
        <f>BD145*VLOOKUP('Données projet'!$B$11,Paramètres!$A$1:$I$89,3,0)*VLOOKUP('Données projet'!$B$11,Paramètres!$A$1:$I$89,5,0)</f>
        <v>402.2453499999998</v>
      </c>
      <c r="BF145" s="13">
        <f t="shared" si="145"/>
        <v>92.231727068687661</v>
      </c>
      <c r="BG145" s="20">
        <f t="shared" si="115"/>
        <v>861.21424256129728</v>
      </c>
      <c r="BH145" s="59">
        <f t="shared" si="116"/>
        <v>1146.9094000643563</v>
      </c>
      <c r="BI145" s="59">
        <f ca="1">AVERAGE(OFFSET($BH$3,0,0,'Données projet'!$E$11+1,1))-AVERAGE(OFFSET($H$3,0,0,'Données projet'!$E$11+1,1))</f>
        <v>565.65323074569903</v>
      </c>
      <c r="BJ145" s="59">
        <f t="shared" si="146"/>
        <v>253.00166490531203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108.75664475817641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108.75664475817641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170.99999999999991</v>
      </c>
      <c r="BZ145" s="13">
        <f>BY145*VLOOKUP('Données projet'!$B$12,Paramètres!$A$1:$I$89,3,0)*VLOOKUP('Données projet'!$B$12,Paramètres!$A$1:$I$89,5,0)</f>
        <v>112.03919999999995</v>
      </c>
      <c r="CA145" s="13">
        <f t="shared" si="147"/>
        <v>29.810921169420173</v>
      </c>
      <c r="CB145" s="20">
        <f t="shared" si="118"/>
        <v>247.05562770340671</v>
      </c>
      <c r="CC145" s="59">
        <f t="shared" si="119"/>
        <v>532.75078520646582</v>
      </c>
      <c r="CD145" s="59">
        <f ca="1">AVERAGE(OFFSET($CC$3,0,0,'Données projet'!$E$12+1,1))-AVERAGE(OFFSET($H$3,0,0,'Données projet'!$E$12+1,1))</f>
        <v>225.24418446643304</v>
      </c>
      <c r="CE145" s="59">
        <f t="shared" si="148"/>
        <v>220.72810812053521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12.202641004327024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12.202641004327024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266.99999999999983</v>
      </c>
      <c r="CU145" s="17">
        <f>CT145*VLOOKUP('Données projet'!$B$13,Paramètres!$A$1:$I$89,3,0)*VLOOKUP('Données projet'!$B$13,Paramètres!$A$1:$I$89,5,0)</f>
        <v>195.76439999999985</v>
      </c>
      <c r="CV145" s="13">
        <f t="shared" si="149"/>
        <v>48.812154563023455</v>
      </c>
      <c r="CW145" s="20">
        <f t="shared" si="121"/>
        <v>425.9708325305989</v>
      </c>
      <c r="CX145" s="59">
        <f t="shared" si="122"/>
        <v>711.66599003365798</v>
      </c>
      <c r="CY145" s="59">
        <f ca="1">AVERAGE(OFFSET($CX$3,0,0,'Données projet'!$E$13+1,1))-AVERAGE(OFFSET($H$3,0,0,'Données projet'!$E$13+1,1))</f>
        <v>302.36110224755532</v>
      </c>
      <c r="CZ145" s="59">
        <f t="shared" si="150"/>
        <v>292.08583531469412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9.5022077493951986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9.5022077493951986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213.00000000000003</v>
      </c>
      <c r="DP145" s="17">
        <f>DO145*VLOOKUP('Données projet'!$B$14,Paramètres!$A$1:$I$89,3,0)*VLOOKUP('Données projet'!$B$14,Paramètres!$A$1:$I$89,5,0)</f>
        <v>186.07680000000005</v>
      </c>
      <c r="DQ145" s="13">
        <f t="shared" si="151"/>
        <v>46.671538591528673</v>
      </c>
      <c r="DR145" s="20">
        <f t="shared" si="124"/>
        <v>405.37002304691242</v>
      </c>
      <c r="DS145" s="59">
        <f t="shared" si="125"/>
        <v>691.0651805499715</v>
      </c>
      <c r="DT145" s="59">
        <f ca="1">AVERAGE(OFFSET($DS$3,0,0,'Données projet'!$E$14+1,1))-AVERAGE(OFFSET($H$3,0,0,'Données projet'!$E$14+1,1))</f>
        <v>285.8437404763045</v>
      </c>
      <c r="DU145" s="59">
        <f t="shared" si="152"/>
        <v>276.01618888357268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10.781023707566469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10.781023707566469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6.8383333333333338</v>
      </c>
      <c r="EJ145" s="12">
        <f>IF('Données projet'!$A$192&gt;35,EJ144+EI145-ER144,IF(A145&lt;'Données projet'!$A$192,$EG$205^A145,IF(A145='Données projet'!$A$192,'Données projet'!$B$192,EJ144+EI145-ER144)))</f>
        <v>396.69166666666649</v>
      </c>
      <c r="EK145" s="17">
        <f>EJ145*VLOOKUP('Données projet'!$B$15,Paramètres!$A$1:$I$89,3,0)*VLOOKUP('Données projet'!$B$15,Paramètres!$A$1:$I$89,5,0)</f>
        <v>377.49178999999987</v>
      </c>
      <c r="EL145" s="13">
        <f t="shared" si="153"/>
        <v>87.198204268140003</v>
      </c>
      <c r="EM145" s="20">
        <f t="shared" si="127"/>
        <v>809.33507335034358</v>
      </c>
      <c r="EN145" s="59">
        <f t="shared" si="128"/>
        <v>1095.0302308534026</v>
      </c>
      <c r="EO145" s="59">
        <f ca="1">AVERAGE(OFFSET($EN$3,0,0,'Données projet'!$E$15+1,1))-AVERAGE(OFFSET($H$3,0,0,'Données projet'!$E$15+1,1))</f>
        <v>536.1664221413339</v>
      </c>
      <c r="EP145" s="59">
        <f t="shared" si="154"/>
        <v>241.15939898336669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102.06392815767326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102.06392815767326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16.179999999999239</v>
      </c>
      <c r="O146" s="13">
        <f>N146*VLOOKUP('Données projet'!$B$9,Paramètres!$A$1:$I$89,3,0)*VLOOKUP('Données projet'!$B$9,Paramètres!$A$1:$I$89,5,0)</f>
        <v>13.63003199999936</v>
      </c>
      <c r="P146" s="13">
        <f t="shared" si="141"/>
        <v>4.6343998775961524</v>
      </c>
      <c r="Q146" s="20">
        <f t="shared" si="108"/>
        <v>31.810552186812185</v>
      </c>
      <c r="R146" s="59">
        <f t="shared" si="109"/>
        <v>317.63821496412362</v>
      </c>
      <c r="S146" s="59">
        <f ca="1">AVERAGE(OFFSET($R$3,0,0,'Données projet'!$E$9+1,1))-AVERAGE(OFFSET($H$3,0,0,'Données projet'!$E$9+1,1))</f>
        <v>422.90448425131547</v>
      </c>
      <c r="T146" s="59">
        <f t="shared" si="142"/>
        <v>211.68575920428512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162.5051849208534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162.5051849208534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6.8383333333333338</v>
      </c>
      <c r="AI146" s="13">
        <f>IF('Données projet'!$A$62&gt;35,AI145+AH146-AQ145,IF(A146&lt;'Données projet'!$A$62,$AF$205^A146,IF(A146='Données projet'!$A$62,'Données projet'!$B$62,AI145+AH146-AQ145)))</f>
        <v>403.5299999999998</v>
      </c>
      <c r="AJ146" s="13">
        <f>AI146*VLOOKUP('Données projet'!$B$10,Paramètres!$A$1:$I$89,3,0)*VLOOKUP('Données projet'!$B$10,Paramètres!$A$1:$I$89,5,0)</f>
        <v>365.11394399999983</v>
      </c>
      <c r="AK146" s="13">
        <f t="shared" si="143"/>
        <v>84.666930688368183</v>
      </c>
      <c r="AL146" s="20">
        <f t="shared" si="112"/>
        <v>783.36835674890756</v>
      </c>
      <c r="AM146" s="59">
        <f t="shared" si="113"/>
        <v>1069.1960195262191</v>
      </c>
      <c r="AN146" s="59">
        <f ca="1">AVERAGE(OFFSET($AM$3,0,0,'Données projet'!$E$10+1,1))-AVERAGE(OFFSET($H$3,0,0,'Données projet'!$E$10+1,1))</f>
        <v>514.0255035951318</v>
      </c>
      <c r="AO146" s="59">
        <f t="shared" si="144"/>
        <v>232.26614608014839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95.141409396759485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95.141409396759485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6.8383333333333338</v>
      </c>
      <c r="BD146" s="12">
        <f>IF('Données projet'!$A$88&gt;35,BD145+BC146-BL145,IF(A146&lt;'Données projet'!$A$88,$BA$205^A146,IF(A146='Données projet'!$A$88,'Données projet'!$B$88,BD145+BC146-BL145)))</f>
        <v>403.5299999999998</v>
      </c>
      <c r="BE146" s="13">
        <f>BD146*VLOOKUP('Données projet'!$B$11,Paramètres!$A$1:$I$89,3,0)*VLOOKUP('Données projet'!$B$11,Paramètres!$A$1:$I$89,5,0)</f>
        <v>409.17941999999977</v>
      </c>
      <c r="BF146" s="13">
        <f t="shared" si="145"/>
        <v>93.635187182227867</v>
      </c>
      <c r="BG146" s="20">
        <f t="shared" si="115"/>
        <v>875.73544084237983</v>
      </c>
      <c r="BH146" s="59">
        <f t="shared" si="116"/>
        <v>1161.5631036196912</v>
      </c>
      <c r="BI146" s="59">
        <f ca="1">AVERAGE(OFFSET($BH$3,0,0,'Données projet'!$E$11+1,1))-AVERAGE(OFFSET($H$3,0,0,'Données projet'!$E$11+1,1))</f>
        <v>565.65323074569903</v>
      </c>
      <c r="BJ146" s="59">
        <f t="shared" si="146"/>
        <v>253.00166490531203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106.62399328947183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106.62399328947183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170.99999999999991</v>
      </c>
      <c r="BZ146" s="13">
        <f>BY146*VLOOKUP('Données projet'!$B$12,Paramètres!$A$1:$I$89,3,0)*VLOOKUP('Données projet'!$B$12,Paramètres!$A$1:$I$89,5,0)</f>
        <v>112.03919999999995</v>
      </c>
      <c r="CA146" s="13">
        <f t="shared" si="147"/>
        <v>29.810921169420173</v>
      </c>
      <c r="CB146" s="20">
        <f t="shared" si="118"/>
        <v>247.05562770340671</v>
      </c>
      <c r="CC146" s="59">
        <f t="shared" si="119"/>
        <v>532.88329048071819</v>
      </c>
      <c r="CD146" s="59">
        <f ca="1">AVERAGE(OFFSET($CC$3,0,0,'Données projet'!$E$12+1,1))-AVERAGE(OFFSET($H$3,0,0,'Données projet'!$E$12+1,1))</f>
        <v>225.24418446643304</v>
      </c>
      <c r="CE146" s="59">
        <f t="shared" si="148"/>
        <v>220.72810812053521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11.96335465710826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11.96335465710826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266.99999999999983</v>
      </c>
      <c r="CU146" s="17">
        <f>CT146*VLOOKUP('Données projet'!$B$13,Paramètres!$A$1:$I$89,3,0)*VLOOKUP('Données projet'!$B$13,Paramètres!$A$1:$I$89,5,0)</f>
        <v>195.76439999999985</v>
      </c>
      <c r="CV146" s="13">
        <f t="shared" si="149"/>
        <v>48.812154563023455</v>
      </c>
      <c r="CW146" s="20">
        <f t="shared" si="121"/>
        <v>425.9708325305989</v>
      </c>
      <c r="CX146" s="59">
        <f t="shared" si="122"/>
        <v>711.79849530791034</v>
      </c>
      <c r="CY146" s="59">
        <f ca="1">AVERAGE(OFFSET($CX$3,0,0,'Données projet'!$E$13+1,1))-AVERAGE(OFFSET($H$3,0,0,'Données projet'!$E$13+1,1))</f>
        <v>302.36110224755532</v>
      </c>
      <c r="CZ146" s="59">
        <f t="shared" si="150"/>
        <v>292.08583531469412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9.315875251204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9.315875251204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213.00000000000003</v>
      </c>
      <c r="DP146" s="17">
        <f>DO146*VLOOKUP('Données projet'!$B$14,Paramètres!$A$1:$I$89,3,0)*VLOOKUP('Données projet'!$B$14,Paramètres!$A$1:$I$89,5,0)</f>
        <v>186.07680000000005</v>
      </c>
      <c r="DQ146" s="13">
        <f t="shared" si="151"/>
        <v>46.671538591528673</v>
      </c>
      <c r="DR146" s="20">
        <f t="shared" si="124"/>
        <v>405.37002304691242</v>
      </c>
      <c r="DS146" s="59">
        <f t="shared" si="125"/>
        <v>691.19768582422387</v>
      </c>
      <c r="DT146" s="59">
        <f ca="1">AVERAGE(OFFSET($DS$3,0,0,'Données projet'!$E$14+1,1))-AVERAGE(OFFSET($H$3,0,0,'Données projet'!$E$14+1,1))</f>
        <v>285.8437404763045</v>
      </c>
      <c r="DU146" s="59">
        <f t="shared" si="152"/>
        <v>276.01618888357268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10.569614408436248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10.569614408436248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6.8383333333333338</v>
      </c>
      <c r="EJ146" s="12">
        <f>IF('Données projet'!$A$192&gt;35,EJ145+EI146-ER145,IF(A146&lt;'Données projet'!$A$192,$EG$205^A146,IF(A146='Données projet'!$A$192,'Données projet'!$B$192,EJ145+EI146-ER145)))</f>
        <v>403.5299999999998</v>
      </c>
      <c r="EK146" s="17">
        <f>EJ146*VLOOKUP('Données projet'!$B$15,Paramètres!$A$1:$I$89,3,0)*VLOOKUP('Données projet'!$B$15,Paramètres!$A$1:$I$89,5,0)</f>
        <v>383.99914799999982</v>
      </c>
      <c r="EL146" s="13">
        <f t="shared" si="153"/>
        <v>88.525070906683155</v>
      </c>
      <c r="EM146" s="20">
        <f t="shared" si="127"/>
        <v>822.97968126247281</v>
      </c>
      <c r="EN146" s="59">
        <f t="shared" si="128"/>
        <v>1108.8073440397843</v>
      </c>
      <c r="EO146" s="59">
        <f ca="1">AVERAGE(OFFSET($EN$3,0,0,'Données projet'!$E$15+1,1))-AVERAGE(OFFSET($H$3,0,0,'Données projet'!$E$15+1,1))</f>
        <v>536.1664221413339</v>
      </c>
      <c r="EP146" s="59">
        <f t="shared" si="154"/>
        <v>241.15939898336669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100.0625167793505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100.0625167793505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16.179999999999239</v>
      </c>
      <c r="O147" s="13">
        <f>N147*VLOOKUP('Données projet'!$B$9,Paramètres!$A$1:$I$89,3,0)*VLOOKUP('Données projet'!$B$9,Paramètres!$A$1:$I$89,5,0)</f>
        <v>13.63003199999936</v>
      </c>
      <c r="P147" s="13">
        <f t="shared" si="141"/>
        <v>4.6343998775961524</v>
      </c>
      <c r="Q147" s="20">
        <f t="shared" si="108"/>
        <v>31.810552186812185</v>
      </c>
      <c r="R147" s="59">
        <f t="shared" si="109"/>
        <v>317.76842156810505</v>
      </c>
      <c r="S147" s="59">
        <f ca="1">AVERAGE(OFFSET($R$3,0,0,'Données projet'!$E$9+1,1))-AVERAGE(OFFSET($H$3,0,0,'Données projet'!$E$9+1,1))</f>
        <v>422.90448425131547</v>
      </c>
      <c r="T147" s="59">
        <f t="shared" si="142"/>
        <v>211.68575920428512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159.31855736293113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159.31855736293113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6.8383333333333338</v>
      </c>
      <c r="AI147" s="13">
        <f>IF('Données projet'!$A$62&gt;35,AI146+AH147-AQ146,IF(A147&lt;'Données projet'!$A$62,$AF$205^A147,IF(A147='Données projet'!$A$62,'Données projet'!$B$62,AI146+AH147-AQ146)))</f>
        <v>410.36833333333311</v>
      </c>
      <c r="AJ147" s="13">
        <f>AI147*VLOOKUP('Données projet'!$B$10,Paramètres!$A$1:$I$89,3,0)*VLOOKUP('Données projet'!$B$10,Paramètres!$A$1:$I$89,5,0)</f>
        <v>371.30126799999977</v>
      </c>
      <c r="AK147" s="13">
        <f t="shared" si="143"/>
        <v>85.933468319082195</v>
      </c>
      <c r="AL147" s="20">
        <f t="shared" si="112"/>
        <v>796.35049908906774</v>
      </c>
      <c r="AM147" s="59">
        <f t="shared" si="113"/>
        <v>1082.3083684703606</v>
      </c>
      <c r="AN147" s="59">
        <f ca="1">AVERAGE(OFFSET($AM$3,0,0,'Données projet'!$E$10+1,1))-AVERAGE(OFFSET($H$3,0,0,'Données projet'!$E$10+1,1))</f>
        <v>514.0255035951318</v>
      </c>
      <c r="AO147" s="59">
        <f t="shared" si="144"/>
        <v>232.26614608014839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93.275744389018726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93.275744389018726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6.8383333333333338</v>
      </c>
      <c r="BD147" s="12">
        <f>IF('Données projet'!$A$88&gt;35,BD146+BC147-BL146,IF(A147&lt;'Données projet'!$A$88,$BA$205^A147,IF(A147='Données projet'!$A$88,'Données projet'!$B$88,BD146+BC147-BL146)))</f>
        <v>410.36833333333311</v>
      </c>
      <c r="BE147" s="13">
        <f>BD147*VLOOKUP('Données projet'!$B$11,Paramètres!$A$1:$I$89,3,0)*VLOOKUP('Données projet'!$B$11,Paramètres!$A$1:$I$89,5,0)</f>
        <v>416.11348999999984</v>
      </c>
      <c r="BF147" s="13">
        <f t="shared" si="145"/>
        <v>95.035881492994079</v>
      </c>
      <c r="BG147" s="20">
        <f t="shared" si="115"/>
        <v>890.25182201696441</v>
      </c>
      <c r="BH147" s="59">
        <f t="shared" si="116"/>
        <v>1176.2096913982573</v>
      </c>
      <c r="BI147" s="59">
        <f ca="1">AVERAGE(OFFSET($BH$3,0,0,'Données projet'!$E$11+1,1))-AVERAGE(OFFSET($H$3,0,0,'Données projet'!$E$11+1,1))</f>
        <v>565.65323074569903</v>
      </c>
      <c r="BJ147" s="59">
        <f t="shared" si="146"/>
        <v>253.00166490531203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104.5331618152796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104.5331618152796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170.99999999999991</v>
      </c>
      <c r="BZ147" s="13">
        <f>BY147*VLOOKUP('Données projet'!$B$12,Paramètres!$A$1:$I$89,3,0)*VLOOKUP('Données projet'!$B$12,Paramètres!$A$1:$I$89,5,0)</f>
        <v>112.03919999999995</v>
      </c>
      <c r="CA147" s="13">
        <f t="shared" si="147"/>
        <v>29.810921169420173</v>
      </c>
      <c r="CB147" s="20">
        <f t="shared" si="118"/>
        <v>247.05562770340671</v>
      </c>
      <c r="CC147" s="59">
        <f t="shared" si="119"/>
        <v>533.01349708469957</v>
      </c>
      <c r="CD147" s="59">
        <f ca="1">AVERAGE(OFFSET($CC$3,0,0,'Données projet'!$E$12+1,1))-AVERAGE(OFFSET($H$3,0,0,'Données projet'!$E$12+1,1))</f>
        <v>225.24418446643304</v>
      </c>
      <c r="CE147" s="59">
        <f t="shared" si="148"/>
        <v>220.72810812053521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11.728760569208196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11.728760569208196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266.99999999999983</v>
      </c>
      <c r="CU147" s="17">
        <f>CT147*VLOOKUP('Données projet'!$B$13,Paramètres!$A$1:$I$89,3,0)*VLOOKUP('Données projet'!$B$13,Paramètres!$A$1:$I$89,5,0)</f>
        <v>195.76439999999985</v>
      </c>
      <c r="CV147" s="13">
        <f t="shared" si="149"/>
        <v>48.812154563023455</v>
      </c>
      <c r="CW147" s="20">
        <f t="shared" si="121"/>
        <v>425.9708325305989</v>
      </c>
      <c r="CX147" s="59">
        <f t="shared" si="122"/>
        <v>711.92870191189172</v>
      </c>
      <c r="CY147" s="59">
        <f ca="1">AVERAGE(OFFSET($CX$3,0,0,'Données projet'!$E$13+1,1))-AVERAGE(OFFSET($H$3,0,0,'Données projet'!$E$13+1,1))</f>
        <v>302.36110224755532</v>
      </c>
      <c r="CZ147" s="59">
        <f t="shared" si="150"/>
        <v>292.08583531469412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9.1331966196507306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9.1331966196507306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213.00000000000003</v>
      </c>
      <c r="DP147" s="17">
        <f>DO147*VLOOKUP('Données projet'!$B$14,Paramètres!$A$1:$I$89,3,0)*VLOOKUP('Données projet'!$B$14,Paramètres!$A$1:$I$89,5,0)</f>
        <v>186.07680000000005</v>
      </c>
      <c r="DQ147" s="13">
        <f t="shared" si="151"/>
        <v>46.671538591528673</v>
      </c>
      <c r="DR147" s="20">
        <f t="shared" si="124"/>
        <v>405.37002304691242</v>
      </c>
      <c r="DS147" s="59">
        <f t="shared" si="125"/>
        <v>691.32789242820536</v>
      </c>
      <c r="DT147" s="59">
        <f ca="1">AVERAGE(OFFSET($DS$3,0,0,'Données projet'!$E$14+1,1))-AVERAGE(OFFSET($H$3,0,0,'Données projet'!$E$14+1,1))</f>
        <v>285.8437404763045</v>
      </c>
      <c r="DU147" s="59">
        <f t="shared" si="152"/>
        <v>276.01618888357268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10.362350716715031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10.362350716715031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6.8383333333333338</v>
      </c>
      <c r="EJ147" s="12">
        <f>IF('Données projet'!$A$192&gt;35,EJ146+EI147-ER146,IF(A147&lt;'Données projet'!$A$192,$EG$205^A147,IF(A147='Données projet'!$A$192,'Données projet'!$B$192,EJ146+EI147-ER146)))</f>
        <v>410.36833333333311</v>
      </c>
      <c r="EK147" s="17">
        <f>EJ147*VLOOKUP('Données projet'!$B$15,Paramètres!$A$1:$I$89,3,0)*VLOOKUP('Données projet'!$B$15,Paramètres!$A$1:$I$89,5,0)</f>
        <v>390.50650599999977</v>
      </c>
      <c r="EL147" s="13">
        <f t="shared" si="153"/>
        <v>89.849322685427865</v>
      </c>
      <c r="EM147" s="20">
        <f t="shared" si="127"/>
        <v>836.61973496045312</v>
      </c>
      <c r="EN147" s="59">
        <f t="shared" si="128"/>
        <v>1122.5776043417459</v>
      </c>
      <c r="EO147" s="59">
        <f ca="1">AVERAGE(OFFSET($EN$3,0,0,'Données projet'!$E$15+1,1))-AVERAGE(OFFSET($H$3,0,0,'Données projet'!$E$15+1,1))</f>
        <v>536.1664221413339</v>
      </c>
      <c r="EP147" s="59">
        <f t="shared" si="154"/>
        <v>241.15939898336669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98.100351857416257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98.100351857416257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16.179999999999239</v>
      </c>
      <c r="O148" s="13">
        <f>N148*VLOOKUP('Données projet'!$B$9,Paramètres!$A$1:$I$89,3,0)*VLOOKUP('Données projet'!$B$9,Paramètres!$A$1:$I$89,5,0)</f>
        <v>13.63003199999936</v>
      </c>
      <c r="P148" s="13">
        <f t="shared" si="141"/>
        <v>4.6343998775961524</v>
      </c>
      <c r="Q148" s="20">
        <f t="shared" si="108"/>
        <v>31.810552186812185</v>
      </c>
      <c r="R148" s="59">
        <f t="shared" si="109"/>
        <v>317.89636937860575</v>
      </c>
      <c r="S148" s="59">
        <f ca="1">AVERAGE(OFFSET($R$3,0,0,'Données projet'!$E$9+1,1))-AVERAGE(OFFSET($H$3,0,0,'Données projet'!$E$9+1,1))</f>
        <v>422.90448425131547</v>
      </c>
      <c r="T148" s="59">
        <f t="shared" si="142"/>
        <v>211.68575920428512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156.19441762776884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156.19441762776884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6.8383333333333338</v>
      </c>
      <c r="AI148" s="13">
        <f>IF('Données projet'!$A$62&gt;35,AI147+AH148-AQ147,IF(A148&lt;'Données projet'!$A$62,$AF$205^A148,IF(A148='Données projet'!$A$62,'Données projet'!$B$62,AI147+AH148-AQ147)))</f>
        <v>417.20666666666642</v>
      </c>
      <c r="AJ148" s="13">
        <f>AI148*VLOOKUP('Données projet'!$B$10,Paramètres!$A$1:$I$89,3,0)*VLOOKUP('Données projet'!$B$10,Paramètres!$A$1:$I$89,5,0)</f>
        <v>377.48859199999976</v>
      </c>
      <c r="AK148" s="13">
        <f t="shared" si="143"/>
        <v>87.19755153688088</v>
      </c>
      <c r="AL148" s="20">
        <f t="shared" si="112"/>
        <v>809.32836666006722</v>
      </c>
      <c r="AM148" s="59">
        <f t="shared" si="113"/>
        <v>1095.4141838518608</v>
      </c>
      <c r="AN148" s="59">
        <f ca="1">AVERAGE(OFFSET($AM$3,0,0,'Données projet'!$E$10+1,1))-AVERAGE(OFFSET($H$3,0,0,'Données projet'!$E$10+1,1))</f>
        <v>514.0255035951318</v>
      </c>
      <c r="AO148" s="59">
        <f t="shared" si="144"/>
        <v>232.26614608014839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91.446663934136467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91.446663934136467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6.8383333333333338</v>
      </c>
      <c r="BD148" s="12">
        <f>IF('Données projet'!$A$88&gt;35,BD147+BC148-BL147,IF(A148&lt;'Données projet'!$A$88,$BA$205^A148,IF(A148='Données projet'!$A$88,'Données projet'!$B$88,BD147+BC148-BL147)))</f>
        <v>417.20666666666642</v>
      </c>
      <c r="BE148" s="13">
        <f>BD148*VLOOKUP('Données projet'!$B$11,Paramètres!$A$1:$I$89,3,0)*VLOOKUP('Données projet'!$B$11,Paramètres!$A$1:$I$89,5,0)</f>
        <v>423.04755999999981</v>
      </c>
      <c r="BF148" s="13">
        <f t="shared" si="145"/>
        <v>96.433861409712151</v>
      </c>
      <c r="BG148" s="20">
        <f t="shared" si="115"/>
        <v>904.76347562191495</v>
      </c>
      <c r="BH148" s="59">
        <f t="shared" si="116"/>
        <v>1190.8492928137084</v>
      </c>
      <c r="BI148" s="59">
        <f ca="1">AVERAGE(OFFSET($BH$3,0,0,'Données projet'!$E$11+1,1))-AVERAGE(OFFSET($H$3,0,0,'Données projet'!$E$11+1,1))</f>
        <v>565.65323074569903</v>
      </c>
      <c r="BJ148" s="59">
        <f t="shared" si="146"/>
        <v>253.00166490531203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102.48333027101501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102.48333027101501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170.99999999999991</v>
      </c>
      <c r="BZ148" s="13">
        <f>BY148*VLOOKUP('Données projet'!$B$12,Paramètres!$A$1:$I$89,3,0)*VLOOKUP('Données projet'!$B$12,Paramètres!$A$1:$I$89,5,0)</f>
        <v>112.03919999999995</v>
      </c>
      <c r="CA148" s="13">
        <f t="shared" si="147"/>
        <v>29.810921169420173</v>
      </c>
      <c r="CB148" s="20">
        <f t="shared" si="118"/>
        <v>247.05562770340671</v>
      </c>
      <c r="CC148" s="59">
        <f t="shared" si="119"/>
        <v>533.14144489520027</v>
      </c>
      <c r="CD148" s="59">
        <f ca="1">AVERAGE(OFFSET($CC$3,0,0,'Données projet'!$E$12+1,1))-AVERAGE(OFFSET($H$3,0,0,'Données projet'!$E$12+1,1))</f>
        <v>225.24418446643304</v>
      </c>
      <c r="CE148" s="59">
        <f t="shared" si="148"/>
        <v>220.72810812053521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11.498766728283588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11.498766728283588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266.99999999999983</v>
      </c>
      <c r="CU148" s="17">
        <f>CT148*VLOOKUP('Données projet'!$B$13,Paramètres!$A$1:$I$89,3,0)*VLOOKUP('Données projet'!$B$13,Paramètres!$A$1:$I$89,5,0)</f>
        <v>195.76439999999985</v>
      </c>
      <c r="CV148" s="13">
        <f t="shared" si="149"/>
        <v>48.812154563023455</v>
      </c>
      <c r="CW148" s="20">
        <f t="shared" si="121"/>
        <v>425.9708325305989</v>
      </c>
      <c r="CX148" s="59">
        <f t="shared" si="122"/>
        <v>712.05664972239242</v>
      </c>
      <c r="CY148" s="59">
        <f ca="1">AVERAGE(OFFSET($CX$3,0,0,'Données projet'!$E$13+1,1))-AVERAGE(OFFSET($H$3,0,0,'Données projet'!$E$13+1,1))</f>
        <v>302.36110224755532</v>
      </c>
      <c r="CZ148" s="59">
        <f t="shared" si="150"/>
        <v>292.08583531469412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8.954100204639257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8.954100204639257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213.00000000000003</v>
      </c>
      <c r="DP148" s="17">
        <f>DO148*VLOOKUP('Données projet'!$B$14,Paramètres!$A$1:$I$89,3,0)*VLOOKUP('Données projet'!$B$14,Paramètres!$A$1:$I$89,5,0)</f>
        <v>186.07680000000005</v>
      </c>
      <c r="DQ148" s="13">
        <f t="shared" si="151"/>
        <v>46.671538591528673</v>
      </c>
      <c r="DR148" s="20">
        <f t="shared" si="124"/>
        <v>405.37002304691242</v>
      </c>
      <c r="DS148" s="59">
        <f t="shared" si="125"/>
        <v>691.45584023870606</v>
      </c>
      <c r="DT148" s="59">
        <f ca="1">AVERAGE(OFFSET($DS$3,0,0,'Données projet'!$E$14+1,1))-AVERAGE(OFFSET($H$3,0,0,'Données projet'!$E$14+1,1))</f>
        <v>285.8437404763045</v>
      </c>
      <c r="DU148" s="59">
        <f t="shared" si="152"/>
        <v>276.01618888357268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10.159151339570098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10.159151339570098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6.8383333333333338</v>
      </c>
      <c r="EJ148" s="12">
        <f>IF('Données projet'!$A$192&gt;35,EJ147+EI148-ER147,IF(A148&lt;'Données projet'!$A$192,$EG$205^A148,IF(A148='Données projet'!$A$192,'Données projet'!$B$192,EJ147+EI148-ER147)))</f>
        <v>417.20666666666642</v>
      </c>
      <c r="EK148" s="17">
        <f>EJ148*VLOOKUP('Données projet'!$B$15,Paramètres!$A$1:$I$89,3,0)*VLOOKUP('Données projet'!$B$15,Paramètres!$A$1:$I$89,5,0)</f>
        <v>397.01386399999978</v>
      </c>
      <c r="EL148" s="13">
        <f t="shared" si="153"/>
        <v>91.171008207482075</v>
      </c>
      <c r="EM148" s="20">
        <f t="shared" si="127"/>
        <v>850.25531909469748</v>
      </c>
      <c r="EN148" s="59">
        <f t="shared" si="128"/>
        <v>1136.3411362864911</v>
      </c>
      <c r="EO148" s="59">
        <f ca="1">AVERAGE(OFFSET($EN$3,0,0,'Données projet'!$E$15+1,1))-AVERAGE(OFFSET($H$3,0,0,'Données projet'!$E$15+1,1))</f>
        <v>536.1664221413339</v>
      </c>
      <c r="EP148" s="59">
        <f t="shared" si="154"/>
        <v>241.15939898336669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96.176663792798706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96.176663792798706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16.179999999999239</v>
      </c>
      <c r="O149" s="13">
        <f>N149*VLOOKUP('Données projet'!$B$9,Paramètres!$A$1:$I$89,3,0)*VLOOKUP('Données projet'!$B$9,Paramètres!$A$1:$I$89,5,0)</f>
        <v>13.63003199999936</v>
      </c>
      <c r="P149" s="13">
        <f t="shared" si="141"/>
        <v>4.6343998775961524</v>
      </c>
      <c r="Q149" s="20">
        <f t="shared" si="108"/>
        <v>31.810552186812185</v>
      </c>
      <c r="R149" s="59">
        <f t="shared" si="109"/>
        <v>318.02209758064282</v>
      </c>
      <c r="S149" s="59">
        <f ca="1">AVERAGE(OFFSET($R$3,0,0,'Données projet'!$E$9+1,1))-AVERAGE(OFFSET($H$3,0,0,'Données projet'!$E$9+1,1))</f>
        <v>422.90448425131547</v>
      </c>
      <c r="T149" s="59">
        <f t="shared" si="142"/>
        <v>211.68575920428512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153.13154036727599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153.13154036727599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6.8383333333333338</v>
      </c>
      <c r="AI149" s="13">
        <f>IF('Données projet'!$A$62&gt;35,AI148+AH149-AQ148,IF(A149&lt;'Données projet'!$A$62,$AF$205^A149,IF(A149='Données projet'!$A$62,'Données projet'!$B$62,AI148+AH149-AQ148)))</f>
        <v>424.04499999999973</v>
      </c>
      <c r="AJ149" s="13">
        <f>AI149*VLOOKUP('Données projet'!$B$10,Paramètres!$A$1:$I$89,3,0)*VLOOKUP('Données projet'!$B$10,Paramètres!$A$1:$I$89,5,0)</f>
        <v>383.67591599999975</v>
      </c>
      <c r="AK149" s="13">
        <f t="shared" si="143"/>
        <v>88.459225215418925</v>
      </c>
      <c r="AL149" s="20">
        <f t="shared" si="112"/>
        <v>822.30203761685414</v>
      </c>
      <c r="AM149" s="59">
        <f t="shared" si="113"/>
        <v>1108.5135830106847</v>
      </c>
      <c r="AN149" s="59">
        <f ca="1">AVERAGE(OFFSET($AM$3,0,0,'Données projet'!$E$10+1,1))-AVERAGE(OFFSET($H$3,0,0,'Données projet'!$E$10+1,1))</f>
        <v>514.0255035951318</v>
      </c>
      <c r="AO149" s="59">
        <f t="shared" si="144"/>
        <v>232.26614608014839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89.653450631345535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89.653450631345535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6.8383333333333338</v>
      </c>
      <c r="BD149" s="12">
        <f>IF('Données projet'!$A$88&gt;35,BD148+BC149-BL148,IF(A149&lt;'Données projet'!$A$88,$BA$205^A149,IF(A149='Données projet'!$A$88,'Données projet'!$B$88,BD148+BC149-BL148)))</f>
        <v>424.04499999999973</v>
      </c>
      <c r="BE149" s="13">
        <f>BD149*VLOOKUP('Données projet'!$B$11,Paramètres!$A$1:$I$89,3,0)*VLOOKUP('Données projet'!$B$11,Paramètres!$A$1:$I$89,5,0)</f>
        <v>429.98162999999977</v>
      </c>
      <c r="BF149" s="13">
        <f t="shared" si="145"/>
        <v>97.829176559231584</v>
      </c>
      <c r="BG149" s="20">
        <f t="shared" si="115"/>
        <v>919.27048809066116</v>
      </c>
      <c r="BH149" s="59">
        <f t="shared" si="116"/>
        <v>1205.4820334844917</v>
      </c>
      <c r="BI149" s="59">
        <f ca="1">AVERAGE(OFFSET($BH$3,0,0,'Données projet'!$E$11+1,1))-AVERAGE(OFFSET($H$3,0,0,'Données projet'!$E$11+1,1))</f>
        <v>565.65323074569903</v>
      </c>
      <c r="BJ149" s="59">
        <f t="shared" si="146"/>
        <v>253.00166490531203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100.47369467305965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100.47369467305965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170.99999999999991</v>
      </c>
      <c r="BZ149" s="13">
        <f>BY149*VLOOKUP('Données projet'!$B$12,Paramètres!$A$1:$I$89,3,0)*VLOOKUP('Données projet'!$B$12,Paramètres!$A$1:$I$89,5,0)</f>
        <v>112.03919999999995</v>
      </c>
      <c r="CA149" s="13">
        <f t="shared" si="147"/>
        <v>29.810921169420173</v>
      </c>
      <c r="CB149" s="20">
        <f t="shared" si="118"/>
        <v>247.05562770340671</v>
      </c>
      <c r="CC149" s="59">
        <f t="shared" si="119"/>
        <v>533.26717309723733</v>
      </c>
      <c r="CD149" s="59">
        <f ca="1">AVERAGE(OFFSET($CC$3,0,0,'Données projet'!$E$12+1,1))-AVERAGE(OFFSET($H$3,0,0,'Données projet'!$E$12+1,1))</f>
        <v>225.24418446643304</v>
      </c>
      <c r="CE149" s="59">
        <f t="shared" si="148"/>
        <v>220.72810812053521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11.273282926297121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11.273282926297121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266.99999999999983</v>
      </c>
      <c r="CU149" s="17">
        <f>CT149*VLOOKUP('Données projet'!$B$13,Paramètres!$A$1:$I$89,3,0)*VLOOKUP('Données projet'!$B$13,Paramètres!$A$1:$I$89,5,0)</f>
        <v>195.76439999999985</v>
      </c>
      <c r="CV149" s="13">
        <f t="shared" si="149"/>
        <v>48.812154563023455</v>
      </c>
      <c r="CW149" s="20">
        <f t="shared" si="121"/>
        <v>425.9708325305989</v>
      </c>
      <c r="CX149" s="59">
        <f t="shared" si="122"/>
        <v>712.1823779244296</v>
      </c>
      <c r="CY149" s="59">
        <f ca="1">AVERAGE(OFFSET($CX$3,0,0,'Données projet'!$E$13+1,1))-AVERAGE(OFFSET($H$3,0,0,'Données projet'!$E$13+1,1))</f>
        <v>302.36110224755532</v>
      </c>
      <c r="CZ149" s="59">
        <f t="shared" si="150"/>
        <v>292.08583531469412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8.7785157610881317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8.7785157610881317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213.00000000000003</v>
      </c>
      <c r="DP149" s="17">
        <f>DO149*VLOOKUP('Données projet'!$B$14,Paramètres!$A$1:$I$89,3,0)*VLOOKUP('Données projet'!$B$14,Paramètres!$A$1:$I$89,5,0)</f>
        <v>186.07680000000005</v>
      </c>
      <c r="DQ149" s="13">
        <f t="shared" si="151"/>
        <v>46.671538591528673</v>
      </c>
      <c r="DR149" s="20">
        <f t="shared" si="124"/>
        <v>405.37002304691242</v>
      </c>
      <c r="DS149" s="59">
        <f t="shared" si="125"/>
        <v>691.58156844074301</v>
      </c>
      <c r="DT149" s="59">
        <f ca="1">AVERAGE(OFFSET($DS$3,0,0,'Données projet'!$E$14+1,1))-AVERAGE(OFFSET($H$3,0,0,'Données projet'!$E$14+1,1))</f>
        <v>285.8437404763045</v>
      </c>
      <c r="DU149" s="59">
        <f t="shared" si="152"/>
        <v>276.01618888357268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9.959936578271595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9.959936578271595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6.8383333333333338</v>
      </c>
      <c r="EJ149" s="12">
        <f>IF('Données projet'!$A$192&gt;35,EJ148+EI149-ER148,IF(A149&lt;'Données projet'!$A$192,$EG$205^A149,IF(A149='Données projet'!$A$192,'Données projet'!$B$192,EJ148+EI149-ER148)))</f>
        <v>424.04499999999973</v>
      </c>
      <c r="EK149" s="17">
        <f>EJ149*VLOOKUP('Données projet'!$B$15,Paramètres!$A$1:$I$89,3,0)*VLOOKUP('Données projet'!$B$15,Paramètres!$A$1:$I$89,5,0)</f>
        <v>403.52122199999968</v>
      </c>
      <c r="EL149" s="13">
        <f t="shared" si="153"/>
        <v>92.49017439132264</v>
      </c>
      <c r="EM149" s="20">
        <f t="shared" si="127"/>
        <v>863.88651538155307</v>
      </c>
      <c r="EN149" s="59">
        <f t="shared" si="128"/>
        <v>1150.0980607753836</v>
      </c>
      <c r="EO149" s="59">
        <f ca="1">AVERAGE(OFFSET($EN$3,0,0,'Données projet'!$E$15+1,1))-AVERAGE(OFFSET($H$3,0,0,'Données projet'!$E$15+1,1))</f>
        <v>536.1664221413339</v>
      </c>
      <c r="EP149" s="59">
        <f t="shared" si="154"/>
        <v>241.15939898336669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94.290698077794445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94.290698077794445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16.179999999999239</v>
      </c>
      <c r="O150" s="13">
        <f>N150*VLOOKUP('Données projet'!$B$9,Paramètres!$A$1:$I$89,3,0)*VLOOKUP('Données projet'!$B$9,Paramètres!$A$1:$I$89,5,0)</f>
        <v>13.63003199999936</v>
      </c>
      <c r="P150" s="13">
        <f t="shared" si="141"/>
        <v>4.6343998775961524</v>
      </c>
      <c r="Q150" s="20">
        <f t="shared" si="108"/>
        <v>31.810552186812185</v>
      </c>
      <c r="R150" s="59">
        <f t="shared" si="109"/>
        <v>318.14564467946059</v>
      </c>
      <c r="S150" s="59">
        <f ca="1">AVERAGE(OFFSET($R$3,0,0,'Données projet'!$E$9+1,1))-AVERAGE(OFFSET($H$3,0,0,'Données projet'!$E$9+1,1))</f>
        <v>422.90448425131547</v>
      </c>
      <c r="T150" s="59">
        <f t="shared" si="142"/>
        <v>211.68575920428512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150.12872426169073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150.12872426169073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6.8383333333333338</v>
      </c>
      <c r="AI150" s="13">
        <f>IF('Données projet'!$A$62&gt;35,AI149+AH150-AQ149,IF(A150&lt;'Données projet'!$A$62,$AF$205^A150,IF(A150='Données projet'!$A$62,'Données projet'!$B$62,AI149+AH150-AQ149)))</f>
        <v>430.88333333333304</v>
      </c>
      <c r="AJ150" s="13">
        <f>AI150*VLOOKUP('Données projet'!$B$10,Paramètres!$A$1:$I$89,3,0)*VLOOKUP('Données projet'!$B$10,Paramètres!$A$1:$I$89,5,0)</f>
        <v>389.86323999999973</v>
      </c>
      <c r="AK150" s="13">
        <f t="shared" si="143"/>
        <v>89.718532698051746</v>
      </c>
      <c r="AL150" s="20">
        <f t="shared" si="112"/>
        <v>835.27158744910628</v>
      </c>
      <c r="AM150" s="59">
        <f t="shared" si="113"/>
        <v>1121.6066799417547</v>
      </c>
      <c r="AN150" s="59">
        <f ca="1">AVERAGE(OFFSET($AM$3,0,0,'Données projet'!$E$10+1,1))-AVERAGE(OFFSET($H$3,0,0,'Données projet'!$E$10+1,1))</f>
        <v>514.0255035951318</v>
      </c>
      <c r="AO150" s="59">
        <f t="shared" si="144"/>
        <v>232.26614608014839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87.895401147670214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87.895401147670214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6.8383333333333338</v>
      </c>
      <c r="BD150" s="12">
        <f>IF('Données projet'!$A$88&gt;35,BD149+BC150-BL149,IF(A150&lt;'Données projet'!$A$88,$BA$205^A150,IF(A150='Données projet'!$A$88,'Données projet'!$B$88,BD149+BC150-BL149)))</f>
        <v>430.88333333333304</v>
      </c>
      <c r="BE150" s="13">
        <f>BD150*VLOOKUP('Données projet'!$B$11,Paramètres!$A$1:$I$89,3,0)*VLOOKUP('Données projet'!$B$11,Paramètres!$A$1:$I$89,5,0)</f>
        <v>436.91569999999973</v>
      </c>
      <c r="BF150" s="13">
        <f t="shared" si="145"/>
        <v>99.221874876007959</v>
      </c>
      <c r="BG150" s="20">
        <f t="shared" si="115"/>
        <v>933.77294290904672</v>
      </c>
      <c r="BH150" s="59">
        <f t="shared" si="116"/>
        <v>1220.1080354016951</v>
      </c>
      <c r="BI150" s="59">
        <f ca="1">AVERAGE(OFFSET($BH$3,0,0,'Données projet'!$E$11+1,1))-AVERAGE(OFFSET($H$3,0,0,'Données projet'!$E$11+1,1))</f>
        <v>565.65323074569903</v>
      </c>
      <c r="BJ150" s="59">
        <f t="shared" si="146"/>
        <v>253.00166490531203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98.503466803423521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98.503466803423521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170.99999999999991</v>
      </c>
      <c r="BZ150" s="13">
        <f>BY150*VLOOKUP('Données projet'!$B$12,Paramètres!$A$1:$I$89,3,0)*VLOOKUP('Données projet'!$B$12,Paramètres!$A$1:$I$89,5,0)</f>
        <v>112.03919999999995</v>
      </c>
      <c r="CA150" s="13">
        <f t="shared" si="147"/>
        <v>29.810921169420173</v>
      </c>
      <c r="CB150" s="20">
        <f t="shared" si="118"/>
        <v>247.05562770340671</v>
      </c>
      <c r="CC150" s="59">
        <f t="shared" si="119"/>
        <v>533.3907201960551</v>
      </c>
      <c r="CD150" s="59">
        <f ca="1">AVERAGE(OFFSET($CC$3,0,0,'Données projet'!$E$12+1,1))-AVERAGE(OFFSET($H$3,0,0,'Données projet'!$E$12+1,1))</f>
        <v>225.24418446643304</v>
      </c>
      <c r="CE150" s="59">
        <f t="shared" si="148"/>
        <v>220.72810812053521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11.052220724136069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11.052220724136069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266.99999999999983</v>
      </c>
      <c r="CU150" s="17">
        <f>CT150*VLOOKUP('Données projet'!$B$13,Paramètres!$A$1:$I$89,3,0)*VLOOKUP('Données projet'!$B$13,Paramètres!$A$1:$I$89,5,0)</f>
        <v>195.76439999999985</v>
      </c>
      <c r="CV150" s="13">
        <f t="shared" si="149"/>
        <v>48.812154563023455</v>
      </c>
      <c r="CW150" s="20">
        <f t="shared" si="121"/>
        <v>425.9708325305989</v>
      </c>
      <c r="CX150" s="59">
        <f t="shared" si="122"/>
        <v>712.30592502324726</v>
      </c>
      <c r="CY150" s="59">
        <f ca="1">AVERAGE(OFFSET($CX$3,0,0,'Données projet'!$E$13+1,1))-AVERAGE(OFFSET($H$3,0,0,'Données projet'!$E$13+1,1))</f>
        <v>302.36110224755532</v>
      </c>
      <c r="CZ150" s="59">
        <f t="shared" si="150"/>
        <v>292.08583531469412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8.6063744213791082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8.6063744213791082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213.00000000000003</v>
      </c>
      <c r="DP150" s="17">
        <f>DO150*VLOOKUP('Données projet'!$B$14,Paramètres!$A$1:$I$89,3,0)*VLOOKUP('Données projet'!$B$14,Paramètres!$A$1:$I$89,5,0)</f>
        <v>186.07680000000005</v>
      </c>
      <c r="DQ150" s="13">
        <f t="shared" si="151"/>
        <v>46.671538591528673</v>
      </c>
      <c r="DR150" s="20">
        <f t="shared" si="124"/>
        <v>405.37002304691242</v>
      </c>
      <c r="DS150" s="59">
        <f t="shared" si="125"/>
        <v>691.70511553956089</v>
      </c>
      <c r="DT150" s="59">
        <f ca="1">AVERAGE(OFFSET($DS$3,0,0,'Données projet'!$E$14+1,1))-AVERAGE(OFFSET($H$3,0,0,'Données projet'!$E$14+1,1))</f>
        <v>285.8437404763045</v>
      </c>
      <c r="DU150" s="59">
        <f t="shared" si="152"/>
        <v>276.01618888357268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9.7646282969331484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9.7646282969331484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6.8383333333333338</v>
      </c>
      <c r="EJ150" s="12">
        <f>IF('Données projet'!$A$192&gt;35,EJ149+EI150-ER149,IF(A150&lt;'Données projet'!$A$192,$EG$205^A150,IF(A150='Données projet'!$A$192,'Données projet'!$B$192,EJ149+EI150-ER149)))</f>
        <v>430.88333333333304</v>
      </c>
      <c r="EK150" s="17">
        <f>EJ150*VLOOKUP('Données projet'!$B$15,Paramètres!$A$1:$I$89,3,0)*VLOOKUP('Données projet'!$B$15,Paramètres!$A$1:$I$89,5,0)</f>
        <v>410.02857999999969</v>
      </c>
      <c r="EL150" s="13">
        <f t="shared" si="153"/>
        <v>93.806866555394564</v>
      </c>
      <c r="EM150" s="20">
        <f t="shared" si="127"/>
        <v>877.51340275064501</v>
      </c>
      <c r="EN150" s="59">
        <f t="shared" si="128"/>
        <v>1163.8484952432934</v>
      </c>
      <c r="EO150" s="59">
        <f ca="1">AVERAGE(OFFSET($EN$3,0,0,'Données projet'!$E$15+1,1))-AVERAGE(OFFSET($H$3,0,0,'Données projet'!$E$15+1,1))</f>
        <v>536.1664221413339</v>
      </c>
      <c r="EP150" s="59">
        <f t="shared" si="154"/>
        <v>241.15939898336669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92.441715000135915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92.441715000135915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16.179999999999239</v>
      </c>
      <c r="O151" s="13">
        <f>N151*VLOOKUP('Données projet'!$B$9,Paramètres!$A$1:$I$89,3,0)*VLOOKUP('Données projet'!$B$9,Paramètres!$A$1:$I$89,5,0)</f>
        <v>13.63003199999936</v>
      </c>
      <c r="P151" s="13">
        <f t="shared" si="141"/>
        <v>4.6343998775961524</v>
      </c>
      <c r="Q151" s="20">
        <f t="shared" si="108"/>
        <v>31.810552186812185</v>
      </c>
      <c r="R151" s="59">
        <f t="shared" si="109"/>
        <v>318.26704851232387</v>
      </c>
      <c r="S151" s="59">
        <f ca="1">AVERAGE(OFFSET($R$3,0,0,'Données projet'!$E$9+1,1))-AVERAGE(OFFSET($H$3,0,0,'Données projet'!$E$9+1,1))</f>
        <v>422.90448425131547</v>
      </c>
      <c r="T151" s="59">
        <f t="shared" si="142"/>
        <v>211.68575920428512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147.18479154839903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147.18479154839903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6.8383333333333338</v>
      </c>
      <c r="AI151" s="13">
        <f>IF('Données projet'!$A$62&gt;35,AI150+AH151-AQ150,IF(A151&lt;'Données projet'!$A$62,$AF$205^A151,IF(A151='Données projet'!$A$62,'Données projet'!$B$62,AI150+AH151-AQ150)))</f>
        <v>437.72166666666635</v>
      </c>
      <c r="AJ151" s="13">
        <f>AI151*VLOOKUP('Données projet'!$B$10,Paramètres!$A$1:$I$89,3,0)*VLOOKUP('Données projet'!$B$10,Paramètres!$A$1:$I$89,5,0)</f>
        <v>396.05056399999972</v>
      </c>
      <c r="AK151" s="13">
        <f t="shared" si="143"/>
        <v>90.975515873466222</v>
      </c>
      <c r="AL151" s="20">
        <f t="shared" si="112"/>
        <v>848.23708911295319</v>
      </c>
      <c r="AM151" s="59">
        <f t="shared" si="113"/>
        <v>1134.6935854384649</v>
      </c>
      <c r="AN151" s="59">
        <f ca="1">AVERAGE(OFFSET($AM$3,0,0,'Données projet'!$E$10+1,1))-AVERAGE(OFFSET($H$3,0,0,'Données projet'!$E$10+1,1))</f>
        <v>514.0255035951318</v>
      </c>
      <c r="AO151" s="59">
        <f t="shared" si="144"/>
        <v>232.26614608014839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86.171825942065468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86.171825942065468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6.8383333333333338</v>
      </c>
      <c r="BD151" s="12">
        <f>IF('Données projet'!$A$88&gt;35,BD150+BC151-BL150,IF(A151&lt;'Données projet'!$A$88,$BA$205^A151,IF(A151='Données projet'!$A$88,'Données projet'!$B$88,BD150+BC151-BL150)))</f>
        <v>437.72166666666635</v>
      </c>
      <c r="BE151" s="13">
        <f>BD151*VLOOKUP('Données projet'!$B$11,Paramètres!$A$1:$I$89,3,0)*VLOOKUP('Données projet'!$B$11,Paramètres!$A$1:$I$89,5,0)</f>
        <v>443.84976999999969</v>
      </c>
      <c r="BF151" s="13">
        <f t="shared" si="145"/>
        <v>100.61200268574333</v>
      </c>
      <c r="BG151" s="20">
        <f t="shared" si="115"/>
        <v>948.27092076100234</v>
      </c>
      <c r="BH151" s="59">
        <f t="shared" si="116"/>
        <v>1234.7274170865139</v>
      </c>
      <c r="BI151" s="59">
        <f ca="1">AVERAGE(OFFSET($BH$3,0,0,'Données projet'!$E$11+1,1))-AVERAGE(OFFSET($H$3,0,0,'Données projet'!$E$11+1,1))</f>
        <v>565.65323074569903</v>
      </c>
      <c r="BJ151" s="59">
        <f t="shared" si="146"/>
        <v>253.00166490531203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96.571873900590617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96.571873900590617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170.99999999999991</v>
      </c>
      <c r="BZ151" s="13">
        <f>BY151*VLOOKUP('Données projet'!$B$12,Paramètres!$A$1:$I$89,3,0)*VLOOKUP('Données projet'!$B$12,Paramètres!$A$1:$I$89,5,0)</f>
        <v>112.03919999999995</v>
      </c>
      <c r="CA151" s="13">
        <f t="shared" si="147"/>
        <v>29.810921169420173</v>
      </c>
      <c r="CB151" s="20">
        <f t="shared" si="118"/>
        <v>247.05562770340671</v>
      </c>
      <c r="CC151" s="59">
        <f t="shared" si="119"/>
        <v>533.51212402891838</v>
      </c>
      <c r="CD151" s="59">
        <f ca="1">AVERAGE(OFFSET($CC$3,0,0,'Données projet'!$E$12+1,1))-AVERAGE(OFFSET($H$3,0,0,'Données projet'!$E$12+1,1))</f>
        <v>225.24418446643304</v>
      </c>
      <c r="CE151" s="59">
        <f t="shared" si="148"/>
        <v>220.72810812053521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10.835493416924765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10.835493416924765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266.99999999999983</v>
      </c>
      <c r="CU151" s="17">
        <f>CT151*VLOOKUP('Données projet'!$B$13,Paramètres!$A$1:$I$89,3,0)*VLOOKUP('Données projet'!$B$13,Paramètres!$A$1:$I$89,5,0)</f>
        <v>195.76439999999985</v>
      </c>
      <c r="CV151" s="13">
        <f t="shared" si="149"/>
        <v>48.812154563023455</v>
      </c>
      <c r="CW151" s="20">
        <f t="shared" si="121"/>
        <v>425.9708325305989</v>
      </c>
      <c r="CX151" s="59">
        <f t="shared" si="122"/>
        <v>712.42732885611053</v>
      </c>
      <c r="CY151" s="59">
        <f ca="1">AVERAGE(OFFSET($CX$3,0,0,'Données projet'!$E$13+1,1))-AVERAGE(OFFSET($H$3,0,0,'Données projet'!$E$13+1,1))</f>
        <v>302.36110224755532</v>
      </c>
      <c r="CZ151" s="59">
        <f t="shared" si="150"/>
        <v>292.08583531469412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8.4376086683459288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8.4376086683459288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213.00000000000003</v>
      </c>
      <c r="DP151" s="17">
        <f>DO151*VLOOKUP('Données projet'!$B$14,Paramètres!$A$1:$I$89,3,0)*VLOOKUP('Données projet'!$B$14,Paramètres!$A$1:$I$89,5,0)</f>
        <v>186.07680000000005</v>
      </c>
      <c r="DQ151" s="13">
        <f t="shared" si="151"/>
        <v>46.671538591528673</v>
      </c>
      <c r="DR151" s="20">
        <f t="shared" si="124"/>
        <v>405.37002304691242</v>
      </c>
      <c r="DS151" s="59">
        <f t="shared" si="125"/>
        <v>691.82651937242417</v>
      </c>
      <c r="DT151" s="59">
        <f ca="1">AVERAGE(OFFSET($DS$3,0,0,'Données projet'!$E$14+1,1))-AVERAGE(OFFSET($H$3,0,0,'Données projet'!$E$14+1,1))</f>
        <v>285.8437404763045</v>
      </c>
      <c r="DU151" s="59">
        <f t="shared" si="152"/>
        <v>276.01618888357268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9.5731498918654605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9.5731498918654605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6.8383333333333338</v>
      </c>
      <c r="EJ151" s="12">
        <f>IF('Données projet'!$A$192&gt;35,EJ150+EI151-ER150,IF(A151&lt;'Données projet'!$A$192,$EG$205^A151,IF(A151='Données projet'!$A$192,'Données projet'!$B$192,EJ150+EI151-ER150)))</f>
        <v>437.72166666666635</v>
      </c>
      <c r="EK151" s="17">
        <f>EJ151*VLOOKUP('Données projet'!$B$15,Paramètres!$A$1:$I$89,3,0)*VLOOKUP('Données projet'!$B$15,Paramètres!$A$1:$I$89,5,0)</f>
        <v>416.5359379999997</v>
      </c>
      <c r="EL151" s="13">
        <f t="shared" si="153"/>
        <v>95.121128497186689</v>
      </c>
      <c r="EM151" s="20">
        <f t="shared" si="127"/>
        <v>891.13605748259954</v>
      </c>
      <c r="EN151" s="59">
        <f t="shared" si="128"/>
        <v>1177.5925538081112</v>
      </c>
      <c r="EO151" s="59">
        <f ca="1">AVERAGE(OFFSET($EN$3,0,0,'Données projet'!$E$15+1,1))-AVERAGE(OFFSET($H$3,0,0,'Données projet'!$E$15+1,1))</f>
        <v>536.1664221413339</v>
      </c>
      <c r="EP151" s="59">
        <f t="shared" si="154"/>
        <v>241.15939898336669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90.62898935286195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90.62898935286195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16.179999999999239</v>
      </c>
      <c r="O152" s="13">
        <f>N152*VLOOKUP('Données projet'!$B$9,Paramètres!$A$1:$I$89,3,0)*VLOOKUP('Données projet'!$B$9,Paramètres!$A$1:$I$89,5,0)</f>
        <v>13.63003199999936</v>
      </c>
      <c r="P152" s="13">
        <f t="shared" si="141"/>
        <v>4.6343998775961524</v>
      </c>
      <c r="Q152" s="20">
        <f t="shared" si="108"/>
        <v>31.810552186812185</v>
      </c>
      <c r="R152" s="59">
        <f t="shared" si="109"/>
        <v>318.38634626010526</v>
      </c>
      <c r="S152" s="59">
        <f ca="1">AVERAGE(OFFSET($R$3,0,0,'Données projet'!$E$9+1,1))-AVERAGE(OFFSET($H$3,0,0,'Données projet'!$E$9+1,1))</f>
        <v>422.90448425131547</v>
      </c>
      <c r="T152" s="59">
        <f t="shared" si="142"/>
        <v>211.68575920428512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144.29858755999334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144.29858755999334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444.56</v>
      </c>
      <c r="AG152" s="12">
        <f>VLOOKUP(A152,'Données projet'!$A$61:$I$81,9,0)</f>
        <v>6.8383333333333338</v>
      </c>
      <c r="AH152" s="12">
        <f t="array" ref="AH152">INDEX(AG:AG,MIN(IF(ISNUMBER(AG152:AG348),ROW(AG152:AG348),"")))</f>
        <v>6.8383333333333338</v>
      </c>
      <c r="AI152" s="13">
        <f>IF('Données projet'!$A$62&gt;35,AI151+AH152-AQ151,IF(A152&lt;'Données projet'!$A$62,$AF$205^A152,IF(A152='Données projet'!$A$62,'Données projet'!$B$62,AI151+AH152-AQ151)))</f>
        <v>444.55999999999966</v>
      </c>
      <c r="AJ152" s="13">
        <f>AI152*VLOOKUP('Données projet'!$B$10,Paramètres!$A$1:$I$89,3,0)*VLOOKUP('Données projet'!$B$10,Paramètres!$A$1:$I$89,5,0)</f>
        <v>402.23788799999971</v>
      </c>
      <c r="AK152" s="13">
        <f t="shared" si="143"/>
        <v>92.230215246448807</v>
      </c>
      <c r="AL152" s="20">
        <f t="shared" si="112"/>
        <v>861.19861315423123</v>
      </c>
      <c r="AM152" s="59">
        <f t="shared" si="113"/>
        <v>1147.7744072275243</v>
      </c>
      <c r="AN152" s="59">
        <f ca="1">AVERAGE(OFFSET($AM$3,0,0,'Données projet'!$E$10+1,1))-AVERAGE(OFFSET($H$3,0,0,'Données projet'!$E$10+1,1))</f>
        <v>514.0255035951318</v>
      </c>
      <c r="AO152" s="59">
        <f t="shared" si="144"/>
        <v>232.26614608014839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153.56</v>
      </c>
      <c r="AR152" s="16">
        <f>IF(ISNA(VLOOKUP(A152,'Données projet'!$A$61:$I$81,5,0)),0%,VLOOKUP(A152,'Données projet'!$A$61:$I$81,5,0)*VLOOKUP('Données projet'!$B$10,Paramètres!$A$1:$I$89,7,0))</f>
        <v>0.43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150.52800962712041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150.52800962712041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444.56</v>
      </c>
      <c r="BB152" s="12">
        <f>VLOOKUP(A152,'Données projet'!$A$87:$I$107,9,0)</f>
        <v>6.8383333333333338</v>
      </c>
      <c r="BC152" s="12">
        <f t="array" ref="BC152">INDEX(BB:BB,MIN(IF(ISNUMBER(BB152:BB348),ROW(BB152:BB348),"")))</f>
        <v>6.8383333333333338</v>
      </c>
      <c r="BD152" s="12">
        <f>IF('Données projet'!$A$88&gt;35,BD151+BC152-BL151,IF(A152&lt;'Données projet'!$A$88,$BA$205^A152,IF(A152='Données projet'!$A$88,'Données projet'!$B$88,BD151+BC152-BL151)))</f>
        <v>444.55999999999966</v>
      </c>
      <c r="BE152" s="13">
        <f>BD152*VLOOKUP('Données projet'!$B$11,Paramètres!$A$1:$I$89,3,0)*VLOOKUP('Données projet'!$B$11,Paramètres!$A$1:$I$89,5,0)</f>
        <v>450.78383999999966</v>
      </c>
      <c r="BF152" s="13">
        <f t="shared" si="145"/>
        <v>101.99960478365178</v>
      </c>
      <c r="BG152" s="20">
        <f t="shared" si="115"/>
        <v>962.76449966485961</v>
      </c>
      <c r="BH152" s="59">
        <f t="shared" si="116"/>
        <v>1249.3402937381527</v>
      </c>
      <c r="BI152" s="59">
        <f ca="1">AVERAGE(OFFSET($BH$3,0,0,'Données projet'!$E$11+1,1))-AVERAGE(OFFSET($H$3,0,0,'Données projet'!$E$11+1,1))</f>
        <v>565.65323074569903</v>
      </c>
      <c r="BJ152" s="59">
        <f t="shared" si="146"/>
        <v>253.00166490531203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153.56</v>
      </c>
      <c r="BM152" s="16">
        <f>IF(ISNA(VLOOKUP(A152,'Données projet'!$A$87:$I$107,5,0)),0%,VLOOKUP(A152,'Données projet'!$A$87:$I$107,5,0)*VLOOKUP('Données projet'!$B$11,Paramètres!$A$1:$I$89,7,0))</f>
        <v>0.43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168.69518320280736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168.69518320280736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170.99999999999991</v>
      </c>
      <c r="BZ152" s="13">
        <f>BY152*VLOOKUP('Données projet'!$B$12,Paramètres!$A$1:$I$89,3,0)*VLOOKUP('Données projet'!$B$12,Paramètres!$A$1:$I$89,5,0)</f>
        <v>112.03919999999995</v>
      </c>
      <c r="CA152" s="13">
        <f t="shared" si="147"/>
        <v>29.810921169420173</v>
      </c>
      <c r="CB152" s="20">
        <f t="shared" si="118"/>
        <v>247.05562770340671</v>
      </c>
      <c r="CC152" s="59">
        <f t="shared" si="119"/>
        <v>533.63142177669977</v>
      </c>
      <c r="CD152" s="59">
        <f ca="1">AVERAGE(OFFSET($CC$3,0,0,'Données projet'!$E$12+1,1))-AVERAGE(OFFSET($H$3,0,0,'Données projet'!$E$12+1,1))</f>
        <v>225.24418446643304</v>
      </c>
      <c r="CE152" s="59">
        <f t="shared" si="148"/>
        <v>220.72810812053521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10.62301600001727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10.62301600001727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266.99999999999983</v>
      </c>
      <c r="CU152" s="17">
        <f>CT152*VLOOKUP('Données projet'!$B$13,Paramètres!$A$1:$I$89,3,0)*VLOOKUP('Données projet'!$B$13,Paramètres!$A$1:$I$89,5,0)</f>
        <v>195.76439999999985</v>
      </c>
      <c r="CV152" s="13">
        <f t="shared" si="149"/>
        <v>48.812154563023455</v>
      </c>
      <c r="CW152" s="20">
        <f t="shared" si="121"/>
        <v>425.9708325305989</v>
      </c>
      <c r="CX152" s="59">
        <f t="shared" si="122"/>
        <v>712.54662660389204</v>
      </c>
      <c r="CY152" s="59">
        <f ca="1">AVERAGE(OFFSET($CX$3,0,0,'Données projet'!$E$13+1,1))-AVERAGE(OFFSET($H$3,0,0,'Données projet'!$E$13+1,1))</f>
        <v>302.36110224755532</v>
      </c>
      <c r="CZ152" s="59">
        <f t="shared" si="150"/>
        <v>292.08583531469412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8.2721523087927853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8.2721523087927853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213.00000000000003</v>
      </c>
      <c r="DP152" s="17">
        <f>DO152*VLOOKUP('Données projet'!$B$14,Paramètres!$A$1:$I$89,3,0)*VLOOKUP('Données projet'!$B$14,Paramètres!$A$1:$I$89,5,0)</f>
        <v>186.07680000000005</v>
      </c>
      <c r="DQ152" s="13">
        <f t="shared" si="151"/>
        <v>46.671538591528673</v>
      </c>
      <c r="DR152" s="20">
        <f t="shared" si="124"/>
        <v>405.37002304691242</v>
      </c>
      <c r="DS152" s="59">
        <f t="shared" si="125"/>
        <v>691.94581712020545</v>
      </c>
      <c r="DT152" s="59">
        <f ca="1">AVERAGE(OFFSET($DS$3,0,0,'Données projet'!$E$14+1,1))-AVERAGE(OFFSET($H$3,0,0,'Données projet'!$E$14+1,1))</f>
        <v>285.8437404763045</v>
      </c>
      <c r="DU152" s="59">
        <f t="shared" si="152"/>
        <v>276.01618888357268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9.3854262615308546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9.3854262615308546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>
        <f>VLOOKUP(A152,'Données projet'!$A$191:$I$211,2,0)</f>
        <v>444.56</v>
      </c>
      <c r="EH152" s="12">
        <f>VLOOKUP(A152,'Données projet'!$A$191:$I$211,9,0)</f>
        <v>6.8383333333333338</v>
      </c>
      <c r="EI152" s="12">
        <f t="array" ref="EI152">INDEX(EH:EH,MIN(IF(ISNUMBER(EH152:EH348),ROW(EH152:EH348),"")))</f>
        <v>6.8383333333333338</v>
      </c>
      <c r="EJ152" s="12">
        <f>IF('Données projet'!$A$192&gt;35,EJ151+EI152-ER151,IF(A152&lt;'Données projet'!$A$192,$EG$205^A152,IF(A152='Données projet'!$A$192,'Données projet'!$B$192,EJ151+EI152-ER151)))</f>
        <v>444.55999999999966</v>
      </c>
      <c r="EK152" s="17">
        <f>EJ152*VLOOKUP('Données projet'!$B$15,Paramètres!$A$1:$I$89,3,0)*VLOOKUP('Données projet'!$B$15,Paramètres!$A$1:$I$89,5,0)</f>
        <v>423.04329599999966</v>
      </c>
      <c r="EL152" s="13">
        <f t="shared" si="153"/>
        <v>96.433002567225628</v>
      </c>
      <c r="EM152" s="20">
        <f t="shared" si="127"/>
        <v>904.7545533379174</v>
      </c>
      <c r="EN152" s="59">
        <f t="shared" si="128"/>
        <v>1191.3303474112104</v>
      </c>
      <c r="EO152" s="59">
        <f ca="1">AVERAGE(OFFSET($EN$3,0,0,'Données projet'!$E$15+1,1))-AVERAGE(OFFSET($H$3,0,0,'Données projet'!$E$15+1,1))</f>
        <v>536.1664221413339</v>
      </c>
      <c r="EP152" s="59">
        <f t="shared" si="154"/>
        <v>241.15939898336669</v>
      </c>
      <c r="EQ152" s="15">
        <f>IF(ISNA(VLOOKUP(A152,'Données projet'!$A$191:$I$211,3,0)),0,VLOOKUP(A152,'Données projet'!$A$191:$I$211,3,0))</f>
        <v>12</v>
      </c>
      <c r="ER152" s="15">
        <f>IF(ISNA(VLOOKUP(A152,'Données projet'!$A$191:$I$211,4,0)),0,VLOOKUP(A152,'Données projet'!$A$191:$I$211,4,0))</f>
        <v>153.56</v>
      </c>
      <c r="ES152" s="16">
        <f>IF(ISNA(VLOOKUP(A152,'Données projet'!$A$191:$I$211,5,0)),0%,VLOOKUP(A152,'Données projet'!$A$191:$I$211,5,0)*VLOOKUP('Données projet'!$B$15,Paramètres!$A$1:$I$89,7,0))</f>
        <v>0.43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158.31394115955766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158.31394115955766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16.179999999999239</v>
      </c>
      <c r="O153" s="13">
        <f>N153*VLOOKUP('Données projet'!$B$9,Paramètres!$A$1:$I$89,3,0)*VLOOKUP('Données projet'!$B$9,Paramètres!$A$1:$I$89,5,0)</f>
        <v>13.63003199999936</v>
      </c>
      <c r="P153" s="13">
        <f t="shared" si="141"/>
        <v>4.6343998775961524</v>
      </c>
      <c r="Q153" s="20">
        <f t="shared" si="108"/>
        <v>31.810552186812185</v>
      </c>
      <c r="R153" s="59">
        <f t="shared" si="109"/>
        <v>318.50357445867252</v>
      </c>
      <c r="S153" s="59">
        <f ca="1">AVERAGE(OFFSET($R$3,0,0,'Données projet'!$E$9+1,1))-AVERAGE(OFFSET($H$3,0,0,'Données projet'!$E$9+1,1))</f>
        <v>422.90448425131547</v>
      </c>
      <c r="T153" s="59">
        <f t="shared" si="142"/>
        <v>211.68575920428512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141.46898027138968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141.46898027138968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-1.1749999999999972</v>
      </c>
      <c r="AI153" s="13">
        <f>IF('Données projet'!$A$62&gt;35,AI152+AH153-AQ152,IF(A153&lt;'Données projet'!$A$62,$AF$205^A153,IF(A153='Données projet'!$A$62,'Données projet'!$B$62,AI152+AH153-AQ152)))</f>
        <v>289.82499999999965</v>
      </c>
      <c r="AJ153" s="13">
        <f>AI153*VLOOKUP('Données projet'!$B$10,Paramètres!$A$1:$I$89,3,0)*VLOOKUP('Données projet'!$B$10,Paramètres!$A$1:$I$89,5,0)</f>
        <v>262.23365999999965</v>
      </c>
      <c r="AK153" s="13">
        <f t="shared" si="143"/>
        <v>63.198266700343318</v>
      </c>
      <c r="AL153" s="20">
        <f t="shared" si="112"/>
        <v>566.79393900309731</v>
      </c>
      <c r="AM153" s="59">
        <f t="shared" si="113"/>
        <v>853.48696127495759</v>
      </c>
      <c r="AN153" s="59">
        <f ca="1">AVERAGE(OFFSET($AM$3,0,0,'Données projet'!$E$10+1,1))-AVERAGE(OFFSET($H$3,0,0,'Données projet'!$E$10+1,1))</f>
        <v>514.0255035951318</v>
      </c>
      <c r="AO153" s="59">
        <f t="shared" si="144"/>
        <v>232.26614608014839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147.57624717135266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147.57624717135266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-1.1749999999999972</v>
      </c>
      <c r="BD153" s="12">
        <f>IF('Données projet'!$A$88&gt;35,BD152+BC153-BL152,IF(A153&lt;'Données projet'!$A$88,$BA$205^A153,IF(A153='Données projet'!$A$88,'Données projet'!$B$88,BD152+BC153-BL152)))</f>
        <v>289.82499999999965</v>
      </c>
      <c r="BE153" s="13">
        <f>BD153*VLOOKUP('Données projet'!$B$11,Paramètres!$A$1:$I$89,3,0)*VLOOKUP('Données projet'!$B$11,Paramètres!$A$1:$I$89,5,0)</f>
        <v>293.8825499999997</v>
      </c>
      <c r="BF153" s="13">
        <f t="shared" si="145"/>
        <v>69.892477310412062</v>
      </c>
      <c r="BG153" s="20">
        <f t="shared" si="115"/>
        <v>633.57483923230041</v>
      </c>
      <c r="BH153" s="59">
        <f t="shared" si="116"/>
        <v>920.26786150416069</v>
      </c>
      <c r="BI153" s="59">
        <f ca="1">AVERAGE(OFFSET($BH$3,0,0,'Données projet'!$E$11+1,1))-AVERAGE(OFFSET($H$3,0,0,'Données projet'!$E$11+1,1))</f>
        <v>565.65323074569903</v>
      </c>
      <c r="BJ153" s="59">
        <f t="shared" si="146"/>
        <v>253.00166490531203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165.38717355410213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165.38717355410213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170.99999999999991</v>
      </c>
      <c r="BZ153" s="13">
        <f>BY153*VLOOKUP('Données projet'!$B$12,Paramètres!$A$1:$I$89,3,0)*VLOOKUP('Données projet'!$B$12,Paramètres!$A$1:$I$89,5,0)</f>
        <v>112.03919999999995</v>
      </c>
      <c r="CA153" s="13">
        <f t="shared" si="147"/>
        <v>29.810921169420173</v>
      </c>
      <c r="CB153" s="20">
        <f t="shared" si="118"/>
        <v>247.05562770340671</v>
      </c>
      <c r="CC153" s="59">
        <f t="shared" si="119"/>
        <v>533.74864997526709</v>
      </c>
      <c r="CD153" s="59">
        <f ca="1">AVERAGE(OFFSET($CC$3,0,0,'Données projet'!$E$12+1,1))-AVERAGE(OFFSET($H$3,0,0,'Données projet'!$E$12+1,1))</f>
        <v>225.24418446643304</v>
      </c>
      <c r="CE153" s="59">
        <f t="shared" si="148"/>
        <v>220.72810812053521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10.414705135656904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10.414705135656904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266.99999999999983</v>
      </c>
      <c r="CU153" s="17">
        <f>CT153*VLOOKUP('Données projet'!$B$13,Paramètres!$A$1:$I$89,3,0)*VLOOKUP('Données projet'!$B$13,Paramètres!$A$1:$I$89,5,0)</f>
        <v>195.76439999999985</v>
      </c>
      <c r="CV153" s="13">
        <f t="shared" si="149"/>
        <v>48.812154563023455</v>
      </c>
      <c r="CW153" s="20">
        <f t="shared" si="121"/>
        <v>425.9708325305989</v>
      </c>
      <c r="CX153" s="59">
        <f t="shared" si="122"/>
        <v>712.66385480245924</v>
      </c>
      <c r="CY153" s="59">
        <f ca="1">AVERAGE(OFFSET($CX$3,0,0,'Données projet'!$E$13+1,1))-AVERAGE(OFFSET($H$3,0,0,'Données projet'!$E$13+1,1))</f>
        <v>302.36110224755532</v>
      </c>
      <c r="CZ153" s="59">
        <f t="shared" si="150"/>
        <v>292.08583531469412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8.1099404475320647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8.1099404475320647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213.00000000000003</v>
      </c>
      <c r="DP153" s="17">
        <f>DO153*VLOOKUP('Données projet'!$B$14,Paramètres!$A$1:$I$89,3,0)*VLOOKUP('Données projet'!$B$14,Paramètres!$A$1:$I$89,5,0)</f>
        <v>186.07680000000005</v>
      </c>
      <c r="DQ153" s="13">
        <f t="shared" si="151"/>
        <v>46.671538591528673</v>
      </c>
      <c r="DR153" s="20">
        <f t="shared" si="124"/>
        <v>405.37002304691242</v>
      </c>
      <c r="DS153" s="59">
        <f t="shared" si="125"/>
        <v>692.06304531877277</v>
      </c>
      <c r="DT153" s="59">
        <f ca="1">AVERAGE(OFFSET($DS$3,0,0,'Données projet'!$E$14+1,1))-AVERAGE(OFFSET($H$3,0,0,'Données projet'!$E$14+1,1))</f>
        <v>285.8437404763045</v>
      </c>
      <c r="DU153" s="59">
        <f t="shared" si="152"/>
        <v>276.01618888357268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9.2013837770870026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9.2013837770870026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-1.1749999999999972</v>
      </c>
      <c r="EJ153" s="12">
        <f>IF('Données projet'!$A$192&gt;35,EJ152+EI153-ER152,IF(A153&lt;'Données projet'!$A$192,$EG$205^A153,IF(A153='Données projet'!$A$192,'Données projet'!$B$192,EJ152+EI153-ER152)))</f>
        <v>289.82499999999965</v>
      </c>
      <c r="EK153" s="17">
        <f>EJ153*VLOOKUP('Données projet'!$B$15,Paramètres!$A$1:$I$89,3,0)*VLOOKUP('Données projet'!$B$15,Paramètres!$A$1:$I$89,5,0)</f>
        <v>275.79746999999963</v>
      </c>
      <c r="EL153" s="13">
        <f t="shared" si="153"/>
        <v>66.078113324072206</v>
      </c>
      <c r="EM153" s="20">
        <f t="shared" si="127"/>
        <v>595.43330762275843</v>
      </c>
      <c r="EN153" s="59">
        <f t="shared" si="128"/>
        <v>882.12632989461872</v>
      </c>
      <c r="EO153" s="59">
        <f ca="1">AVERAGE(OFFSET($EN$3,0,0,'Données projet'!$E$15+1,1))-AVERAGE(OFFSET($H$3,0,0,'Données projet'!$E$15+1,1))</f>
        <v>536.1664221413339</v>
      </c>
      <c r="EP153" s="59">
        <f t="shared" si="154"/>
        <v>241.15939898336669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155.20950133538813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155.20950133538813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16.179999999999239</v>
      </c>
      <c r="O154" s="13">
        <f>N154*VLOOKUP('Données projet'!$B$9,Paramètres!$A$1:$I$89,3,0)*VLOOKUP('Données projet'!$B$9,Paramètres!$A$1:$I$89,5,0)</f>
        <v>13.63003199999936</v>
      </c>
      <c r="P154" s="13">
        <f t="shared" si="141"/>
        <v>4.6343998775961524</v>
      </c>
      <c r="Q154" s="20">
        <f t="shared" ref="Q154:Q203" si="162">(O154+P154)*0.475*44/12</f>
        <v>31.810552186812185</v>
      </c>
      <c r="R154" s="59">
        <f t="shared" si="109"/>
        <v>318.61876901007753</v>
      </c>
      <c r="S154" s="59">
        <f ca="1">AVERAGE(OFFSET($R$3,0,0,'Données projet'!$E$9+1,1))-AVERAGE(OFFSET($H$3,0,0,'Données projet'!$E$9+1,1))</f>
        <v>422.90448425131547</v>
      </c>
      <c r="T154" s="59">
        <f t="shared" si="142"/>
        <v>211.68575920428512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138.69485985582551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138.69485985582551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-1.1749999999999972</v>
      </c>
      <c r="AI154" s="13">
        <f>IF('Données projet'!$A$62&gt;35,AI153+AH154-AQ153,IF(A154&lt;'Données projet'!$A$62,$AF$205^A154,IF(A154='Données projet'!$A$62,'Données projet'!$B$62,AI153+AH154-AQ153)))</f>
        <v>288.64999999999964</v>
      </c>
      <c r="AJ154" s="13">
        <f>AI154*VLOOKUP('Données projet'!$B$10,Paramètres!$A$1:$I$89,3,0)*VLOOKUP('Données projet'!$B$10,Paramètres!$A$1:$I$89,5,0)</f>
        <v>261.17051999999967</v>
      </c>
      <c r="AK154" s="13">
        <f t="shared" ref="AK154:AK203" si="164">EXP(-1.0587+0.8836*LN(AJ154)+0.284)</f>
        <v>62.971820252570637</v>
      </c>
      <c r="AL154" s="20">
        <f t="shared" ref="AL154:AL203" si="165">(AJ154+AK154)*0.475*44/12</f>
        <v>564.54790927322654</v>
      </c>
      <c r="AM154" s="59">
        <f t="shared" si="113"/>
        <v>851.35612609649183</v>
      </c>
      <c r="AN154" s="59">
        <f ca="1">AVERAGE(OFFSET($AM$3,0,0,'Données projet'!$E$10+1,1))-AVERAGE(OFFSET($H$3,0,0,'Données projet'!$E$10+1,1))</f>
        <v>514.0255035951318</v>
      </c>
      <c r="AO154" s="59">
        <f t="shared" si="144"/>
        <v>232.26614608014839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144.68236697694519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144.68236697694519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-1.1749999999999972</v>
      </c>
      <c r="BD154" s="12">
        <f>IF('Données projet'!$A$88&gt;35,BD153+BC154-BL153,IF(A154&lt;'Données projet'!$A$88,$BA$205^A154,IF(A154='Données projet'!$A$88,'Données projet'!$B$88,BD153+BC154-BL153)))</f>
        <v>288.64999999999964</v>
      </c>
      <c r="BE154" s="13">
        <f>BD154*VLOOKUP('Données projet'!$B$11,Paramètres!$A$1:$I$89,3,0)*VLOOKUP('Données projet'!$B$11,Paramètres!$A$1:$I$89,5,0)</f>
        <v>292.69109999999966</v>
      </c>
      <c r="BF154" s="13">
        <f t="shared" ref="BF154:BF203" si="167">EXP(-1.0587+0.8836*LN(BE154)+0.284)</f>
        <v>69.642044758392515</v>
      </c>
      <c r="BG154" s="20">
        <f t="shared" ref="BG154:BG203" si="168">(BE154+BF154)*0.475*44/12</f>
        <v>631.06356045419966</v>
      </c>
      <c r="BH154" s="59">
        <f t="shared" si="116"/>
        <v>917.87177727746507</v>
      </c>
      <c r="BI154" s="59">
        <f ca="1">AVERAGE(OFFSET($BH$3,0,0,'Données projet'!$E$11+1,1))-AVERAGE(OFFSET($H$3,0,0,'Données projet'!$E$11+1,1))</f>
        <v>565.65323074569903</v>
      </c>
      <c r="BJ154" s="59">
        <f t="shared" si="146"/>
        <v>253.00166490531203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162.14403195692137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162.14403195692137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170.99999999999991</v>
      </c>
      <c r="BZ154" s="13">
        <f>BY154*VLOOKUP('Données projet'!$B$12,Paramètres!$A$1:$I$89,3,0)*VLOOKUP('Données projet'!$B$12,Paramètres!$A$1:$I$89,5,0)</f>
        <v>112.03919999999995</v>
      </c>
      <c r="CA154" s="13">
        <f t="shared" ref="CA154:CA203" si="170">EXP(-1.0587+0.8836*LN(BZ154)+0.284)</f>
        <v>29.810921169420173</v>
      </c>
      <c r="CB154" s="20">
        <f t="shared" ref="CB154:CB203" si="171">(BZ154+CA154)*0.475*44/12</f>
        <v>247.05562770340671</v>
      </c>
      <c r="CC154" s="59">
        <f t="shared" si="119"/>
        <v>533.8638445266721</v>
      </c>
      <c r="CD154" s="59">
        <f ca="1">AVERAGE(OFFSET($CC$3,0,0,'Données projet'!$E$12+1,1))-AVERAGE(OFFSET($H$3,0,0,'Données projet'!$E$12+1,1))</f>
        <v>225.24418446643304</v>
      </c>
      <c r="CE154" s="59">
        <f t="shared" si="148"/>
        <v>220.72810812053521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10.210479120289563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10.210479120289563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266.99999999999983</v>
      </c>
      <c r="CU154" s="17">
        <f>CT154*VLOOKUP('Données projet'!$B$13,Paramètres!$A$1:$I$89,3,0)*VLOOKUP('Données projet'!$B$13,Paramètres!$A$1:$I$89,5,0)</f>
        <v>195.76439999999985</v>
      </c>
      <c r="CV154" s="13">
        <f t="shared" ref="CV154:CV203" si="173">EXP(-1.0587+0.8836*LN(CU154)+0.284)</f>
        <v>48.812154563023455</v>
      </c>
      <c r="CW154" s="20">
        <f t="shared" ref="CW154:CW203" si="174">(CU154+CV154)*0.475*44/12</f>
        <v>425.9708325305989</v>
      </c>
      <c r="CX154" s="59">
        <f t="shared" si="122"/>
        <v>712.77904935386425</v>
      </c>
      <c r="CY154" s="59">
        <f ca="1">AVERAGE(OFFSET($CX$3,0,0,'Données projet'!$E$13+1,1))-AVERAGE(OFFSET($H$3,0,0,'Données projet'!$E$13+1,1))</f>
        <v>302.36110224755532</v>
      </c>
      <c r="CZ154" s="59">
        <f t="shared" si="150"/>
        <v>292.08583531469412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7.9509094619312002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7.9509094619312002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213.00000000000003</v>
      </c>
      <c r="DP154" s="17">
        <f>DO154*VLOOKUP('Données projet'!$B$14,Paramètres!$A$1:$I$89,3,0)*VLOOKUP('Données projet'!$B$14,Paramètres!$A$1:$I$89,5,0)</f>
        <v>186.07680000000005</v>
      </c>
      <c r="DQ154" s="13">
        <f t="shared" ref="DQ154:DQ203" si="176">EXP(-1.0587+0.8836*LN(DP154)+0.284)</f>
        <v>46.671538591528673</v>
      </c>
      <c r="DR154" s="20">
        <f t="shared" ref="DR154:DR203" si="177">(DP154+DQ154)*0.475*44/12</f>
        <v>405.37002304691242</v>
      </c>
      <c r="DS154" s="59">
        <f t="shared" si="125"/>
        <v>692.17823987017778</v>
      </c>
      <c r="DT154" s="59">
        <f ca="1">AVERAGE(OFFSET($DS$3,0,0,'Données projet'!$E$14+1,1))-AVERAGE(OFFSET($H$3,0,0,'Données projet'!$E$14+1,1))</f>
        <v>285.8437404763045</v>
      </c>
      <c r="DU154" s="59">
        <f t="shared" si="152"/>
        <v>276.01618888357268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9.0209502535082624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9.0209502535082624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-1.1749999999999972</v>
      </c>
      <c r="EJ154" s="12">
        <f>IF('Données projet'!$A$192&gt;35,EJ153+EI154-ER153,IF(A154&lt;'Données projet'!$A$192,$EG$205^A154,IF(A154='Données projet'!$A$192,'Données projet'!$B$192,EJ153+EI154-ER153)))</f>
        <v>288.64999999999964</v>
      </c>
      <c r="EK154" s="17">
        <f>EJ154*VLOOKUP('Données projet'!$B$15,Paramètres!$A$1:$I$89,3,0)*VLOOKUP('Données projet'!$B$15,Paramètres!$A$1:$I$89,5,0)</f>
        <v>274.67933999999968</v>
      </c>
      <c r="EL154" s="13">
        <f t="shared" ref="EL154:EL203" si="179">EXP(-1.0587+0.8836*LN(EK154)+0.284)</f>
        <v>65.841348064216135</v>
      </c>
      <c r="EM154" s="20">
        <f t="shared" ref="EM154:EM203" si="180">(EK154+EL154)*0.475*44/12</f>
        <v>593.07353171184252</v>
      </c>
      <c r="EN154" s="59">
        <f t="shared" si="128"/>
        <v>879.88174853510782</v>
      </c>
      <c r="EO154" s="59">
        <f ca="1">AVERAGE(OFFSET($EN$3,0,0,'Données projet'!$E$15+1,1))-AVERAGE(OFFSET($H$3,0,0,'Données projet'!$E$15+1,1))</f>
        <v>536.1664221413339</v>
      </c>
      <c r="EP154" s="59">
        <f t="shared" si="154"/>
        <v>241.15939898336669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152.16593768264926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152.16593768264926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16.179999999999239</v>
      </c>
      <c r="O155" s="13">
        <f>N155*VLOOKUP('Données projet'!$B$9,Paramètres!$A$1:$I$89,3,0)*VLOOKUP('Données projet'!$B$9,Paramètres!$A$1:$I$89,5,0)</f>
        <v>13.63003199999936</v>
      </c>
      <c r="P155" s="13">
        <f t="shared" si="141"/>
        <v>4.6343998775961524</v>
      </c>
      <c r="Q155" s="20">
        <f t="shared" si="162"/>
        <v>31.810552186812185</v>
      </c>
      <c r="R155" s="59">
        <f t="shared" si="109"/>
        <v>318.73196519355207</v>
      </c>
      <c r="S155" s="59">
        <f ca="1">AVERAGE(OFFSET($R$3,0,0,'Données projet'!$E$9+1,1))-AVERAGE(OFFSET($H$3,0,0,'Données projet'!$E$9+1,1))</f>
        <v>422.90448425131547</v>
      </c>
      <c r="T155" s="59">
        <f t="shared" si="142"/>
        <v>211.68575920428512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135.97513824956417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135.97513824956417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-1.1749999999999972</v>
      </c>
      <c r="AI155" s="13">
        <f>IF('Données projet'!$A$62&gt;35,AI154+AH155-AQ154,IF(A155&lt;'Données projet'!$A$62,$AF$205^A155,IF(A155='Données projet'!$A$62,'Données projet'!$B$62,AI154+AH155-AQ154)))</f>
        <v>287.47499999999962</v>
      </c>
      <c r="AJ155" s="13">
        <f>AI155*VLOOKUP('Données projet'!$B$10,Paramètres!$A$1:$I$89,3,0)*VLOOKUP('Données projet'!$B$10,Paramètres!$A$1:$I$89,5,0)</f>
        <v>260.10737999999964</v>
      </c>
      <c r="AK155" s="13">
        <f t="shared" si="164"/>
        <v>62.745266482747503</v>
      </c>
      <c r="AL155" s="20">
        <f t="shared" si="165"/>
        <v>562.30169262411789</v>
      </c>
      <c r="AM155" s="59">
        <f t="shared" si="113"/>
        <v>849.22310563085784</v>
      </c>
      <c r="AN155" s="59">
        <f ca="1">AVERAGE(OFFSET($AM$3,0,0,'Données projet'!$E$10+1,1))-AVERAGE(OFFSET($H$3,0,0,'Données projet'!$E$10+1,1))</f>
        <v>514.0255035951318</v>
      </c>
      <c r="AO155" s="59">
        <f t="shared" si="144"/>
        <v>232.26614608014839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141.84523400805742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141.84523400805742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-1.1749999999999972</v>
      </c>
      <c r="BD155" s="12">
        <f>IF('Données projet'!$A$88&gt;35,BD154+BC155-BL154,IF(A155&lt;'Données projet'!$A$88,$BA$205^A155,IF(A155='Données projet'!$A$88,'Données projet'!$B$88,BD154+BC155-BL154)))</f>
        <v>287.47499999999962</v>
      </c>
      <c r="BE155" s="13">
        <f>BD155*VLOOKUP('Données projet'!$B$11,Paramètres!$A$1:$I$89,3,0)*VLOOKUP('Données projet'!$B$11,Paramètres!$A$1:$I$89,5,0)</f>
        <v>291.49964999999963</v>
      </c>
      <c r="BF155" s="13">
        <f t="shared" si="167"/>
        <v>69.391493516346102</v>
      </c>
      <c r="BG155" s="20">
        <f t="shared" si="168"/>
        <v>628.55207495763545</v>
      </c>
      <c r="BH155" s="59">
        <f t="shared" si="116"/>
        <v>915.47348796437541</v>
      </c>
      <c r="BI155" s="59">
        <f ca="1">AVERAGE(OFFSET($BH$3,0,0,'Données projet'!$E$11+1,1))-AVERAGE(OFFSET($H$3,0,0,'Données projet'!$E$11+1,1))</f>
        <v>565.65323074569903</v>
      </c>
      <c r="BJ155" s="59">
        <f t="shared" si="146"/>
        <v>253.00166490531203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158.96448638834025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158.96448638834025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170.99999999999991</v>
      </c>
      <c r="BZ155" s="13">
        <f>BY155*VLOOKUP('Données projet'!$B$12,Paramètres!$A$1:$I$89,3,0)*VLOOKUP('Données projet'!$B$12,Paramètres!$A$1:$I$89,5,0)</f>
        <v>112.03919999999995</v>
      </c>
      <c r="CA155" s="13">
        <f t="shared" si="170"/>
        <v>29.810921169420173</v>
      </c>
      <c r="CB155" s="20">
        <f t="shared" si="171"/>
        <v>247.05562770340671</v>
      </c>
      <c r="CC155" s="59">
        <f t="shared" si="119"/>
        <v>533.97704071014664</v>
      </c>
      <c r="CD155" s="59">
        <f ca="1">AVERAGE(OFFSET($CC$3,0,0,'Données projet'!$E$12+1,1))-AVERAGE(OFFSET($H$3,0,0,'Données projet'!$E$12+1,1))</f>
        <v>225.24418446643304</v>
      </c>
      <c r="CE155" s="59">
        <f t="shared" si="148"/>
        <v>220.72810812053521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10.010257852518006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10.010257852518006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266.99999999999983</v>
      </c>
      <c r="CU155" s="17">
        <f>CT155*VLOOKUP('Données projet'!$B$13,Paramètres!$A$1:$I$89,3,0)*VLOOKUP('Données projet'!$B$13,Paramètres!$A$1:$I$89,5,0)</f>
        <v>195.76439999999985</v>
      </c>
      <c r="CV155" s="13">
        <f t="shared" si="173"/>
        <v>48.812154563023455</v>
      </c>
      <c r="CW155" s="20">
        <f t="shared" si="174"/>
        <v>425.9708325305989</v>
      </c>
      <c r="CX155" s="59">
        <f t="shared" si="122"/>
        <v>712.89224553733879</v>
      </c>
      <c r="CY155" s="59">
        <f ca="1">AVERAGE(OFFSET($CX$3,0,0,'Données projet'!$E$13+1,1))-AVERAGE(OFFSET($H$3,0,0,'Données projet'!$E$13+1,1))</f>
        <v>302.36110224755532</v>
      </c>
      <c r="CZ155" s="59">
        <f t="shared" si="150"/>
        <v>292.08583531469412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7.7949969769586449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7.7949969769586449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213.00000000000003</v>
      </c>
      <c r="DP155" s="17">
        <f>DO155*VLOOKUP('Données projet'!$B$14,Paramètres!$A$1:$I$89,3,0)*VLOOKUP('Données projet'!$B$14,Paramètres!$A$1:$I$89,5,0)</f>
        <v>186.07680000000005</v>
      </c>
      <c r="DQ155" s="13">
        <f t="shared" si="176"/>
        <v>46.671538591528673</v>
      </c>
      <c r="DR155" s="20">
        <f t="shared" si="177"/>
        <v>405.37002304691242</v>
      </c>
      <c r="DS155" s="59">
        <f t="shared" si="125"/>
        <v>692.29143605365232</v>
      </c>
      <c r="DT155" s="59">
        <f ca="1">AVERAGE(OFFSET($DS$3,0,0,'Données projet'!$E$14+1,1))-AVERAGE(OFFSET($H$3,0,0,'Données projet'!$E$14+1,1))</f>
        <v>285.8437404763045</v>
      </c>
      <c r="DU155" s="59">
        <f t="shared" si="152"/>
        <v>276.01618888357268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8.8440549212733188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8.8440549212733188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-1.1749999999999972</v>
      </c>
      <c r="EJ155" s="12">
        <f>IF('Données projet'!$A$192&gt;35,EJ154+EI155-ER154,IF(A155&lt;'Données projet'!$A$192,$EG$205^A155,IF(A155='Données projet'!$A$192,'Données projet'!$B$192,EJ154+EI155-ER154)))</f>
        <v>287.47499999999962</v>
      </c>
      <c r="EK155" s="17">
        <f>EJ155*VLOOKUP('Données projet'!$B$15,Paramètres!$A$1:$I$89,3,0)*VLOOKUP('Données projet'!$B$15,Paramètres!$A$1:$I$89,5,0)</f>
        <v>273.56120999999962</v>
      </c>
      <c r="EL155" s="13">
        <f t="shared" si="179"/>
        <v>65.604470591810966</v>
      </c>
      <c r="EM155" s="20">
        <f t="shared" si="180"/>
        <v>590.71356036407008</v>
      </c>
      <c r="EN155" s="59">
        <f t="shared" si="128"/>
        <v>877.63497337081003</v>
      </c>
      <c r="EO155" s="59">
        <f ca="1">AVERAGE(OFFSET($EN$3,0,0,'Données projet'!$E$15+1,1))-AVERAGE(OFFSET($H$3,0,0,'Données projet'!$E$15+1,1))</f>
        <v>536.1664221413339</v>
      </c>
      <c r="EP155" s="59">
        <f t="shared" si="154"/>
        <v>241.15939898336669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149.18205645675008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149.18205645675008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16.179999999999239</v>
      </c>
      <c r="O156" s="13">
        <f>N156*VLOOKUP('Données projet'!$B$9,Paramètres!$A$1:$I$89,3,0)*VLOOKUP('Données projet'!$B$9,Paramètres!$A$1:$I$89,5,0)</f>
        <v>13.63003199999936</v>
      </c>
      <c r="P156" s="13">
        <f t="shared" si="141"/>
        <v>4.6343998775961524</v>
      </c>
      <c r="Q156" s="20">
        <f t="shared" si="162"/>
        <v>31.810552186812185</v>
      </c>
      <c r="R156" s="59">
        <f t="shared" si="109"/>
        <v>318.84319767631217</v>
      </c>
      <c r="S156" s="59">
        <f ca="1">AVERAGE(OFFSET($R$3,0,0,'Données projet'!$E$9+1,1))-AVERAGE(OFFSET($H$3,0,0,'Données projet'!$E$9+1,1))</f>
        <v>422.90448425131547</v>
      </c>
      <c r="T156" s="59">
        <f t="shared" si="142"/>
        <v>211.68575920428512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133.30874872513525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133.30874872513525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286.3</v>
      </c>
      <c r="AG156" s="12">
        <f>VLOOKUP(A156,'Données projet'!$A$61:$I$81,9,0)</f>
        <v>-1.1749999999999972</v>
      </c>
      <c r="AH156" s="12">
        <f t="array" ref="AH156">INDEX(AG:AG,MIN(IF(ISNUMBER(AG156:AG352),ROW(AG156:AG352),"")))</f>
        <v>-1.1749999999999972</v>
      </c>
      <c r="AI156" s="13">
        <f>IF('Données projet'!$A$62&gt;35,AI155+AH156-AQ155,IF(A156&lt;'Données projet'!$A$62,$AF$205^A156,IF(A156='Données projet'!$A$62,'Données projet'!$B$62,AI155+AH156-AQ155)))</f>
        <v>286.29999999999961</v>
      </c>
      <c r="AJ156" s="13">
        <f>AI156*VLOOKUP('Données projet'!$B$10,Paramètres!$A$1:$I$89,3,0)*VLOOKUP('Données projet'!$B$10,Paramètres!$A$1:$I$89,5,0)</f>
        <v>259.04423999999966</v>
      </c>
      <c r="AK156" s="13">
        <f t="shared" si="164"/>
        <v>62.518604901036205</v>
      </c>
      <c r="AL156" s="20">
        <f t="shared" si="165"/>
        <v>560.05528820263737</v>
      </c>
      <c r="AM156" s="59">
        <f t="shared" si="113"/>
        <v>847.08793369213731</v>
      </c>
      <c r="AN156" s="59">
        <f ca="1">AVERAGE(OFFSET($AM$3,0,0,'Données projet'!$E$10+1,1))-AVERAGE(OFFSET($H$3,0,0,'Données projet'!$E$10+1,1))</f>
        <v>514.0255035951318</v>
      </c>
      <c r="AO156" s="59">
        <f t="shared" si="144"/>
        <v>232.26614608014839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89.29</v>
      </c>
      <c r="AR156" s="16">
        <f>IF(ISNA(VLOOKUP(A156,'Données projet'!$A$61:$I$81,5,0)),0%,VLOOKUP(A156,'Données projet'!$A$61:$I$81,5,0)*VLOOKUP('Données projet'!$B$10,Paramètres!$A$1:$I$89,7,0))</f>
        <v>0.43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177.46725088634676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177.46725088634676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286.3</v>
      </c>
      <c r="BB156" s="12">
        <f>VLOOKUP(A156,'Données projet'!$A$87:$I$107,9,0)</f>
        <v>-1.1749999999999972</v>
      </c>
      <c r="BC156" s="12">
        <f t="array" ref="BC156">INDEX(BB:BB,MIN(IF(ISNUMBER(BB156:BB352),ROW(BB156:BB352),"")))</f>
        <v>-1.1749999999999972</v>
      </c>
      <c r="BD156" s="12">
        <f>IF('Données projet'!$A$88&gt;35,BD155+BC156-BL155,IF(A156&lt;'Données projet'!$A$88,$BA$205^A156,IF(A156='Données projet'!$A$88,'Données projet'!$B$88,BD155+BC156-BL155)))</f>
        <v>286.29999999999961</v>
      </c>
      <c r="BE156" s="13">
        <f>BD156*VLOOKUP('Données projet'!$B$11,Paramètres!$A$1:$I$89,3,0)*VLOOKUP('Données projet'!$B$11,Paramètres!$A$1:$I$89,5,0)</f>
        <v>290.3081999999996</v>
      </c>
      <c r="BF156" s="13">
        <f t="shared" si="167"/>
        <v>69.140823042549556</v>
      </c>
      <c r="BG156" s="20">
        <f t="shared" si="168"/>
        <v>626.0403817991064</v>
      </c>
      <c r="BH156" s="59">
        <f t="shared" si="116"/>
        <v>913.07302728860645</v>
      </c>
      <c r="BI156" s="59">
        <f ca="1">AVERAGE(OFFSET($BH$3,0,0,'Données projet'!$E$11+1,1))-AVERAGE(OFFSET($H$3,0,0,'Données projet'!$E$11+1,1))</f>
        <v>565.65323074569903</v>
      </c>
      <c r="BJ156" s="59">
        <f t="shared" si="146"/>
        <v>253.00166490531203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89.29</v>
      </c>
      <c r="BM156" s="16">
        <f>IF(ISNA(VLOOKUP(A156,'Données projet'!$A$87:$I$107,5,0)),0%,VLOOKUP(A156,'Données projet'!$A$87:$I$107,5,0)*VLOOKUP('Données projet'!$B$11,Paramètres!$A$1:$I$89,7,0))</f>
        <v>0.43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198.8857122002162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198.8857122002162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170.99999999999991</v>
      </c>
      <c r="BZ156" s="13">
        <f>BY156*VLOOKUP('Données projet'!$B$12,Paramètres!$A$1:$I$89,3,0)*VLOOKUP('Données projet'!$B$12,Paramètres!$A$1:$I$89,5,0)</f>
        <v>112.03919999999995</v>
      </c>
      <c r="CA156" s="13">
        <f t="shared" si="170"/>
        <v>29.810921169420173</v>
      </c>
      <c r="CB156" s="20">
        <f t="shared" si="171"/>
        <v>247.05562770340671</v>
      </c>
      <c r="CC156" s="59">
        <f t="shared" si="119"/>
        <v>534.08827319290674</v>
      </c>
      <c r="CD156" s="59">
        <f ca="1">AVERAGE(OFFSET($CC$3,0,0,'Données projet'!$E$12+1,1))-AVERAGE(OFFSET($H$3,0,0,'Données projet'!$E$12+1,1))</f>
        <v>225.24418446643304</v>
      </c>
      <c r="CE156" s="59">
        <f t="shared" si="148"/>
        <v>220.72810812053521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9.8139628016845339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9.8139628016845339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266.99999999999983</v>
      </c>
      <c r="CU156" s="17">
        <f>CT156*VLOOKUP('Données projet'!$B$13,Paramètres!$A$1:$I$89,3,0)*VLOOKUP('Données projet'!$B$13,Paramètres!$A$1:$I$89,5,0)</f>
        <v>195.76439999999985</v>
      </c>
      <c r="CV156" s="13">
        <f t="shared" si="173"/>
        <v>48.812154563023455</v>
      </c>
      <c r="CW156" s="20">
        <f t="shared" si="174"/>
        <v>425.9708325305989</v>
      </c>
      <c r="CX156" s="59">
        <f t="shared" si="122"/>
        <v>713.0034780200989</v>
      </c>
      <c r="CY156" s="59">
        <f ca="1">AVERAGE(OFFSET($CX$3,0,0,'Données projet'!$E$13+1,1))-AVERAGE(OFFSET($H$3,0,0,'Données projet'!$E$13+1,1))</f>
        <v>302.36110224755532</v>
      </c>
      <c r="CZ156" s="59">
        <f t="shared" si="150"/>
        <v>292.08583531469412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7.6421418407191757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7.6421418407191757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213.00000000000003</v>
      </c>
      <c r="DP156" s="17">
        <f>DO156*VLOOKUP('Données projet'!$B$14,Paramètres!$A$1:$I$89,3,0)*VLOOKUP('Données projet'!$B$14,Paramètres!$A$1:$I$89,5,0)</f>
        <v>186.07680000000005</v>
      </c>
      <c r="DQ156" s="13">
        <f t="shared" si="176"/>
        <v>46.671538591528673</v>
      </c>
      <c r="DR156" s="20">
        <f t="shared" si="177"/>
        <v>405.37002304691242</v>
      </c>
      <c r="DS156" s="59">
        <f t="shared" si="125"/>
        <v>692.40266853641242</v>
      </c>
      <c r="DT156" s="59">
        <f ca="1">AVERAGE(OFFSET($DS$3,0,0,'Données projet'!$E$14+1,1))-AVERAGE(OFFSET($H$3,0,0,'Données projet'!$E$14+1,1))</f>
        <v>285.8437404763045</v>
      </c>
      <c r="DU156" s="59">
        <f t="shared" si="152"/>
        <v>276.01618888357268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8.6706283986080042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8.6706283986080042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projet'!$A$191:$I$211,2,0)</f>
        <v>286.3</v>
      </c>
      <c r="EH156" s="12">
        <f>VLOOKUP(A156,'Données projet'!$A$191:$I$211,9,0)</f>
        <v>-1.1749999999999972</v>
      </c>
      <c r="EI156" s="12">
        <f t="array" ref="EI156">INDEX(EH:EH,MIN(IF(ISNUMBER(EH156:EH352),ROW(EH156:EH352),"")))</f>
        <v>-1.1749999999999972</v>
      </c>
      <c r="EJ156" s="12">
        <f>IF('Données projet'!$A$192&gt;35,EJ155+EI156-ER155,IF(A156&lt;'Données projet'!$A$192,$EG$205^A156,IF(A156='Données projet'!$A$192,'Données projet'!$B$192,EJ155+EI156-ER155)))</f>
        <v>286.29999999999961</v>
      </c>
      <c r="EK156" s="17">
        <f>EJ156*VLOOKUP('Données projet'!$B$15,Paramètres!$A$1:$I$89,3,0)*VLOOKUP('Données projet'!$B$15,Paramètres!$A$1:$I$89,5,0)</f>
        <v>272.44307999999967</v>
      </c>
      <c r="EL156" s="13">
        <f t="shared" si="179"/>
        <v>65.367480394697736</v>
      </c>
      <c r="EM156" s="20">
        <f t="shared" si="180"/>
        <v>588.35339268743132</v>
      </c>
      <c r="EN156" s="59">
        <f t="shared" si="128"/>
        <v>875.38603817693138</v>
      </c>
      <c r="EO156" s="59">
        <f ca="1">AVERAGE(OFFSET($EN$3,0,0,'Données projet'!$E$15+1,1))-AVERAGE(OFFSET($H$3,0,0,'Données projet'!$E$15+1,1))</f>
        <v>536.1664221413339</v>
      </c>
      <c r="EP156" s="59">
        <f t="shared" si="154"/>
        <v>241.15939898336669</v>
      </c>
      <c r="EQ156" s="15">
        <f>IF(ISNA(VLOOKUP(A156,'Données projet'!$A$191:$I$211,3,0)),0,VLOOKUP(A156,'Données projet'!$A$191:$I$211,3,0))</f>
        <v>13</v>
      </c>
      <c r="ER156" s="15">
        <f>IF(ISNA(VLOOKUP(A156,'Données projet'!$A$191:$I$211,4,0)),0,VLOOKUP(A156,'Données projet'!$A$191:$I$211,4,0))</f>
        <v>89.29</v>
      </c>
      <c r="ES156" s="16">
        <f>IF(ISNA(VLOOKUP(A156,'Données projet'!$A$191:$I$211,5,0)),0%,VLOOKUP(A156,'Données projet'!$A$191:$I$211,5,0)*VLOOKUP('Données projet'!$B$15,Paramètres!$A$1:$I$89,7,0))</f>
        <v>0.43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186.64659144943369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186.64659144943369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16.179999999999239</v>
      </c>
      <c r="O157" s="13">
        <f>N157*VLOOKUP('Données projet'!$B$9,Paramètres!$A$1:$I$89,3,0)*VLOOKUP('Données projet'!$B$9,Paramètres!$A$1:$I$89,5,0)</f>
        <v>13.63003199999936</v>
      </c>
      <c r="P157" s="13">
        <f t="shared" si="141"/>
        <v>4.6343998775961524</v>
      </c>
      <c r="Q157" s="20">
        <f t="shared" si="162"/>
        <v>31.810552186812185</v>
      </c>
      <c r="R157" s="59">
        <f t="shared" si="109"/>
        <v>318.95250052417492</v>
      </c>
      <c r="S157" s="59">
        <f ca="1">AVERAGE(OFFSET($R$3,0,0,'Données projet'!$E$9+1,1))-AVERAGE(OFFSET($H$3,0,0,'Données projet'!$E$9+1,1))</f>
        <v>422.90448425131547</v>
      </c>
      <c r="T157" s="59">
        <f t="shared" si="142"/>
        <v>211.68575920428512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130.69464547294334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130.69464547294334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-0.62249999999999517</v>
      </c>
      <c r="AI157" s="13">
        <f>IF('Données projet'!$A$62&gt;35,AI156+AH157-AQ156,IF(A157&lt;'Données projet'!$A$62,$AF$205^A157,IF(A157='Données projet'!$A$62,'Données projet'!$B$62,AI156+AH157-AQ156)))</f>
        <v>196.38749999999959</v>
      </c>
      <c r="AJ157" s="13">
        <f>AI157*VLOOKUP('Données projet'!$B$10,Paramètres!$A$1:$I$89,3,0)*VLOOKUP('Données projet'!$B$10,Paramètres!$A$1:$I$89,5,0)</f>
        <v>177.69140999999962</v>
      </c>
      <c r="AK157" s="13">
        <f t="shared" si="164"/>
        <v>44.808182194782958</v>
      </c>
      <c r="AL157" s="20">
        <f t="shared" si="165"/>
        <v>387.52012307257957</v>
      </c>
      <c r="AM157" s="59">
        <f t="shared" si="113"/>
        <v>674.66207140994231</v>
      </c>
      <c r="AN157" s="59">
        <f ca="1">AVERAGE(OFFSET($AM$3,0,0,'Données projet'!$E$10+1,1))-AVERAGE(OFFSET($H$3,0,0,'Données projet'!$E$10+1,1))</f>
        <v>514.0255035951318</v>
      </c>
      <c r="AO157" s="59">
        <f t="shared" si="144"/>
        <v>232.26614608014839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173.98722634080031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173.98722634080031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-0.62249999999999517</v>
      </c>
      <c r="BD157" s="12">
        <f>IF('Données projet'!$A$88&gt;35,BD156+BC157-BL156,IF(A157&lt;'Données projet'!$A$88,$BA$205^A157,IF(A157='Données projet'!$A$88,'Données projet'!$B$88,BD156+BC157-BL156)))</f>
        <v>196.38749999999959</v>
      </c>
      <c r="BE157" s="13">
        <f>BD157*VLOOKUP('Données projet'!$B$11,Paramètres!$A$1:$I$89,3,0)*VLOOKUP('Données projet'!$B$11,Paramètres!$A$1:$I$89,5,0)</f>
        <v>199.13692499999959</v>
      </c>
      <c r="BF157" s="13">
        <f t="shared" si="167"/>
        <v>49.554442247902109</v>
      </c>
      <c r="BG157" s="20">
        <f t="shared" si="168"/>
        <v>433.1374646234288</v>
      </c>
      <c r="BH157" s="59">
        <f t="shared" si="116"/>
        <v>720.27941296079155</v>
      </c>
      <c r="BI157" s="59">
        <f ca="1">AVERAGE(OFFSET($BH$3,0,0,'Données projet'!$E$11+1,1))-AVERAGE(OFFSET($H$3,0,0,'Données projet'!$E$11+1,1))</f>
        <v>565.65323074569903</v>
      </c>
      <c r="BJ157" s="59">
        <f t="shared" si="146"/>
        <v>253.00166490531203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194.98568469227621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194.98568469227621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170.99999999999991</v>
      </c>
      <c r="BZ157" s="13">
        <f>BY157*VLOOKUP('Données projet'!$B$12,Paramètres!$A$1:$I$89,3,0)*VLOOKUP('Données projet'!$B$12,Paramètres!$A$1:$I$89,5,0)</f>
        <v>112.03919999999995</v>
      </c>
      <c r="CA157" s="13">
        <f t="shared" si="170"/>
        <v>29.810921169420173</v>
      </c>
      <c r="CB157" s="20">
        <f t="shared" si="171"/>
        <v>247.05562770340671</v>
      </c>
      <c r="CC157" s="59">
        <f t="shared" si="119"/>
        <v>534.19757604076949</v>
      </c>
      <c r="CD157" s="59">
        <f ca="1">AVERAGE(OFFSET($CC$3,0,0,'Données projet'!$E$12+1,1))-AVERAGE(OFFSET($H$3,0,0,'Données projet'!$E$12+1,1))</f>
        <v>225.24418446643304</v>
      </c>
      <c r="CE157" s="59">
        <f t="shared" si="148"/>
        <v>220.72810812053521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9.6215169770697475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9.6215169770697475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266.99999999999983</v>
      </c>
      <c r="CU157" s="17">
        <f>CT157*VLOOKUP('Données projet'!$B$13,Paramètres!$A$1:$I$89,3,0)*VLOOKUP('Données projet'!$B$13,Paramètres!$A$1:$I$89,5,0)</f>
        <v>195.76439999999985</v>
      </c>
      <c r="CV157" s="13">
        <f t="shared" si="173"/>
        <v>48.812154563023455</v>
      </c>
      <c r="CW157" s="20">
        <f t="shared" si="174"/>
        <v>425.9708325305989</v>
      </c>
      <c r="CX157" s="59">
        <f t="shared" si="122"/>
        <v>713.11278086796165</v>
      </c>
      <c r="CY157" s="59">
        <f ca="1">AVERAGE(OFFSET($CX$3,0,0,'Données projet'!$E$13+1,1))-AVERAGE(OFFSET($H$3,0,0,'Données projet'!$E$13+1,1))</f>
        <v>302.36110224755532</v>
      </c>
      <c r="CZ157" s="59">
        <f t="shared" si="150"/>
        <v>292.08583531469412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7.492284100468936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7.492284100468936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213.00000000000003</v>
      </c>
      <c r="DP157" s="17">
        <f>DO157*VLOOKUP('Données projet'!$B$14,Paramètres!$A$1:$I$89,3,0)*VLOOKUP('Données projet'!$B$14,Paramètres!$A$1:$I$89,5,0)</f>
        <v>186.07680000000005</v>
      </c>
      <c r="DQ157" s="13">
        <f t="shared" si="176"/>
        <v>46.671538591528673</v>
      </c>
      <c r="DR157" s="20">
        <f t="shared" si="177"/>
        <v>405.37002304691242</v>
      </c>
      <c r="DS157" s="59">
        <f t="shared" si="125"/>
        <v>692.51197138427517</v>
      </c>
      <c r="DT157" s="59">
        <f ca="1">AVERAGE(OFFSET($DS$3,0,0,'Données projet'!$E$14+1,1))-AVERAGE(OFFSET($H$3,0,0,'Données projet'!$E$14+1,1))</f>
        <v>285.8437404763045</v>
      </c>
      <c r="DU157" s="59">
        <f t="shared" si="152"/>
        <v>276.01618888357268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8.5006026642724226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8.5006026642724226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-0.62249999999999517</v>
      </c>
      <c r="EJ157" s="12">
        <f>IF('Données projet'!$A$192&gt;35,EJ156+EI157-ER156,IF(A157&lt;'Données projet'!$A$192,$EG$205^A157,IF(A157='Données projet'!$A$192,'Données projet'!$B$192,EJ156+EI157-ER156)))</f>
        <v>196.38749999999959</v>
      </c>
      <c r="EK157" s="17">
        <f>EJ157*VLOOKUP('Données projet'!$B$15,Paramètres!$A$1:$I$89,3,0)*VLOOKUP('Données projet'!$B$15,Paramètres!$A$1:$I$89,5,0)</f>
        <v>186.88234499999962</v>
      </c>
      <c r="EL157" s="13">
        <f t="shared" si="179"/>
        <v>46.850021298075546</v>
      </c>
      <c r="EM157" s="20">
        <f t="shared" si="180"/>
        <v>407.08387130248093</v>
      </c>
      <c r="EN157" s="59">
        <f t="shared" si="128"/>
        <v>694.22581963984362</v>
      </c>
      <c r="EO157" s="59">
        <f ca="1">AVERAGE(OFFSET($EN$3,0,0,'Données projet'!$E$15+1,1))-AVERAGE(OFFSET($H$3,0,0,'Données projet'!$E$15+1,1))</f>
        <v>536.1664221413339</v>
      </c>
      <c r="EP157" s="59">
        <f t="shared" si="154"/>
        <v>241.15939898336669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182.98656563429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182.98656563429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16.179999999999239</v>
      </c>
      <c r="O158" s="13">
        <f>N158*VLOOKUP('Données projet'!$B$9,Paramètres!$A$1:$I$89,3,0)*VLOOKUP('Données projet'!$B$9,Paramètres!$A$1:$I$89,5,0)</f>
        <v>13.63003199999936</v>
      </c>
      <c r="P158" s="13">
        <f t="shared" si="141"/>
        <v>4.6343998775961524</v>
      </c>
      <c r="Q158" s="20">
        <f t="shared" si="162"/>
        <v>31.810552186812185</v>
      </c>
      <c r="R158" s="59">
        <f t="shared" si="109"/>
        <v>319.05990721199186</v>
      </c>
      <c r="S158" s="59">
        <f ca="1">AVERAGE(OFFSET($R$3,0,0,'Données projet'!$E$9+1,1))-AVERAGE(OFFSET($H$3,0,0,'Données projet'!$E$9+1,1))</f>
        <v>422.90448425131547</v>
      </c>
      <c r="T158" s="59">
        <f t="shared" si="142"/>
        <v>211.68575920428512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128.13180319108136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128.13180319108136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-0.62249999999999517</v>
      </c>
      <c r="AI158" s="13">
        <f>IF('Données projet'!$A$62&gt;35,AI157+AH158-AQ157,IF(A158&lt;'Données projet'!$A$62,$AF$205^A158,IF(A158='Données projet'!$A$62,'Données projet'!$B$62,AI157+AH158-AQ157)))</f>
        <v>195.76499999999959</v>
      </c>
      <c r="AJ158" s="13">
        <f>AI158*VLOOKUP('Données projet'!$B$10,Paramètres!$A$1:$I$89,3,0)*VLOOKUP('Données projet'!$B$10,Paramètres!$A$1:$I$89,5,0)</f>
        <v>177.12817199999964</v>
      </c>
      <c r="AK158" s="13">
        <f t="shared" si="164"/>
        <v>44.682660512074754</v>
      </c>
      <c r="AL158" s="20">
        <f t="shared" si="165"/>
        <v>386.32053329186289</v>
      </c>
      <c r="AM158" s="59">
        <f t="shared" si="113"/>
        <v>673.56988831704257</v>
      </c>
      <c r="AN158" s="59">
        <f ca="1">AVERAGE(OFFSET($AM$3,0,0,'Données projet'!$E$10+1,1))-AVERAGE(OFFSET($H$3,0,0,'Données projet'!$E$10+1,1))</f>
        <v>514.0255035951318</v>
      </c>
      <c r="AO158" s="59">
        <f t="shared" si="144"/>
        <v>232.26614608014839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170.57544295398662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170.57544295398662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-0.62249999999999517</v>
      </c>
      <c r="BD158" s="12">
        <f>IF('Données projet'!$A$88&gt;35,BD157+BC158-BL157,IF(A158&lt;'Données projet'!$A$88,$BA$205^A158,IF(A158='Données projet'!$A$88,'Données projet'!$B$88,BD157+BC158-BL157)))</f>
        <v>195.76499999999959</v>
      </c>
      <c r="BE158" s="13">
        <f>BD158*VLOOKUP('Données projet'!$B$11,Paramètres!$A$1:$I$89,3,0)*VLOOKUP('Données projet'!$B$11,Paramètres!$A$1:$I$89,5,0)</f>
        <v>198.5057099999996</v>
      </c>
      <c r="BF158" s="13">
        <f t="shared" si="167"/>
        <v>49.415624811622642</v>
      </c>
      <c r="BG158" s="20">
        <f t="shared" si="168"/>
        <v>431.79632479690872</v>
      </c>
      <c r="BH158" s="59">
        <f t="shared" si="116"/>
        <v>719.04567982208846</v>
      </c>
      <c r="BI158" s="59">
        <f ca="1">AVERAGE(OFFSET($BH$3,0,0,'Données projet'!$E$11+1,1))-AVERAGE(OFFSET($H$3,0,0,'Données projet'!$E$11+1,1))</f>
        <v>565.65323074569903</v>
      </c>
      <c r="BJ158" s="59">
        <f t="shared" si="146"/>
        <v>253.00166490531203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191.16213434498502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191.16213434498502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170.99999999999991</v>
      </c>
      <c r="BZ158" s="13">
        <f>BY158*VLOOKUP('Données projet'!$B$12,Paramètres!$A$1:$I$89,3,0)*VLOOKUP('Données projet'!$B$12,Paramètres!$A$1:$I$89,5,0)</f>
        <v>112.03919999999995</v>
      </c>
      <c r="CA158" s="13">
        <f t="shared" si="170"/>
        <v>29.810921169420173</v>
      </c>
      <c r="CB158" s="20">
        <f t="shared" si="171"/>
        <v>247.05562770340671</v>
      </c>
      <c r="CC158" s="59">
        <f t="shared" si="119"/>
        <v>534.30498272858642</v>
      </c>
      <c r="CD158" s="59">
        <f ca="1">AVERAGE(OFFSET($CC$3,0,0,'Données projet'!$E$12+1,1))-AVERAGE(OFFSET($H$3,0,0,'Données projet'!$E$12+1,1))</f>
        <v>225.24418446643304</v>
      </c>
      <c r="CE158" s="59">
        <f t="shared" si="148"/>
        <v>220.72810812053521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9.4328448976952952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9.4328448976952952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266.99999999999983</v>
      </c>
      <c r="CU158" s="17">
        <f>CT158*VLOOKUP('Données projet'!$B$13,Paramètres!$A$1:$I$89,3,0)*VLOOKUP('Données projet'!$B$13,Paramètres!$A$1:$I$89,5,0)</f>
        <v>195.76439999999985</v>
      </c>
      <c r="CV158" s="13">
        <f t="shared" si="173"/>
        <v>48.812154563023455</v>
      </c>
      <c r="CW158" s="20">
        <f t="shared" si="174"/>
        <v>425.9708325305989</v>
      </c>
      <c r="CX158" s="59">
        <f t="shared" si="122"/>
        <v>713.22018755577858</v>
      </c>
      <c r="CY158" s="59">
        <f ca="1">AVERAGE(OFFSET($CX$3,0,0,'Données projet'!$E$13+1,1))-AVERAGE(OFFSET($H$3,0,0,'Données projet'!$E$13+1,1))</f>
        <v>302.36110224755532</v>
      </c>
      <c r="CZ158" s="59">
        <f t="shared" si="150"/>
        <v>292.08583531469412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7.3453649791008067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7.3453649791008067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213.00000000000003</v>
      </c>
      <c r="DP158" s="17">
        <f>DO158*VLOOKUP('Données projet'!$B$14,Paramètres!$A$1:$I$89,3,0)*VLOOKUP('Données projet'!$B$14,Paramètres!$A$1:$I$89,5,0)</f>
        <v>186.07680000000005</v>
      </c>
      <c r="DQ158" s="13">
        <f t="shared" si="176"/>
        <v>46.671538591528673</v>
      </c>
      <c r="DR158" s="20">
        <f t="shared" si="177"/>
        <v>405.37002304691242</v>
      </c>
      <c r="DS158" s="59">
        <f t="shared" si="125"/>
        <v>692.6193780720921</v>
      </c>
      <c r="DT158" s="59">
        <f ca="1">AVERAGE(OFFSET($DS$3,0,0,'Données projet'!$E$14+1,1))-AVERAGE(OFFSET($H$3,0,0,'Données projet'!$E$14+1,1))</f>
        <v>285.8437404763045</v>
      </c>
      <c r="DU158" s="59">
        <f t="shared" si="152"/>
        <v>276.01618888357268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8.333911030881703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8.333911030881703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-0.62249999999999517</v>
      </c>
      <c r="EJ158" s="12">
        <f>IF('Données projet'!$A$192&gt;35,EJ157+EI158-ER157,IF(A158&lt;'Données projet'!$A$192,$EG$205^A158,IF(A158='Données projet'!$A$192,'Données projet'!$B$192,EJ157+EI158-ER157)))</f>
        <v>195.76499999999959</v>
      </c>
      <c r="EK158" s="17">
        <f>EJ158*VLOOKUP('Données projet'!$B$15,Paramètres!$A$1:$I$89,3,0)*VLOOKUP('Données projet'!$B$15,Paramètres!$A$1:$I$89,5,0)</f>
        <v>186.2899739999996</v>
      </c>
      <c r="EL158" s="13">
        <f t="shared" si="179"/>
        <v>46.718779787703973</v>
      </c>
      <c r="EM158" s="20">
        <f t="shared" si="180"/>
        <v>405.82357951358364</v>
      </c>
      <c r="EN158" s="59">
        <f t="shared" si="128"/>
        <v>693.07293453876332</v>
      </c>
      <c r="EO158" s="59">
        <f ca="1">AVERAGE(OFFSET($EN$3,0,0,'Données projet'!$E$15+1,1))-AVERAGE(OFFSET($H$3,0,0,'Données projet'!$E$15+1,1))</f>
        <v>536.1664221413339</v>
      </c>
      <c r="EP158" s="59">
        <f t="shared" si="154"/>
        <v>241.15939898336669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179.39831069298597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179.39831069298597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16.179999999999239</v>
      </c>
      <c r="O159" s="13">
        <f>N159*VLOOKUP('Données projet'!$B$9,Paramètres!$A$1:$I$89,3,0)*VLOOKUP('Données projet'!$B$9,Paramètres!$A$1:$I$89,5,0)</f>
        <v>13.63003199999936</v>
      </c>
      <c r="P159" s="13">
        <f t="shared" si="141"/>
        <v>4.6343998775961524</v>
      </c>
      <c r="Q159" s="20">
        <f t="shared" si="162"/>
        <v>31.810552186812185</v>
      </c>
      <c r="R159" s="59">
        <f t="shared" si="109"/>
        <v>319.16545063390049</v>
      </c>
      <c r="S159" s="59">
        <f ca="1">AVERAGE(OFFSET($R$3,0,0,'Données projet'!$E$9+1,1))-AVERAGE(OFFSET($H$3,0,0,'Données projet'!$E$9+1,1))</f>
        <v>422.90448425131547</v>
      </c>
      <c r="T159" s="59">
        <f t="shared" si="142"/>
        <v>211.68575920428512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125.61921668318726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125.61921668318726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-0.62249999999999517</v>
      </c>
      <c r="AI159" s="13">
        <f>IF('Données projet'!$A$62&gt;35,AI158+AH159-AQ158,IF(A159&lt;'Données projet'!$A$62,$AF$205^A159,IF(A159='Données projet'!$A$62,'Données projet'!$B$62,AI158+AH159-AQ158)))</f>
        <v>195.14249999999959</v>
      </c>
      <c r="AJ159" s="13">
        <f>AI159*VLOOKUP('Données projet'!$B$10,Paramètres!$A$1:$I$89,3,0)*VLOOKUP('Données projet'!$B$10,Paramètres!$A$1:$I$89,5,0)</f>
        <v>176.56493399999962</v>
      </c>
      <c r="AK159" s="13">
        <f t="shared" si="164"/>
        <v>44.557092361023152</v>
      </c>
      <c r="AL159" s="20">
        <f t="shared" si="165"/>
        <v>385.12086257878133</v>
      </c>
      <c r="AM159" s="59">
        <f t="shared" si="113"/>
        <v>672.47576102586959</v>
      </c>
      <c r="AN159" s="59">
        <f ca="1">AVERAGE(OFFSET($AM$3,0,0,'Données projet'!$E$10+1,1))-AVERAGE(OFFSET($H$3,0,0,'Données projet'!$E$10+1,1))</f>
        <v>514.0255035951318</v>
      </c>
      <c r="AO159" s="59">
        <f t="shared" si="144"/>
        <v>232.26614608014839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167.23056255840598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167.23056255840598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-0.62249999999999517</v>
      </c>
      <c r="BD159" s="12">
        <f>IF('Données projet'!$A$88&gt;35,BD158+BC159-BL158,IF(A159&lt;'Données projet'!$A$88,$BA$205^A159,IF(A159='Données projet'!$A$88,'Données projet'!$B$88,BD158+BC159-BL158)))</f>
        <v>195.14249999999959</v>
      </c>
      <c r="BE159" s="13">
        <f>BD159*VLOOKUP('Données projet'!$B$11,Paramètres!$A$1:$I$89,3,0)*VLOOKUP('Données projet'!$B$11,Paramètres!$A$1:$I$89,5,0)</f>
        <v>197.8744949999996</v>
      </c>
      <c r="BF159" s="13">
        <f t="shared" si="167"/>
        <v>49.276755984888865</v>
      </c>
      <c r="BG159" s="20">
        <f t="shared" si="168"/>
        <v>430.45509546534737</v>
      </c>
      <c r="BH159" s="59">
        <f t="shared" si="116"/>
        <v>717.80999391243563</v>
      </c>
      <c r="BI159" s="59">
        <f ca="1">AVERAGE(OFFSET($BH$3,0,0,'Données projet'!$E$11+1,1))-AVERAGE(OFFSET($H$3,0,0,'Données projet'!$E$11+1,1))</f>
        <v>565.65323074569903</v>
      </c>
      <c r="BJ159" s="59">
        <f t="shared" si="146"/>
        <v>253.00166490531203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187.41356148786878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187.41356148786878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170.99999999999991</v>
      </c>
      <c r="BZ159" s="13">
        <f>BY159*VLOOKUP('Données projet'!$B$12,Paramètres!$A$1:$I$89,3,0)*VLOOKUP('Données projet'!$B$12,Paramètres!$A$1:$I$89,5,0)</f>
        <v>112.03919999999995</v>
      </c>
      <c r="CA159" s="13">
        <f t="shared" si="170"/>
        <v>29.810921169420173</v>
      </c>
      <c r="CB159" s="20">
        <f t="shared" si="171"/>
        <v>247.05562770340671</v>
      </c>
      <c r="CC159" s="59">
        <f t="shared" si="119"/>
        <v>534.410526150495</v>
      </c>
      <c r="CD159" s="59">
        <f ca="1">AVERAGE(OFFSET($CC$3,0,0,'Données projet'!$E$12+1,1))-AVERAGE(OFFSET($H$3,0,0,'Données projet'!$E$12+1,1))</f>
        <v>225.24418446643304</v>
      </c>
      <c r="CE159" s="59">
        <f t="shared" si="148"/>
        <v>220.72810812053521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9.2478725627187703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9.2478725627187703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266.99999999999983</v>
      </c>
      <c r="CU159" s="17">
        <f>CT159*VLOOKUP('Données projet'!$B$13,Paramètres!$A$1:$I$89,3,0)*VLOOKUP('Données projet'!$B$13,Paramètres!$A$1:$I$89,5,0)</f>
        <v>195.76439999999985</v>
      </c>
      <c r="CV159" s="13">
        <f t="shared" si="173"/>
        <v>48.812154563023455</v>
      </c>
      <c r="CW159" s="20">
        <f t="shared" si="174"/>
        <v>425.9708325305989</v>
      </c>
      <c r="CX159" s="59">
        <f t="shared" si="122"/>
        <v>713.32573097768727</v>
      </c>
      <c r="CY159" s="59">
        <f ca="1">AVERAGE(OFFSET($CX$3,0,0,'Données projet'!$E$13+1,1))-AVERAGE(OFFSET($H$3,0,0,'Données projet'!$E$13+1,1))</f>
        <v>302.36110224755532</v>
      </c>
      <c r="CZ159" s="59">
        <f t="shared" si="150"/>
        <v>292.08583531469412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7.2013268520908911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7.2013268520908911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213.00000000000003</v>
      </c>
      <c r="DP159" s="17">
        <f>DO159*VLOOKUP('Données projet'!$B$14,Paramètres!$A$1:$I$89,3,0)*VLOOKUP('Données projet'!$B$14,Paramètres!$A$1:$I$89,5,0)</f>
        <v>186.07680000000005</v>
      </c>
      <c r="DQ159" s="13">
        <f t="shared" si="176"/>
        <v>46.671538591528673</v>
      </c>
      <c r="DR159" s="20">
        <f t="shared" si="177"/>
        <v>405.37002304691242</v>
      </c>
      <c r="DS159" s="59">
        <f t="shared" si="125"/>
        <v>692.72492149400068</v>
      </c>
      <c r="DT159" s="59">
        <f ca="1">AVERAGE(OFFSET($DS$3,0,0,'Données projet'!$E$14+1,1))-AVERAGE(OFFSET($H$3,0,0,'Données projet'!$E$14+1,1))</f>
        <v>285.8437404763045</v>
      </c>
      <c r="DU159" s="59">
        <f t="shared" si="152"/>
        <v>276.01618888357268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8.170488118749919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8.170488118749919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-0.62249999999999517</v>
      </c>
      <c r="EJ159" s="12">
        <f>IF('Données projet'!$A$192&gt;35,EJ158+EI159-ER158,IF(A159&lt;'Données projet'!$A$192,$EG$205^A159,IF(A159='Données projet'!$A$192,'Données projet'!$B$192,EJ158+EI159-ER158)))</f>
        <v>195.14249999999959</v>
      </c>
      <c r="EK159" s="17">
        <f>EJ159*VLOOKUP('Données projet'!$B$15,Paramètres!$A$1:$I$89,3,0)*VLOOKUP('Données projet'!$B$15,Paramètres!$A$1:$I$89,5,0)</f>
        <v>185.69760299999959</v>
      </c>
      <c r="EL159" s="13">
        <f t="shared" si="179"/>
        <v>46.58748969149886</v>
      </c>
      <c r="EM159" s="20">
        <f t="shared" si="180"/>
        <v>404.56320310435973</v>
      </c>
      <c r="EN159" s="59">
        <f t="shared" si="128"/>
        <v>691.91810155144799</v>
      </c>
      <c r="EO159" s="59">
        <f ca="1">AVERAGE(OFFSET($EN$3,0,0,'Données projet'!$E$15+1,1))-AVERAGE(OFFSET($H$3,0,0,'Données projet'!$E$15+1,1))</f>
        <v>536.1664221413339</v>
      </c>
      <c r="EP159" s="59">
        <f t="shared" si="154"/>
        <v>241.15939898336669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175.8804192424615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175.8804192424615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16.179999999999239</v>
      </c>
      <c r="O160" s="13">
        <f>N160*VLOOKUP('Données projet'!$B$9,Paramètres!$A$1:$I$89,3,0)*VLOOKUP('Données projet'!$B$9,Paramètres!$A$1:$I$89,5,0)</f>
        <v>13.63003199999936</v>
      </c>
      <c r="P160" s="13">
        <f t="shared" si="141"/>
        <v>4.6343998775961524</v>
      </c>
      <c r="Q160" s="20">
        <f t="shared" si="162"/>
        <v>31.810552186812185</v>
      </c>
      <c r="R160" s="59">
        <f t="shared" si="109"/>
        <v>319.26916311339875</v>
      </c>
      <c r="S160" s="59">
        <f ca="1">AVERAGE(OFFSET($R$3,0,0,'Données projet'!$E$9+1,1))-AVERAGE(OFFSET($H$3,0,0,'Données projet'!$E$9+1,1))</f>
        <v>422.90448425131547</v>
      </c>
      <c r="T160" s="59">
        <f t="shared" si="142"/>
        <v>211.68575920428512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123.15590046418653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123.15590046418653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194.52</v>
      </c>
      <c r="AG160" s="12">
        <f>VLOOKUP(A160,'Données projet'!$A$61:$I$81,9,0)</f>
        <v>-0.62249999999999517</v>
      </c>
      <c r="AH160" s="12">
        <f t="array" ref="AH160">INDEX(AG:AG,MIN(IF(ISNUMBER(AG160:AG356),ROW(AG160:AG356),"")))</f>
        <v>-0.62249999999999517</v>
      </c>
      <c r="AI160" s="13">
        <f>IF('Données projet'!$A$62&gt;35,AI159+AH160-AQ159,IF(A160&lt;'Données projet'!$A$62,$AF$205^A160,IF(A160='Données projet'!$A$62,'Données projet'!$B$62,AI159+AH160-AQ159)))</f>
        <v>194.51999999999958</v>
      </c>
      <c r="AJ160" s="13">
        <f>AI160*VLOOKUP('Données projet'!$B$10,Paramètres!$A$1:$I$89,3,0)*VLOOKUP('Données projet'!$B$10,Paramètres!$A$1:$I$89,5,0)</f>
        <v>176.00169599999961</v>
      </c>
      <c r="AK160" s="13">
        <f t="shared" si="164"/>
        <v>44.431477576109586</v>
      </c>
      <c r="AL160" s="20">
        <f t="shared" si="165"/>
        <v>383.92111064505684</v>
      </c>
      <c r="AM160" s="59">
        <f t="shared" si="113"/>
        <v>671.37972157164336</v>
      </c>
      <c r="AN160" s="59">
        <f ca="1">AVERAGE(OFFSET($AM$3,0,0,'Données projet'!$E$10+1,1))-AVERAGE(OFFSET($H$3,0,0,'Données projet'!$E$10+1,1))</f>
        <v>514.0255035951318</v>
      </c>
      <c r="AO160" s="59">
        <f t="shared" si="144"/>
        <v>232.26614608014839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57.95</v>
      </c>
      <c r="AR160" s="16">
        <f>IF(ISNA(VLOOKUP(A160,'Données projet'!$A$61:$I$81,5,0)),0%,VLOOKUP(A160,'Données projet'!$A$61:$I$81,5,0)*VLOOKUP('Données projet'!$B$10,Paramètres!$A$1:$I$89,7,0))</f>
        <v>0.43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188.8754944998912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188.8754944998912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194.52</v>
      </c>
      <c r="BB160" s="12">
        <f>VLOOKUP(A160,'Données projet'!$A$87:$I$107,9,0)</f>
        <v>-0.62249999999999517</v>
      </c>
      <c r="BC160" s="12">
        <f t="array" ref="BC160">INDEX(BB:BB,MIN(IF(ISNUMBER(BB160:BB356),ROW(BB160:BB356),"")))</f>
        <v>-0.62249999999999517</v>
      </c>
      <c r="BD160" s="12">
        <f>IF('Données projet'!$A$88&gt;35,BD159+BC160-BL159,IF(A160&lt;'Données projet'!$A$88,$BA$205^A160,IF(A160='Données projet'!$A$88,'Données projet'!$B$88,BD159+BC160-BL159)))</f>
        <v>194.51999999999958</v>
      </c>
      <c r="BE160" s="13">
        <f>BD160*VLOOKUP('Données projet'!$B$11,Paramètres!$A$1:$I$89,3,0)*VLOOKUP('Données projet'!$B$11,Paramètres!$A$1:$I$89,5,0)</f>
        <v>197.2432799999996</v>
      </c>
      <c r="BF160" s="13">
        <f t="shared" si="167"/>
        <v>49.137835584649814</v>
      </c>
      <c r="BG160" s="20">
        <f t="shared" si="168"/>
        <v>429.1137763099311</v>
      </c>
      <c r="BH160" s="59">
        <f t="shared" si="116"/>
        <v>716.57238723651767</v>
      </c>
      <c r="BI160" s="59">
        <f ca="1">AVERAGE(OFFSET($BH$3,0,0,'Données projet'!$E$11+1,1))-AVERAGE(OFFSET($H$3,0,0,'Données projet'!$E$11+1,1))</f>
        <v>565.65323074569903</v>
      </c>
      <c r="BJ160" s="59">
        <f t="shared" si="146"/>
        <v>253.00166490531203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57.95</v>
      </c>
      <c r="BM160" s="16">
        <f>IF(ISNA(VLOOKUP(A160,'Données projet'!$A$87:$I$107,5,0)),0%,VLOOKUP(A160,'Données projet'!$A$87:$I$107,5,0)*VLOOKUP('Données projet'!$B$11,Paramètres!$A$1:$I$89,7,0))</f>
        <v>0.43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211.67081280160221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211.67081280160221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170.99999999999991</v>
      </c>
      <c r="BZ160" s="13">
        <f>BY160*VLOOKUP('Données projet'!$B$12,Paramètres!$A$1:$I$89,3,0)*VLOOKUP('Données projet'!$B$12,Paramètres!$A$1:$I$89,5,0)</f>
        <v>112.03919999999995</v>
      </c>
      <c r="CA160" s="13">
        <f t="shared" si="170"/>
        <v>29.810921169420173</v>
      </c>
      <c r="CB160" s="20">
        <f t="shared" si="171"/>
        <v>247.05562770340671</v>
      </c>
      <c r="CC160" s="59">
        <f t="shared" si="119"/>
        <v>534.51423862999332</v>
      </c>
      <c r="CD160" s="59">
        <f ca="1">AVERAGE(OFFSET($CC$3,0,0,'Données projet'!$E$12+1,1))-AVERAGE(OFFSET($H$3,0,0,'Données projet'!$E$12+1,1))</f>
        <v>225.24418446643304</v>
      </c>
      <c r="CE160" s="59">
        <f t="shared" si="148"/>
        <v>220.72810812053521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9.0665274224091519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9.0665274224091519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266.99999999999983</v>
      </c>
      <c r="CU160" s="17">
        <f>CT160*VLOOKUP('Données projet'!$B$13,Paramètres!$A$1:$I$89,3,0)*VLOOKUP('Données projet'!$B$13,Paramètres!$A$1:$I$89,5,0)</f>
        <v>195.76439999999985</v>
      </c>
      <c r="CV160" s="13">
        <f t="shared" si="173"/>
        <v>48.812154563023455</v>
      </c>
      <c r="CW160" s="20">
        <f t="shared" si="174"/>
        <v>425.9708325305989</v>
      </c>
      <c r="CX160" s="59">
        <f t="shared" si="122"/>
        <v>713.42944345718547</v>
      </c>
      <c r="CY160" s="59">
        <f ca="1">AVERAGE(OFFSET($CX$3,0,0,'Données projet'!$E$13+1,1))-AVERAGE(OFFSET($H$3,0,0,'Données projet'!$E$13+1,1))</f>
        <v>302.36110224755532</v>
      </c>
      <c r="CZ160" s="59">
        <f t="shared" si="150"/>
        <v>292.08583531469412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7.0601132248970577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7.0601132248970577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213.00000000000003</v>
      </c>
      <c r="DP160" s="17">
        <f>DO160*VLOOKUP('Données projet'!$B$14,Paramètres!$A$1:$I$89,3,0)*VLOOKUP('Données projet'!$B$14,Paramètres!$A$1:$I$89,5,0)</f>
        <v>186.07680000000005</v>
      </c>
      <c r="DQ160" s="13">
        <f t="shared" si="176"/>
        <v>46.671538591528673</v>
      </c>
      <c r="DR160" s="20">
        <f t="shared" si="177"/>
        <v>405.37002304691242</v>
      </c>
      <c r="DS160" s="59">
        <f t="shared" si="125"/>
        <v>692.828633973499</v>
      </c>
      <c r="DT160" s="59">
        <f ca="1">AVERAGE(OFFSET($DS$3,0,0,'Données projet'!$E$14+1,1))-AVERAGE(OFFSET($H$3,0,0,'Données projet'!$E$14+1,1))</f>
        <v>285.8437404763045</v>
      </c>
      <c r="DU160" s="59">
        <f t="shared" si="152"/>
        <v>276.01618888357268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8.0102698302469051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8.0102698302469051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>
        <f>VLOOKUP(A160,'Données projet'!$A$191:$I$211,2,0)</f>
        <v>194.52</v>
      </c>
      <c r="EH160" s="12">
        <f>VLOOKUP(A160,'Données projet'!$A$191:$I$211,9,0)</f>
        <v>-0.62249999999999517</v>
      </c>
      <c r="EI160" s="12">
        <f t="array" ref="EI160">INDEX(EH:EH,MIN(IF(ISNUMBER(EH160:EH356),ROW(EH160:EH356),"")))</f>
        <v>-0.62249999999999517</v>
      </c>
      <c r="EJ160" s="12">
        <f>IF('Données projet'!$A$192&gt;35,EJ159+EI160-ER159,IF(A160&lt;'Données projet'!$A$192,$EG$205^A160,IF(A160='Données projet'!$A$192,'Données projet'!$B$192,EJ159+EI160-ER159)))</f>
        <v>194.51999999999958</v>
      </c>
      <c r="EK160" s="17">
        <f>EJ160*VLOOKUP('Données projet'!$B$15,Paramètres!$A$1:$I$89,3,0)*VLOOKUP('Données projet'!$B$15,Paramètres!$A$1:$I$89,5,0)</f>
        <v>185.1052319999996</v>
      </c>
      <c r="EL160" s="13">
        <f t="shared" si="179"/>
        <v>46.456150836399331</v>
      </c>
      <c r="EM160" s="20">
        <f t="shared" si="180"/>
        <v>403.30274177339476</v>
      </c>
      <c r="EN160" s="59">
        <f t="shared" si="128"/>
        <v>690.76135269998133</v>
      </c>
      <c r="EO160" s="59">
        <f ca="1">AVERAGE(OFFSET($EN$3,0,0,'Données projet'!$E$15+1,1))-AVERAGE(OFFSET($H$3,0,0,'Données projet'!$E$15+1,1))</f>
        <v>536.1664221413339</v>
      </c>
      <c r="EP160" s="59">
        <f t="shared" si="154"/>
        <v>241.15939898336669</v>
      </c>
      <c r="EQ160" s="15">
        <f>IF(ISNA(VLOOKUP(A160,'Données projet'!$A$191:$I$211,3,0)),0,VLOOKUP(A160,'Données projet'!$A$191:$I$211,3,0))</f>
        <v>14</v>
      </c>
      <c r="ER160" s="15">
        <f>IF(ISNA(VLOOKUP(A160,'Données projet'!$A$191:$I$211,4,0)),0,VLOOKUP(A160,'Données projet'!$A$191:$I$211,4,0))</f>
        <v>57.95</v>
      </c>
      <c r="ES160" s="16">
        <f>IF(ISNA(VLOOKUP(A160,'Données projet'!$A$191:$I$211,5,0)),0%,VLOOKUP(A160,'Données projet'!$A$191:$I$211,5,0)*VLOOKUP('Données projet'!$B$15,Paramètres!$A$1:$I$89,7,0))</f>
        <v>0.43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198.64491662919596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198.64491662919596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16.179999999999239</v>
      </c>
      <c r="O161" s="13">
        <f>N161*VLOOKUP('Données projet'!$B$9,Paramètres!$A$1:$I$89,3,0)*VLOOKUP('Données projet'!$B$9,Paramètres!$A$1:$I$89,5,0)</f>
        <v>13.63003199999936</v>
      </c>
      <c r="P161" s="13">
        <f t="shared" si="141"/>
        <v>4.6343998775961524</v>
      </c>
      <c r="Q161" s="20">
        <f t="shared" si="162"/>
        <v>31.810552186812185</v>
      </c>
      <c r="R161" s="59">
        <f t="shared" si="109"/>
        <v>319.37107641324417</v>
      </c>
      <c r="S161" s="59">
        <f ca="1">AVERAGE(OFFSET($R$3,0,0,'Données projet'!$E$9+1,1))-AVERAGE(OFFSET($H$3,0,0,'Données projet'!$E$9+1,1))</f>
        <v>422.90448425131547</v>
      </c>
      <c r="T161" s="59">
        <f t="shared" si="142"/>
        <v>211.68575920428512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120.74088837376586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120.74088837376586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-0.57750000000000057</v>
      </c>
      <c r="AI161" s="13">
        <f>IF('Données projet'!$A$62&gt;35,AI160+AH161-AQ160,IF(A161&lt;'Données projet'!$A$62,$AF$205^A161,IF(A161='Données projet'!$A$62,'Données projet'!$B$62,AI160+AH161-AQ160)))</f>
        <v>135.99249999999961</v>
      </c>
      <c r="AJ161" s="13">
        <f>AI161*VLOOKUP('Données projet'!$B$10,Paramètres!$A$1:$I$89,3,0)*VLOOKUP('Données projet'!$B$10,Paramètres!$A$1:$I$89,5,0)</f>
        <v>123.04601399999964</v>
      </c>
      <c r="AK161" s="13">
        <f t="shared" si="164"/>
        <v>32.384392287025349</v>
      </c>
      <c r="AL161" s="20">
        <f t="shared" si="165"/>
        <v>270.70795761656854</v>
      </c>
      <c r="AM161" s="59">
        <f t="shared" si="113"/>
        <v>558.26848184300047</v>
      </c>
      <c r="AN161" s="59">
        <f ca="1">AVERAGE(OFFSET($AM$3,0,0,'Données projet'!$E$10+1,1))-AVERAGE(OFFSET($H$3,0,0,'Données projet'!$E$10+1,1))</f>
        <v>514.0255035951318</v>
      </c>
      <c r="AO161" s="59">
        <f t="shared" si="144"/>
        <v>232.26614608014839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185.17176125542466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185.17176125542466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-0.57750000000000057</v>
      </c>
      <c r="BD161" s="12">
        <f>IF('Données projet'!$A$88&gt;35,BD160+BC161-BL160,IF(A161&lt;'Données projet'!$A$88,$BA$205^A161,IF(A161='Données projet'!$A$88,'Données projet'!$B$88,BD160+BC161-BL160)))</f>
        <v>135.99249999999961</v>
      </c>
      <c r="BE161" s="13">
        <f>BD161*VLOOKUP('Données projet'!$B$11,Paramètres!$A$1:$I$89,3,0)*VLOOKUP('Données projet'!$B$11,Paramètres!$A$1:$I$89,5,0)</f>
        <v>137.89639499999961</v>
      </c>
      <c r="BF161" s="13">
        <f t="shared" si="167"/>
        <v>35.814675327481801</v>
      </c>
      <c r="BG161" s="20">
        <f t="shared" si="168"/>
        <v>302.54678082036344</v>
      </c>
      <c r="BH161" s="59">
        <f t="shared" si="116"/>
        <v>590.10730504679543</v>
      </c>
      <c r="BI161" s="59">
        <f ca="1">AVERAGE(OFFSET($BH$3,0,0,'Données projet'!$E$11+1,1))-AVERAGE(OFFSET($H$3,0,0,'Données projet'!$E$11+1,1))</f>
        <v>565.65323074569903</v>
      </c>
      <c r="BJ161" s="59">
        <f t="shared" si="146"/>
        <v>253.00166490531203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207.52007726901039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207.52007726901039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170.99999999999991</v>
      </c>
      <c r="BZ161" s="13">
        <f>BY161*VLOOKUP('Données projet'!$B$12,Paramètres!$A$1:$I$89,3,0)*VLOOKUP('Données projet'!$B$12,Paramètres!$A$1:$I$89,5,0)</f>
        <v>112.03919999999995</v>
      </c>
      <c r="CA161" s="13">
        <f t="shared" si="170"/>
        <v>29.810921169420173</v>
      </c>
      <c r="CB161" s="20">
        <f t="shared" si="171"/>
        <v>247.05562770340671</v>
      </c>
      <c r="CC161" s="59">
        <f t="shared" si="119"/>
        <v>534.61615192983868</v>
      </c>
      <c r="CD161" s="59">
        <f ca="1">AVERAGE(OFFSET($CC$3,0,0,'Données projet'!$E$12+1,1))-AVERAGE(OFFSET($H$3,0,0,'Données projet'!$E$12+1,1))</f>
        <v>225.24418446643304</v>
      </c>
      <c r="CE161" s="59">
        <f t="shared" si="148"/>
        <v>220.72810812053521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8.8887383496913905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8.8887383496913905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266.99999999999983</v>
      </c>
      <c r="CU161" s="17">
        <f>CT161*VLOOKUP('Données projet'!$B$13,Paramètres!$A$1:$I$89,3,0)*VLOOKUP('Données projet'!$B$13,Paramètres!$A$1:$I$89,5,0)</f>
        <v>195.76439999999985</v>
      </c>
      <c r="CV161" s="13">
        <f t="shared" si="173"/>
        <v>48.812154563023455</v>
      </c>
      <c r="CW161" s="20">
        <f t="shared" si="174"/>
        <v>425.9708325305989</v>
      </c>
      <c r="CX161" s="59">
        <f t="shared" si="122"/>
        <v>713.53135675703084</v>
      </c>
      <c r="CY161" s="59">
        <f ca="1">AVERAGE(OFFSET($CX$3,0,0,'Données projet'!$E$13+1,1))-AVERAGE(OFFSET($H$3,0,0,'Données projet'!$E$13+1,1))</f>
        <v>302.36110224755532</v>
      </c>
      <c r="CZ161" s="59">
        <f t="shared" si="150"/>
        <v>292.08583531469412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6.9216687108006871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6.9216687108006871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213.00000000000003</v>
      </c>
      <c r="DP161" s="17">
        <f>DO161*VLOOKUP('Données projet'!$B$14,Paramètres!$A$1:$I$89,3,0)*VLOOKUP('Données projet'!$B$14,Paramètres!$A$1:$I$89,5,0)</f>
        <v>186.07680000000005</v>
      </c>
      <c r="DQ161" s="13">
        <f t="shared" si="176"/>
        <v>46.671538591528673</v>
      </c>
      <c r="DR161" s="20">
        <f t="shared" si="177"/>
        <v>405.37002304691242</v>
      </c>
      <c r="DS161" s="59">
        <f t="shared" si="125"/>
        <v>692.93054727334447</v>
      </c>
      <c r="DT161" s="59">
        <f ca="1">AVERAGE(OFFSET($DS$3,0,0,'Données projet'!$E$14+1,1))-AVERAGE(OFFSET($H$3,0,0,'Données projet'!$E$14+1,1))</f>
        <v>285.8437404763045</v>
      </c>
      <c r="DU161" s="59">
        <f t="shared" si="152"/>
        <v>276.01618888357268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7.8531933246579291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7.8531933246579291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-0.57750000000000057</v>
      </c>
      <c r="EJ161" s="12">
        <f>IF('Données projet'!$A$192&gt;35,EJ160+EI161-ER160,IF(A161&lt;'Données projet'!$A$192,$EG$205^A161,IF(A161='Données projet'!$A$192,'Données projet'!$B$192,EJ160+EI161-ER160)))</f>
        <v>135.99249999999961</v>
      </c>
      <c r="EK161" s="17">
        <f>EJ161*VLOOKUP('Données projet'!$B$15,Paramètres!$A$1:$I$89,3,0)*VLOOKUP('Données projet'!$B$15,Paramètres!$A$1:$I$89,5,0)</f>
        <v>129.41046299999962</v>
      </c>
      <c r="EL161" s="13">
        <f t="shared" si="179"/>
        <v>33.860098626117001</v>
      </c>
      <c r="EM161" s="20">
        <f t="shared" si="180"/>
        <v>284.36289483215313</v>
      </c>
      <c r="EN161" s="59">
        <f t="shared" si="128"/>
        <v>571.92341905858507</v>
      </c>
      <c r="EO161" s="59">
        <f ca="1">AVERAGE(OFFSET($EN$3,0,0,'Données projet'!$E$15+1,1))-AVERAGE(OFFSET($H$3,0,0,'Données projet'!$E$15+1,1))</f>
        <v>536.1664221413339</v>
      </c>
      <c r="EP161" s="59">
        <f t="shared" si="154"/>
        <v>241.15939898336669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194.74961097553287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194.74961097553287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16.179999999999239</v>
      </c>
      <c r="O162" s="13">
        <f>N162*VLOOKUP('Données projet'!$B$9,Paramètres!$A$1:$I$89,3,0)*VLOOKUP('Données projet'!$B$9,Paramètres!$A$1:$I$89,5,0)</f>
        <v>13.63003199999936</v>
      </c>
      <c r="P162" s="13">
        <f t="shared" si="141"/>
        <v>4.6343998775961524</v>
      </c>
      <c r="Q162" s="20">
        <f t="shared" si="162"/>
        <v>31.810552186812185</v>
      </c>
      <c r="R162" s="59">
        <f t="shared" si="109"/>
        <v>319.47122174518114</v>
      </c>
      <c r="S162" s="59">
        <f ca="1">AVERAGE(OFFSET($R$3,0,0,'Données projet'!$E$9+1,1))-AVERAGE(OFFSET($H$3,0,0,'Données projet'!$E$9+1,1))</f>
        <v>422.90448425131547</v>
      </c>
      <c r="T162" s="59">
        <f t="shared" si="142"/>
        <v>211.68575920428512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118.3732331974264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118.3732331974264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-0.57750000000000057</v>
      </c>
      <c r="AI162" s="13">
        <f>IF('Données projet'!$A$62&gt;35,AI161+AH162-AQ161,IF(A162&lt;'Données projet'!$A$62,$AF$205^A162,IF(A162='Données projet'!$A$62,'Données projet'!$B$62,AI161+AH162-AQ161)))</f>
        <v>135.41499999999962</v>
      </c>
      <c r="AJ162" s="13">
        <f>AI162*VLOOKUP('Données projet'!$B$10,Paramètres!$A$1:$I$89,3,0)*VLOOKUP('Données projet'!$B$10,Paramètres!$A$1:$I$89,5,0)</f>
        <v>122.52349199999965</v>
      </c>
      <c r="AK162" s="13">
        <f t="shared" si="164"/>
        <v>32.262847599287056</v>
      </c>
      <c r="AL162" s="20">
        <f t="shared" si="165"/>
        <v>269.58620813542433</v>
      </c>
      <c r="AM162" s="59">
        <f t="shared" si="113"/>
        <v>557.24687769379329</v>
      </c>
      <c r="AN162" s="59">
        <f ca="1">AVERAGE(OFFSET($AM$3,0,0,'Données projet'!$E$10+1,1))-AVERAGE(OFFSET($H$3,0,0,'Données projet'!$E$10+1,1))</f>
        <v>514.0255035951318</v>
      </c>
      <c r="AO162" s="59">
        <f t="shared" si="144"/>
        <v>232.26614608014839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181.54065596082788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181.54065596082788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-0.57750000000000057</v>
      </c>
      <c r="BD162" s="12">
        <f>IF('Données projet'!$A$88&gt;35,BD161+BC162-BL161,IF(A162&lt;'Données projet'!$A$88,$BA$205^A162,IF(A162='Données projet'!$A$88,'Données projet'!$B$88,BD161+BC162-BL161)))</f>
        <v>135.41499999999962</v>
      </c>
      <c r="BE162" s="13">
        <f>BD162*VLOOKUP('Données projet'!$B$11,Paramètres!$A$1:$I$89,3,0)*VLOOKUP('Données projet'!$B$11,Paramètres!$A$1:$I$89,5,0)</f>
        <v>137.31080999999963</v>
      </c>
      <c r="BF162" s="13">
        <f t="shared" si="167"/>
        <v>35.680256145224341</v>
      </c>
      <c r="BG162" s="20">
        <f t="shared" si="168"/>
        <v>301.29277353626509</v>
      </c>
      <c r="BH162" s="59">
        <f t="shared" si="116"/>
        <v>588.95344309463405</v>
      </c>
      <c r="BI162" s="59">
        <f ca="1">AVERAGE(OFFSET($BH$3,0,0,'Données projet'!$E$11+1,1))-AVERAGE(OFFSET($H$3,0,0,'Données projet'!$E$11+1,1))</f>
        <v>565.65323074569903</v>
      </c>
      <c r="BJ162" s="59">
        <f t="shared" si="146"/>
        <v>253.00166490531203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203.450735128514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203.450735128514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170.99999999999991</v>
      </c>
      <c r="BZ162" s="13">
        <f>BY162*VLOOKUP('Données projet'!$B$12,Paramètres!$A$1:$I$89,3,0)*VLOOKUP('Données projet'!$B$12,Paramètres!$A$1:$I$89,5,0)</f>
        <v>112.03919999999995</v>
      </c>
      <c r="CA162" s="13">
        <f t="shared" si="170"/>
        <v>29.810921169420173</v>
      </c>
      <c r="CB162" s="20">
        <f t="shared" si="171"/>
        <v>247.05562770340671</v>
      </c>
      <c r="CC162" s="59">
        <f t="shared" si="119"/>
        <v>534.71629726177571</v>
      </c>
      <c r="CD162" s="59">
        <f ca="1">AVERAGE(OFFSET($CC$3,0,0,'Données projet'!$E$12+1,1))-AVERAGE(OFFSET($H$3,0,0,'Données projet'!$E$12+1,1))</f>
        <v>225.24418446643304</v>
      </c>
      <c r="CE162" s="59">
        <f t="shared" si="148"/>
        <v>220.72810812053521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8.7144356122489981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8.7144356122489981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266.99999999999983</v>
      </c>
      <c r="CU162" s="17">
        <f>CT162*VLOOKUP('Données projet'!$B$13,Paramètres!$A$1:$I$89,3,0)*VLOOKUP('Données projet'!$B$13,Paramètres!$A$1:$I$89,5,0)</f>
        <v>195.76439999999985</v>
      </c>
      <c r="CV162" s="13">
        <f t="shared" si="173"/>
        <v>48.812154563023455</v>
      </c>
      <c r="CW162" s="20">
        <f t="shared" si="174"/>
        <v>425.9708325305989</v>
      </c>
      <c r="CX162" s="59">
        <f t="shared" si="122"/>
        <v>713.63150208896786</v>
      </c>
      <c r="CY162" s="59">
        <f ca="1">AVERAGE(OFFSET($CX$3,0,0,'Données projet'!$E$13+1,1))-AVERAGE(OFFSET($H$3,0,0,'Données projet'!$E$13+1,1))</f>
        <v>302.36110224755532</v>
      </c>
      <c r="CZ162" s="59">
        <f t="shared" si="150"/>
        <v>292.08583531469412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6.7859390091829308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6.7859390091829308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213.00000000000003</v>
      </c>
      <c r="DP162" s="17">
        <f>DO162*VLOOKUP('Données projet'!$B$14,Paramètres!$A$1:$I$89,3,0)*VLOOKUP('Données projet'!$B$14,Paramètres!$A$1:$I$89,5,0)</f>
        <v>186.07680000000005</v>
      </c>
      <c r="DQ162" s="13">
        <f t="shared" si="176"/>
        <v>46.671538591528673</v>
      </c>
      <c r="DR162" s="20">
        <f t="shared" si="177"/>
        <v>405.37002304691242</v>
      </c>
      <c r="DS162" s="59">
        <f t="shared" si="125"/>
        <v>693.03069260528139</v>
      </c>
      <c r="DT162" s="59">
        <f ca="1">AVERAGE(OFFSET($DS$3,0,0,'Données projet'!$E$14+1,1))-AVERAGE(OFFSET($H$3,0,0,'Données projet'!$E$14+1,1))</f>
        <v>285.8437404763045</v>
      </c>
      <c r="DU162" s="59">
        <f t="shared" si="152"/>
        <v>276.01618888357268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7.6991969935363445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7.6991969935363445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-0.57750000000000057</v>
      </c>
      <c r="EJ162" s="12">
        <f>IF('Données projet'!$A$192&gt;35,EJ161+EI162-ER161,IF(A162&lt;'Données projet'!$A$192,$EG$205^A162,IF(A162='Données projet'!$A$192,'Données projet'!$B$192,EJ161+EI162-ER161)))</f>
        <v>135.41499999999962</v>
      </c>
      <c r="EK162" s="17">
        <f>EJ162*VLOOKUP('Données projet'!$B$15,Paramètres!$A$1:$I$89,3,0)*VLOOKUP('Données projet'!$B$15,Paramètres!$A$1:$I$89,5,0)</f>
        <v>128.86091399999964</v>
      </c>
      <c r="EL162" s="13">
        <f t="shared" si="179"/>
        <v>33.733015336184529</v>
      </c>
      <c r="EM162" s="20">
        <f t="shared" si="180"/>
        <v>283.18442692718742</v>
      </c>
      <c r="EN162" s="59">
        <f t="shared" si="128"/>
        <v>570.84509648555638</v>
      </c>
      <c r="EO162" s="59">
        <f ca="1">AVERAGE(OFFSET($EN$3,0,0,'Données projet'!$E$15+1,1))-AVERAGE(OFFSET($H$3,0,0,'Données projet'!$E$15+1,1))</f>
        <v>536.1664221413339</v>
      </c>
      <c r="EP162" s="59">
        <f t="shared" si="154"/>
        <v>241.15939898336669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190.93068988983626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190.93068988983626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16.179999999999239</v>
      </c>
      <c r="O163" s="13">
        <f>N163*VLOOKUP('Données projet'!$B$9,Paramètres!$A$1:$I$89,3,0)*VLOOKUP('Données projet'!$B$9,Paramètres!$A$1:$I$89,5,0)</f>
        <v>13.63003199999936</v>
      </c>
      <c r="P163" s="13">
        <f t="shared" si="141"/>
        <v>4.6343998775961524</v>
      </c>
      <c r="Q163" s="20">
        <f t="shared" si="162"/>
        <v>31.810552186812185</v>
      </c>
      <c r="R163" s="59">
        <f t="shared" si="109"/>
        <v>319.56962977950053</v>
      </c>
      <c r="S163" s="59">
        <f ca="1">AVERAGE(OFFSET($R$3,0,0,'Données projet'!$E$9+1,1))-AVERAGE(OFFSET($H$3,0,0,'Données projet'!$E$9+1,1))</f>
        <v>422.90448425131547</v>
      </c>
      <c r="T163" s="59">
        <f t="shared" si="142"/>
        <v>211.68575920428512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116.05200629496791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116.05200629496791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-0.57750000000000057</v>
      </c>
      <c r="AI163" s="13">
        <f>IF('Données projet'!$A$62&gt;35,AI162+AH163-AQ162,IF(A163&lt;'Données projet'!$A$62,$AF$205^A163,IF(A163='Données projet'!$A$62,'Données projet'!$B$62,AI162+AH163-AQ162)))</f>
        <v>134.83749999999964</v>
      </c>
      <c r="AJ163" s="13">
        <f>AI163*VLOOKUP('Données projet'!$B$10,Paramètres!$A$1:$I$89,3,0)*VLOOKUP('Données projet'!$B$10,Paramètres!$A$1:$I$89,5,0)</f>
        <v>122.00096999999967</v>
      </c>
      <c r="AK163" s="13">
        <f t="shared" si="164"/>
        <v>32.141242560701933</v>
      </c>
      <c r="AL163" s="20">
        <f t="shared" si="165"/>
        <v>268.46435354322199</v>
      </c>
      <c r="AM163" s="59">
        <f t="shared" si="113"/>
        <v>556.22343113591035</v>
      </c>
      <c r="AN163" s="59">
        <f ca="1">AVERAGE(OFFSET($AM$3,0,0,'Données projet'!$E$10+1,1))-AVERAGE(OFFSET($H$3,0,0,'Données projet'!$E$10+1,1))</f>
        <v>514.0255035951318</v>
      </c>
      <c r="AO163" s="59">
        <f t="shared" si="144"/>
        <v>232.26614608014839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177.98075442630261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177.98075442630261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-0.57750000000000057</v>
      </c>
      <c r="BD163" s="12">
        <f>IF('Données projet'!$A$88&gt;35,BD162+BC163-BL162,IF(A163&lt;'Données projet'!$A$88,$BA$205^A163,IF(A163='Données projet'!$A$88,'Données projet'!$B$88,BD162+BC163-BL162)))</f>
        <v>134.83749999999964</v>
      </c>
      <c r="BE163" s="13">
        <f>BD163*VLOOKUP('Données projet'!$B$11,Paramètres!$A$1:$I$89,3,0)*VLOOKUP('Données projet'!$B$11,Paramètres!$A$1:$I$89,5,0)</f>
        <v>136.72522499999965</v>
      </c>
      <c r="BF163" s="13">
        <f t="shared" si="167"/>
        <v>35.545770219519433</v>
      </c>
      <c r="BG163" s="20">
        <f t="shared" si="168"/>
        <v>300.03865000732907</v>
      </c>
      <c r="BH163" s="59">
        <f t="shared" si="116"/>
        <v>587.79772760001742</v>
      </c>
      <c r="BI163" s="59">
        <f ca="1">AVERAGE(OFFSET($BH$3,0,0,'Données projet'!$E$11+1,1))-AVERAGE(OFFSET($H$3,0,0,'Données projet'!$E$11+1,1))</f>
        <v>565.65323074569903</v>
      </c>
      <c r="BJ163" s="59">
        <f t="shared" si="146"/>
        <v>253.00166490531203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199.46119030533913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199.46119030533913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170.99999999999991</v>
      </c>
      <c r="BZ163" s="13">
        <f>BY163*VLOOKUP('Données projet'!$B$12,Paramètres!$A$1:$I$89,3,0)*VLOOKUP('Données projet'!$B$12,Paramètres!$A$1:$I$89,5,0)</f>
        <v>112.03919999999995</v>
      </c>
      <c r="CA163" s="13">
        <f t="shared" si="170"/>
        <v>29.810921169420173</v>
      </c>
      <c r="CB163" s="20">
        <f t="shared" si="171"/>
        <v>247.05562770340671</v>
      </c>
      <c r="CC163" s="59">
        <f t="shared" si="119"/>
        <v>534.8147052960951</v>
      </c>
      <c r="CD163" s="59">
        <f ca="1">AVERAGE(OFFSET($CC$3,0,0,'Données projet'!$E$12+1,1))-AVERAGE(OFFSET($H$3,0,0,'Données projet'!$E$12+1,1))</f>
        <v>225.24418446643304</v>
      </c>
      <c r="CE163" s="59">
        <f t="shared" si="148"/>
        <v>220.72810812053521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8.5435508451736784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8.5435508451736784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266.99999999999983</v>
      </c>
      <c r="CU163" s="17">
        <f>CT163*VLOOKUP('Données projet'!$B$13,Paramètres!$A$1:$I$89,3,0)*VLOOKUP('Données projet'!$B$13,Paramètres!$A$1:$I$89,5,0)</f>
        <v>195.76439999999985</v>
      </c>
      <c r="CV163" s="13">
        <f t="shared" si="173"/>
        <v>48.812154563023455</v>
      </c>
      <c r="CW163" s="20">
        <f t="shared" si="174"/>
        <v>425.9708325305989</v>
      </c>
      <c r="CX163" s="59">
        <f t="shared" si="122"/>
        <v>713.72991012328725</v>
      </c>
      <c r="CY163" s="59">
        <f ca="1">AVERAGE(OFFSET($CX$3,0,0,'Données projet'!$E$13+1,1))-AVERAGE(OFFSET($H$3,0,0,'Données projet'!$E$13+1,1))</f>
        <v>302.36110224755532</v>
      </c>
      <c r="CZ163" s="59">
        <f t="shared" si="150"/>
        <v>292.08583531469412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6.6528708842269557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6.6528708842269557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213.00000000000003</v>
      </c>
      <c r="DP163" s="17">
        <f>DO163*VLOOKUP('Données projet'!$B$14,Paramètres!$A$1:$I$89,3,0)*VLOOKUP('Données projet'!$B$14,Paramètres!$A$1:$I$89,5,0)</f>
        <v>186.07680000000005</v>
      </c>
      <c r="DQ163" s="13">
        <f t="shared" si="176"/>
        <v>46.671538591528673</v>
      </c>
      <c r="DR163" s="20">
        <f t="shared" si="177"/>
        <v>405.37002304691242</v>
      </c>
      <c r="DS163" s="59">
        <f t="shared" si="125"/>
        <v>693.12910063960078</v>
      </c>
      <c r="DT163" s="59">
        <f ca="1">AVERAGE(OFFSET($DS$3,0,0,'Données projet'!$E$14+1,1))-AVERAGE(OFFSET($H$3,0,0,'Données projet'!$E$14+1,1))</f>
        <v>285.8437404763045</v>
      </c>
      <c r="DU163" s="59">
        <f t="shared" si="152"/>
        <v>276.01618888357268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7.5482204365395669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7.5482204365395669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-0.57750000000000057</v>
      </c>
      <c r="EJ163" s="12">
        <f>IF('Données projet'!$A$192&gt;35,EJ162+EI163-ER162,IF(A163&lt;'Données projet'!$A$192,$EG$205^A163,IF(A163='Données projet'!$A$192,'Données projet'!$B$192,EJ162+EI163-ER162)))</f>
        <v>134.83749999999964</v>
      </c>
      <c r="EK163" s="17">
        <f>EJ163*VLOOKUP('Données projet'!$B$15,Paramètres!$A$1:$I$89,3,0)*VLOOKUP('Données projet'!$B$15,Paramètres!$A$1:$I$89,5,0)</f>
        <v>128.31136499999965</v>
      </c>
      <c r="EL163" s="13">
        <f t="shared" si="179"/>
        <v>33.605868945311109</v>
      </c>
      <c r="EM163" s="20">
        <f t="shared" si="180"/>
        <v>282.00584912141625</v>
      </c>
      <c r="EN163" s="59">
        <f t="shared" si="128"/>
        <v>569.7649267141046</v>
      </c>
      <c r="EO163" s="59">
        <f ca="1">AVERAGE(OFFSET($EN$3,0,0,'Données projet'!$E$15+1,1))-AVERAGE(OFFSET($H$3,0,0,'Données projet'!$E$15+1,1))</f>
        <v>536.1664221413339</v>
      </c>
      <c r="EP163" s="59">
        <f t="shared" si="154"/>
        <v>241.15939898336669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187.18665551731831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187.18665551731831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16.179999999999239</v>
      </c>
      <c r="O164" s="13">
        <f>N164*VLOOKUP('Données projet'!$B$9,Paramètres!$A$1:$I$89,3,0)*VLOOKUP('Données projet'!$B$9,Paramètres!$A$1:$I$89,5,0)</f>
        <v>13.63003199999936</v>
      </c>
      <c r="P164" s="13">
        <f t="shared" si="141"/>
        <v>4.6343998775961524</v>
      </c>
      <c r="Q164" s="20">
        <f t="shared" si="162"/>
        <v>31.810552186812185</v>
      </c>
      <c r="R164" s="59">
        <f t="shared" si="109"/>
        <v>319.66633065443187</v>
      </c>
      <c r="S164" s="59">
        <f ca="1">AVERAGE(OFFSET($R$3,0,0,'Données projet'!$E$9+1,1))-AVERAGE(OFFSET($H$3,0,0,'Données projet'!$E$9+1,1))</f>
        <v>422.90448425131547</v>
      </c>
      <c r="T164" s="59">
        <f t="shared" si="142"/>
        <v>211.68575920428512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113.77629723625802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113.77629723625802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134.26</v>
      </c>
      <c r="AG164" s="12">
        <f>VLOOKUP(A164,'Données projet'!$A$61:$I$81,9,0)</f>
        <v>-0.57750000000000057</v>
      </c>
      <c r="AH164" s="12">
        <f t="array" ref="AH164">INDEX(AG:AG,MIN(IF(ISNUMBER(AG164:AG360),ROW(AG164:AG360),"")))</f>
        <v>-0.57750000000000057</v>
      </c>
      <c r="AI164" s="13">
        <f>IF('Données projet'!$A$62&gt;35,AI163+AH164-AQ163,IF(A164&lt;'Données projet'!$A$62,$AF$205^A164,IF(A164='Données projet'!$A$62,'Données projet'!$B$62,AI163+AH164-AQ163)))</f>
        <v>134.25999999999965</v>
      </c>
      <c r="AJ164" s="13">
        <f>AI164*VLOOKUP('Données projet'!$B$10,Paramètres!$A$1:$I$89,3,0)*VLOOKUP('Données projet'!$B$10,Paramètres!$A$1:$I$89,5,0)</f>
        <v>121.47844799999967</v>
      </c>
      <c r="AK164" s="13">
        <f t="shared" si="164"/>
        <v>32.01957688263073</v>
      </c>
      <c r="AL164" s="20">
        <f t="shared" si="165"/>
        <v>267.34239333724798</v>
      </c>
      <c r="AM164" s="59">
        <f t="shared" si="113"/>
        <v>555.19817180486768</v>
      </c>
      <c r="AN164" s="59">
        <f ca="1">AVERAGE(OFFSET($AM$3,0,0,'Données projet'!$E$10+1,1))-AVERAGE(OFFSET($H$3,0,0,'Données projet'!$E$10+1,1))</f>
        <v>514.0255035951318</v>
      </c>
      <c r="AO164" s="59">
        <f t="shared" si="144"/>
        <v>232.26614608014839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115.43</v>
      </c>
      <c r="AR164" s="16">
        <f>IF(ISNA(VLOOKUP(A164,'Données projet'!$A$61:$I$81,5,0)),0%,VLOOKUP(A164,'Données projet'!$A$61:$I$81,5,0)*VLOOKUP('Données projet'!$B$10,Paramètres!$A$1:$I$89,7,0))</f>
        <v>0.43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224.13695653287306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224.13695653287306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134.26</v>
      </c>
      <c r="BB164" s="12">
        <f>VLOOKUP(A164,'Données projet'!$A$87:$I$107,9,0)</f>
        <v>-0.57750000000000057</v>
      </c>
      <c r="BC164" s="12">
        <f t="array" ref="BC164">INDEX(BB:BB,MIN(IF(ISNUMBER(BB164:BB360),ROW(BB164:BB360),"")))</f>
        <v>-0.57750000000000057</v>
      </c>
      <c r="BD164" s="12">
        <f>IF('Données projet'!$A$88&gt;35,BD163+BC164-BL163,IF(A164&lt;'Données projet'!$A$88,$BA$205^A164,IF(A164='Données projet'!$A$88,'Données projet'!$B$88,BD163+BC164-BL163)))</f>
        <v>134.25999999999965</v>
      </c>
      <c r="BE164" s="13">
        <f>BD164*VLOOKUP('Données projet'!$B$11,Paramètres!$A$1:$I$89,3,0)*VLOOKUP('Données projet'!$B$11,Paramètres!$A$1:$I$89,5,0)</f>
        <v>136.13963999999964</v>
      </c>
      <c r="BF164" s="13">
        <f t="shared" si="167"/>
        <v>35.411217231153969</v>
      </c>
      <c r="BG164" s="20">
        <f t="shared" si="168"/>
        <v>298.78440967759252</v>
      </c>
      <c r="BH164" s="59">
        <f t="shared" si="116"/>
        <v>586.64018814521228</v>
      </c>
      <c r="BI164" s="59">
        <f ca="1">AVERAGE(OFFSET($BH$3,0,0,'Données projet'!$E$11+1,1))-AVERAGE(OFFSET($H$3,0,0,'Données projet'!$E$11+1,1))</f>
        <v>565.65323074569903</v>
      </c>
      <c r="BJ164" s="59">
        <f t="shared" si="146"/>
        <v>253.00166490531203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115.43</v>
      </c>
      <c r="BM164" s="16">
        <f>IF(ISNA(VLOOKUP(A164,'Données projet'!$A$87:$I$107,5,0)),0%,VLOOKUP(A164,'Données projet'!$A$87:$I$107,5,0)*VLOOKUP('Données projet'!$B$11,Paramètres!$A$1:$I$89,7,0))</f>
        <v>0.43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251.18796852821981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251.18796852821981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170.99999999999991</v>
      </c>
      <c r="BZ164" s="13">
        <f>BY164*VLOOKUP('Données projet'!$B$12,Paramètres!$A$1:$I$89,3,0)*VLOOKUP('Données projet'!$B$12,Paramètres!$A$1:$I$89,5,0)</f>
        <v>112.03919999999995</v>
      </c>
      <c r="CA164" s="13">
        <f t="shared" si="170"/>
        <v>29.810921169420173</v>
      </c>
      <c r="CB164" s="20">
        <f t="shared" si="171"/>
        <v>247.05562770340671</v>
      </c>
      <c r="CC164" s="59">
        <f t="shared" si="119"/>
        <v>534.91140617102644</v>
      </c>
      <c r="CD164" s="59">
        <f ca="1">AVERAGE(OFFSET($CC$3,0,0,'Données projet'!$E$12+1,1))-AVERAGE(OFFSET($H$3,0,0,'Données projet'!$E$12+1,1))</f>
        <v>225.24418446643304</v>
      </c>
      <c r="CE164" s="59">
        <f t="shared" si="148"/>
        <v>220.72810812053521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8.3760170241512899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8.3760170241512899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266.99999999999983</v>
      </c>
      <c r="CU164" s="17">
        <f>CT164*VLOOKUP('Données projet'!$B$13,Paramètres!$A$1:$I$89,3,0)*VLOOKUP('Données projet'!$B$13,Paramètres!$A$1:$I$89,5,0)</f>
        <v>195.76439999999985</v>
      </c>
      <c r="CV164" s="13">
        <f t="shared" si="173"/>
        <v>48.812154563023455</v>
      </c>
      <c r="CW164" s="20">
        <f t="shared" si="174"/>
        <v>425.9708325305989</v>
      </c>
      <c r="CX164" s="59">
        <f t="shared" si="122"/>
        <v>713.8266109982186</v>
      </c>
      <c r="CY164" s="59">
        <f ca="1">AVERAGE(OFFSET($CX$3,0,0,'Données projet'!$E$13+1,1))-AVERAGE(OFFSET($H$3,0,0,'Données projet'!$E$13+1,1))</f>
        <v>302.36110224755532</v>
      </c>
      <c r="CZ164" s="59">
        <f t="shared" si="150"/>
        <v>292.08583531469412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6.5224121440378253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6.5224121440378253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213.00000000000003</v>
      </c>
      <c r="DP164" s="17">
        <f>DO164*VLOOKUP('Données projet'!$B$14,Paramètres!$A$1:$I$89,3,0)*VLOOKUP('Données projet'!$B$14,Paramètres!$A$1:$I$89,5,0)</f>
        <v>186.07680000000005</v>
      </c>
      <c r="DQ164" s="13">
        <f t="shared" si="176"/>
        <v>46.671538591528673</v>
      </c>
      <c r="DR164" s="20">
        <f t="shared" si="177"/>
        <v>405.37002304691242</v>
      </c>
      <c r="DS164" s="59">
        <f t="shared" si="125"/>
        <v>693.22580151453212</v>
      </c>
      <c r="DT164" s="59">
        <f ca="1">AVERAGE(OFFSET($DS$3,0,0,'Données projet'!$E$14+1,1))-AVERAGE(OFFSET($H$3,0,0,'Données projet'!$E$14+1,1))</f>
        <v>285.8437404763045</v>
      </c>
      <c r="DU164" s="59">
        <f t="shared" si="152"/>
        <v>276.01618888357268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7.4002044377388891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7.4002044377388891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>
        <f>VLOOKUP(A164,'Données projet'!$A$191:$I$211,2,0)</f>
        <v>134.26</v>
      </c>
      <c r="EH164" s="12">
        <f>VLOOKUP(A164,'Données projet'!$A$191:$I$211,9,0)</f>
        <v>-0.57750000000000057</v>
      </c>
      <c r="EI164" s="12">
        <f t="array" ref="EI164">INDEX(EH:EH,MIN(IF(ISNUMBER(EH164:EH360),ROW(EH164:EH360),"")))</f>
        <v>-0.57750000000000057</v>
      </c>
      <c r="EJ164" s="12">
        <f>IF('Données projet'!$A$192&gt;35,EJ163+EI164-ER163,IF(A164&lt;'Données projet'!$A$192,$EG$205^A164,IF(A164='Données projet'!$A$192,'Données projet'!$B$192,EJ163+EI164-ER163)))</f>
        <v>134.25999999999965</v>
      </c>
      <c r="EK164" s="17">
        <f>EJ164*VLOOKUP('Données projet'!$B$15,Paramètres!$A$1:$I$89,3,0)*VLOOKUP('Données projet'!$B$15,Paramètres!$A$1:$I$89,5,0)</f>
        <v>127.76181599999967</v>
      </c>
      <c r="EL164" s="13">
        <f t="shared" si="179"/>
        <v>33.478659151704591</v>
      </c>
      <c r="EM164" s="20">
        <f t="shared" si="180"/>
        <v>280.82716088921825</v>
      </c>
      <c r="EN164" s="59">
        <f t="shared" si="128"/>
        <v>568.68293935683801</v>
      </c>
      <c r="EO164" s="59">
        <f ca="1">AVERAGE(OFFSET($EN$3,0,0,'Données projet'!$E$15+1,1))-AVERAGE(OFFSET($H$3,0,0,'Données projet'!$E$15+1,1))</f>
        <v>536.1664221413339</v>
      </c>
      <c r="EP164" s="59">
        <f t="shared" si="154"/>
        <v>241.15939898336669</v>
      </c>
      <c r="EQ164" s="15">
        <f>IF(ISNA(VLOOKUP(A164,'Données projet'!$A$191:$I$211,3,0)),0,VLOOKUP(A164,'Données projet'!$A$191:$I$211,3,0))</f>
        <v>15</v>
      </c>
      <c r="ER164" s="15">
        <f>IF(ISNA(VLOOKUP(A164,'Données projet'!$A$191:$I$211,4,0)),0,VLOOKUP(A164,'Données projet'!$A$191:$I$211,4,0))</f>
        <v>115.43</v>
      </c>
      <c r="ES164" s="16">
        <f>IF(ISNA(VLOOKUP(A164,'Données projet'!$A$191:$I$211,5,0)),0%,VLOOKUP(A164,'Données projet'!$A$191:$I$211,5,0)*VLOOKUP('Données projet'!$B$15,Paramètres!$A$1:$I$89,7,0))</f>
        <v>0.43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235.73024738802172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235.73024738802172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16.179999999999239</v>
      </c>
      <c r="O165" s="13">
        <f>N165*VLOOKUP('Données projet'!$B$9,Paramètres!$A$1:$I$89,3,0)*VLOOKUP('Données projet'!$B$9,Paramètres!$A$1:$I$89,5,0)</f>
        <v>13.63003199999936</v>
      </c>
      <c r="P165" s="13">
        <f t="shared" si="141"/>
        <v>4.6343998775961524</v>
      </c>
      <c r="Q165" s="20">
        <f t="shared" si="162"/>
        <v>31.810552186812185</v>
      </c>
      <c r="R165" s="59">
        <f t="shared" si="109"/>
        <v>319.76135398537389</v>
      </c>
      <c r="S165" s="59">
        <f ca="1">AVERAGE(OFFSET($R$3,0,0,'Données projet'!$E$9+1,1))-AVERAGE(OFFSET($H$3,0,0,'Données projet'!$E$9+1,1))</f>
        <v>422.90448425131547</v>
      </c>
      <c r="T165" s="59">
        <f t="shared" si="142"/>
        <v>211.68575920428512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111.54521344414395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111.54521344414395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18.829999999999643</v>
      </c>
      <c r="AJ165" s="13">
        <f>AI165*VLOOKUP('Données projet'!$B$10,Paramètres!$A$1:$I$89,3,0)*VLOOKUP('Données projet'!$B$10,Paramètres!$A$1:$I$89,5,0)</f>
        <v>17.037383999999676</v>
      </c>
      <c r="AK165" s="13">
        <f t="shared" si="164"/>
        <v>5.644424624466958</v>
      </c>
      <c r="AL165" s="20">
        <f t="shared" si="165"/>
        <v>39.504150020946049</v>
      </c>
      <c r="AM165" s="59">
        <f t="shared" si="113"/>
        <v>327.45495181950776</v>
      </c>
      <c r="AN165" s="59">
        <f ca="1">AVERAGE(OFFSET($AM$3,0,0,'Données projet'!$E$10+1,1))-AVERAGE(OFFSET($H$3,0,0,'Données projet'!$E$10+1,1))</f>
        <v>514.0255035951318</v>
      </c>
      <c r="AO165" s="59">
        <f t="shared" si="144"/>
        <v>232.26614608014839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219.74176752530789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219.74176752530789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18.829999999999643</v>
      </c>
      <c r="BE165" s="13">
        <f>BD165*VLOOKUP('Données projet'!$B$11,Paramètres!$A$1:$I$89,3,0)*VLOOKUP('Données projet'!$B$11,Paramètres!$A$1:$I$89,5,0)</f>
        <v>19.093619999999639</v>
      </c>
      <c r="BF165" s="13">
        <f t="shared" si="167"/>
        <v>6.2423044268988592</v>
      </c>
      <c r="BG165" s="20">
        <f t="shared" si="168"/>
        <v>44.126735043514884</v>
      </c>
      <c r="BH165" s="59">
        <f t="shared" si="116"/>
        <v>332.0775368420766</v>
      </c>
      <c r="BI165" s="59">
        <f ca="1">AVERAGE(OFFSET($BH$3,0,0,'Données projet'!$E$11+1,1))-AVERAGE(OFFSET($H$3,0,0,'Données projet'!$E$11+1,1))</f>
        <v>565.65323074569903</v>
      </c>
      <c r="BJ165" s="59">
        <f t="shared" si="146"/>
        <v>253.00166490531203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246.26232567491405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246.26232567491405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170.99999999999991</v>
      </c>
      <c r="BZ165" s="13">
        <f>BY165*VLOOKUP('Données projet'!$B$12,Paramètres!$A$1:$I$89,3,0)*VLOOKUP('Données projet'!$B$12,Paramètres!$A$1:$I$89,5,0)</f>
        <v>112.03919999999995</v>
      </c>
      <c r="CA165" s="13">
        <f t="shared" si="170"/>
        <v>29.810921169420173</v>
      </c>
      <c r="CB165" s="20">
        <f t="shared" si="171"/>
        <v>247.05562770340671</v>
      </c>
      <c r="CC165" s="59">
        <f t="shared" si="119"/>
        <v>535.00642950196846</v>
      </c>
      <c r="CD165" s="59">
        <f ca="1">AVERAGE(OFFSET($CC$3,0,0,'Données projet'!$E$12+1,1))-AVERAGE(OFFSET($H$3,0,0,'Données projet'!$E$12+1,1))</f>
        <v>225.24418446643304</v>
      </c>
      <c r="CE165" s="59">
        <f t="shared" si="148"/>
        <v>220.72810812053521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8.2117684391736088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8.2117684391736088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266.99999999999983</v>
      </c>
      <c r="CU165" s="17">
        <f>CT165*VLOOKUP('Données projet'!$B$13,Paramètres!$A$1:$I$89,3,0)*VLOOKUP('Données projet'!$B$13,Paramètres!$A$1:$I$89,5,0)</f>
        <v>195.76439999999985</v>
      </c>
      <c r="CV165" s="13">
        <f t="shared" si="173"/>
        <v>48.812154563023455</v>
      </c>
      <c r="CW165" s="20">
        <f t="shared" si="174"/>
        <v>425.9708325305989</v>
      </c>
      <c r="CX165" s="59">
        <f t="shared" si="122"/>
        <v>713.92163432916061</v>
      </c>
      <c r="CY165" s="59">
        <f ca="1">AVERAGE(OFFSET($CX$3,0,0,'Données projet'!$E$13+1,1))-AVERAGE(OFFSET($H$3,0,0,'Données projet'!$E$13+1,1))</f>
        <v>302.36110224755532</v>
      </c>
      <c r="CZ165" s="59">
        <f t="shared" si="150"/>
        <v>292.08583531469412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6.3945116201718291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6.3945116201718291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213.00000000000003</v>
      </c>
      <c r="DP165" s="17">
        <f>DO165*VLOOKUP('Données projet'!$B$14,Paramètres!$A$1:$I$89,3,0)*VLOOKUP('Données projet'!$B$14,Paramètres!$A$1:$I$89,5,0)</f>
        <v>186.07680000000005</v>
      </c>
      <c r="DQ165" s="13">
        <f t="shared" si="176"/>
        <v>46.671538591528673</v>
      </c>
      <c r="DR165" s="20">
        <f t="shared" si="177"/>
        <v>405.37002304691242</v>
      </c>
      <c r="DS165" s="59">
        <f t="shared" si="125"/>
        <v>693.32082484547414</v>
      </c>
      <c r="DT165" s="59">
        <f ca="1">AVERAGE(OFFSET($DS$3,0,0,'Données projet'!$E$14+1,1))-AVERAGE(OFFSET($H$3,0,0,'Données projet'!$E$14+1,1))</f>
        <v>285.8437404763045</v>
      </c>
      <c r="DU165" s="59">
        <f t="shared" si="152"/>
        <v>276.01618888357268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7.2550909423938474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7.2550909423938474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18.829999999999643</v>
      </c>
      <c r="EK165" s="17">
        <f>EJ165*VLOOKUP('Données projet'!$B$15,Paramètres!$A$1:$I$89,3,0)*VLOOKUP('Données projet'!$B$15,Paramètres!$A$1:$I$89,5,0)</f>
        <v>17.918627999999661</v>
      </c>
      <c r="EL165" s="13">
        <f t="shared" si="179"/>
        <v>5.9016322671185755</v>
      </c>
      <c r="EM165" s="20">
        <f t="shared" si="180"/>
        <v>41.486953298564259</v>
      </c>
      <c r="EN165" s="59">
        <f t="shared" si="128"/>
        <v>329.437755097126</v>
      </c>
      <c r="EO165" s="59">
        <f ca="1">AVERAGE(OFFSET($EN$3,0,0,'Données projet'!$E$15+1,1))-AVERAGE(OFFSET($H$3,0,0,'Données projet'!$E$15+1,1))</f>
        <v>536.1664221413339</v>
      </c>
      <c r="EP165" s="59">
        <f t="shared" si="154"/>
        <v>241.15939898336669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231.10772101799631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231.10772101799631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16.179999999999239</v>
      </c>
      <c r="O166" s="13">
        <f>N166*VLOOKUP('Données projet'!$B$9,Paramètres!$A$1:$I$89,3,0)*VLOOKUP('Données projet'!$B$9,Paramètres!$A$1:$I$89,5,0)</f>
        <v>13.63003199999936</v>
      </c>
      <c r="P166" s="13">
        <f t="shared" si="141"/>
        <v>4.6343998775961524</v>
      </c>
      <c r="Q166" s="20">
        <f t="shared" si="162"/>
        <v>31.810552186812185</v>
      </c>
      <c r="R166" s="59">
        <f t="shared" si="109"/>
        <v>319.8547288739644</v>
      </c>
      <c r="S166" s="59">
        <f ca="1">AVERAGE(OFFSET($R$3,0,0,'Données projet'!$E$9+1,1))-AVERAGE(OFFSET($H$3,0,0,'Données projet'!$E$9+1,1))</f>
        <v>422.90448425131547</v>
      </c>
      <c r="T166" s="59">
        <f t="shared" si="142"/>
        <v>211.68575920428512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109.35787984436651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109.35787984436651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18.829999999999643</v>
      </c>
      <c r="AJ166" s="13">
        <f>AI166*VLOOKUP('Données projet'!$B$10,Paramètres!$A$1:$I$89,3,0)*VLOOKUP('Données projet'!$B$10,Paramètres!$A$1:$I$89,5,0)</f>
        <v>17.037383999999676</v>
      </c>
      <c r="AK166" s="13">
        <f t="shared" si="164"/>
        <v>5.644424624466958</v>
      </c>
      <c r="AL166" s="20">
        <f t="shared" si="165"/>
        <v>39.504150020946049</v>
      </c>
      <c r="AM166" s="59">
        <f t="shared" si="113"/>
        <v>327.54832670809827</v>
      </c>
      <c r="AN166" s="59">
        <f ca="1">AVERAGE(OFFSET($AM$3,0,0,'Données projet'!$E$10+1,1))-AVERAGE(OFFSET($H$3,0,0,'Données projet'!$E$10+1,1))</f>
        <v>514.0255035951318</v>
      </c>
      <c r="AO166" s="59">
        <f t="shared" si="144"/>
        <v>232.26614608014839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215.43276549338051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215.43276549338051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18.829999999999643</v>
      </c>
      <c r="BE166" s="13">
        <f>BD166*VLOOKUP('Données projet'!$B$11,Paramètres!$A$1:$I$89,3,0)*VLOOKUP('Données projet'!$B$11,Paramètres!$A$1:$I$89,5,0)</f>
        <v>19.093619999999639</v>
      </c>
      <c r="BF166" s="13">
        <f t="shared" si="167"/>
        <v>6.2423044268988592</v>
      </c>
      <c r="BG166" s="20">
        <f t="shared" si="168"/>
        <v>44.126735043514884</v>
      </c>
      <c r="BH166" s="59">
        <f t="shared" si="116"/>
        <v>332.17091173066711</v>
      </c>
      <c r="BI166" s="59">
        <f ca="1">AVERAGE(OFFSET($BH$3,0,0,'Données projet'!$E$11+1,1))-AVERAGE(OFFSET($H$3,0,0,'Données projet'!$E$11+1,1))</f>
        <v>565.65323074569903</v>
      </c>
      <c r="BJ166" s="59">
        <f t="shared" si="146"/>
        <v>253.00166490531203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241.43327167361613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241.43327167361613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170.99999999999991</v>
      </c>
      <c r="BZ166" s="13">
        <f>BY166*VLOOKUP('Données projet'!$B$12,Paramètres!$A$1:$I$89,3,0)*VLOOKUP('Données projet'!$B$12,Paramètres!$A$1:$I$89,5,0)</f>
        <v>112.03919999999995</v>
      </c>
      <c r="CA166" s="13">
        <f t="shared" si="170"/>
        <v>29.810921169420173</v>
      </c>
      <c r="CB166" s="20">
        <f t="shared" si="171"/>
        <v>247.05562770340671</v>
      </c>
      <c r="CC166" s="59">
        <f t="shared" si="119"/>
        <v>535.09980439055892</v>
      </c>
      <c r="CD166" s="59">
        <f ca="1">AVERAGE(OFFSET($CC$3,0,0,'Données projet'!$E$12+1,1))-AVERAGE(OFFSET($H$3,0,0,'Données projet'!$E$12+1,1))</f>
        <v>225.24418446643304</v>
      </c>
      <c r="CE166" s="59">
        <f t="shared" si="148"/>
        <v>220.72810812053521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8.0507406687655951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8.0507406687655951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266.99999999999983</v>
      </c>
      <c r="CU166" s="17">
        <f>CT166*VLOOKUP('Données projet'!$B$13,Paramètres!$A$1:$I$89,3,0)*VLOOKUP('Données projet'!$B$13,Paramètres!$A$1:$I$89,5,0)</f>
        <v>195.76439999999985</v>
      </c>
      <c r="CV166" s="13">
        <f t="shared" si="173"/>
        <v>48.812154563023455</v>
      </c>
      <c r="CW166" s="20">
        <f t="shared" si="174"/>
        <v>425.9708325305989</v>
      </c>
      <c r="CX166" s="59">
        <f t="shared" si="122"/>
        <v>714.01500921775119</v>
      </c>
      <c r="CY166" s="59">
        <f ca="1">AVERAGE(OFFSET($CX$3,0,0,'Données projet'!$E$13+1,1))-AVERAGE(OFFSET($H$3,0,0,'Données projet'!$E$13+1,1))</f>
        <v>302.36110224755532</v>
      </c>
      <c r="CZ166" s="59">
        <f t="shared" si="150"/>
        <v>292.08583531469412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6.2691191475672285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6.2691191475672285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213.00000000000003</v>
      </c>
      <c r="DP166" s="17">
        <f>DO166*VLOOKUP('Données projet'!$B$14,Paramètres!$A$1:$I$89,3,0)*VLOOKUP('Données projet'!$B$14,Paramètres!$A$1:$I$89,5,0)</f>
        <v>186.07680000000005</v>
      </c>
      <c r="DQ166" s="13">
        <f t="shared" si="176"/>
        <v>46.671538591528673</v>
      </c>
      <c r="DR166" s="20">
        <f t="shared" si="177"/>
        <v>405.37002304691242</v>
      </c>
      <c r="DS166" s="59">
        <f t="shared" si="125"/>
        <v>693.4141997340646</v>
      </c>
      <c r="DT166" s="59">
        <f ca="1">AVERAGE(OFFSET($DS$3,0,0,'Données projet'!$E$14+1,1))-AVERAGE(OFFSET($H$3,0,0,'Données projet'!$E$14+1,1))</f>
        <v>285.8437404763045</v>
      </c>
      <c r="DU166" s="59">
        <f t="shared" si="152"/>
        <v>276.01618888357268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7.1128230341820302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7.1128230341820302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18.829999999999643</v>
      </c>
      <c r="EK166" s="17">
        <f>EJ166*VLOOKUP('Données projet'!$B$15,Paramètres!$A$1:$I$89,3,0)*VLOOKUP('Données projet'!$B$15,Paramètres!$A$1:$I$89,5,0)</f>
        <v>17.918627999999661</v>
      </c>
      <c r="EL166" s="13">
        <f t="shared" si="179"/>
        <v>5.9016322671185755</v>
      </c>
      <c r="EM166" s="20">
        <f t="shared" si="180"/>
        <v>41.486953298564259</v>
      </c>
      <c r="EN166" s="59">
        <f t="shared" si="128"/>
        <v>329.53112998571646</v>
      </c>
      <c r="EO166" s="59">
        <f ca="1">AVERAGE(OFFSET($EN$3,0,0,'Données projet'!$E$15+1,1))-AVERAGE(OFFSET($H$3,0,0,'Données projet'!$E$15+1,1))</f>
        <v>536.1664221413339</v>
      </c>
      <c r="EP166" s="59">
        <f t="shared" si="154"/>
        <v>241.15939898336669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226.5758395706244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226.5758395706244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16.179999999999239</v>
      </c>
      <c r="O167" s="13">
        <f>N167*VLOOKUP('Données projet'!$B$9,Paramètres!$A$1:$I$89,3,0)*VLOOKUP('Données projet'!$B$9,Paramètres!$A$1:$I$89,5,0)</f>
        <v>13.63003199999936</v>
      </c>
      <c r="P167" s="13">
        <f t="shared" si="141"/>
        <v>4.6343998775961524</v>
      </c>
      <c r="Q167" s="20">
        <f t="shared" si="162"/>
        <v>31.810552186812185</v>
      </c>
      <c r="R167" s="59">
        <f t="shared" si="109"/>
        <v>319.94648391699286</v>
      </c>
      <c r="S167" s="59">
        <f ca="1">AVERAGE(OFFSET($R$3,0,0,'Données projet'!$E$9+1,1))-AVERAGE(OFFSET($H$3,0,0,'Données projet'!$E$9+1,1))</f>
        <v>422.90448425131547</v>
      </c>
      <c r="T167" s="59">
        <f t="shared" si="142"/>
        <v>211.68575920428512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107.21343852233893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107.21343852233893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18.829999999999643</v>
      </c>
      <c r="AJ167" s="13">
        <f>AI167*VLOOKUP('Données projet'!$B$10,Paramètres!$A$1:$I$89,3,0)*VLOOKUP('Données projet'!$B$10,Paramètres!$A$1:$I$89,5,0)</f>
        <v>17.037383999999676</v>
      </c>
      <c r="AK167" s="13">
        <f t="shared" si="164"/>
        <v>5.644424624466958</v>
      </c>
      <c r="AL167" s="20">
        <f t="shared" si="165"/>
        <v>39.504150020946049</v>
      </c>
      <c r="AM167" s="59">
        <f t="shared" si="113"/>
        <v>327.64008175112673</v>
      </c>
      <c r="AN167" s="59">
        <f ca="1">AVERAGE(OFFSET($AM$3,0,0,'Données projet'!$E$10+1,1))-AVERAGE(OFFSET($H$3,0,0,'Données projet'!$E$10+1,1))</f>
        <v>514.0255035951318</v>
      </c>
      <c r="AO167" s="59">
        <f t="shared" si="144"/>
        <v>232.26614608014839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211.2082603630675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211.2082603630675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18.829999999999643</v>
      </c>
      <c r="BE167" s="13">
        <f>BD167*VLOOKUP('Données projet'!$B$11,Paramètres!$A$1:$I$89,3,0)*VLOOKUP('Données projet'!$B$11,Paramètres!$A$1:$I$89,5,0)</f>
        <v>19.093619999999639</v>
      </c>
      <c r="BF167" s="13">
        <f t="shared" si="167"/>
        <v>6.2423044268988592</v>
      </c>
      <c r="BG167" s="20">
        <f t="shared" si="168"/>
        <v>44.126735043514884</v>
      </c>
      <c r="BH167" s="59">
        <f t="shared" si="116"/>
        <v>332.26266677369557</v>
      </c>
      <c r="BI167" s="59">
        <f ca="1">AVERAGE(OFFSET($BH$3,0,0,'Données projet'!$E$11+1,1))-AVERAGE(OFFSET($H$3,0,0,'Données projet'!$E$11+1,1))</f>
        <v>565.65323074569903</v>
      </c>
      <c r="BJ167" s="59">
        <f t="shared" si="146"/>
        <v>253.00166490531203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236.69891247585156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236.69891247585156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170.99999999999991</v>
      </c>
      <c r="BZ167" s="13">
        <f>BY167*VLOOKUP('Données projet'!$B$12,Paramètres!$A$1:$I$89,3,0)*VLOOKUP('Données projet'!$B$12,Paramètres!$A$1:$I$89,5,0)</f>
        <v>112.03919999999995</v>
      </c>
      <c r="CA167" s="13">
        <f t="shared" si="170"/>
        <v>29.810921169420173</v>
      </c>
      <c r="CB167" s="20">
        <f t="shared" si="171"/>
        <v>247.05562770340671</v>
      </c>
      <c r="CC167" s="59">
        <f t="shared" si="119"/>
        <v>535.19155943358737</v>
      </c>
      <c r="CD167" s="59">
        <f ca="1">AVERAGE(OFFSET($CC$3,0,0,'Données projet'!$E$12+1,1))-AVERAGE(OFFSET($H$3,0,0,'Données projet'!$E$12+1,1))</f>
        <v>225.24418446643304</v>
      </c>
      <c r="CE167" s="59">
        <f t="shared" si="148"/>
        <v>220.72810812053521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7.8928705547180416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7.8928705547180416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266.99999999999983</v>
      </c>
      <c r="CU167" s="17">
        <f>CT167*VLOOKUP('Données projet'!$B$13,Paramètres!$A$1:$I$89,3,0)*VLOOKUP('Données projet'!$B$13,Paramètres!$A$1:$I$89,5,0)</f>
        <v>195.76439999999985</v>
      </c>
      <c r="CV167" s="13">
        <f t="shared" si="173"/>
        <v>48.812154563023455</v>
      </c>
      <c r="CW167" s="20">
        <f t="shared" si="174"/>
        <v>425.9708325305989</v>
      </c>
      <c r="CX167" s="59">
        <f t="shared" si="122"/>
        <v>714.10676426077953</v>
      </c>
      <c r="CY167" s="59">
        <f ca="1">AVERAGE(OFFSET($CX$3,0,0,'Données projet'!$E$13+1,1))-AVERAGE(OFFSET($H$3,0,0,'Données projet'!$E$13+1,1))</f>
        <v>302.36110224755532</v>
      </c>
      <c r="CZ167" s="59">
        <f t="shared" si="150"/>
        <v>292.08583531469412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6.1461855448685476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6.1461855448685476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213.00000000000003</v>
      </c>
      <c r="DP167" s="17">
        <f>DO167*VLOOKUP('Données projet'!$B$14,Paramètres!$A$1:$I$89,3,0)*VLOOKUP('Données projet'!$B$14,Paramètres!$A$1:$I$89,5,0)</f>
        <v>186.07680000000005</v>
      </c>
      <c r="DQ167" s="13">
        <f t="shared" si="176"/>
        <v>46.671538591528673</v>
      </c>
      <c r="DR167" s="20">
        <f t="shared" si="177"/>
        <v>405.37002304691242</v>
      </c>
      <c r="DS167" s="59">
        <f t="shared" si="125"/>
        <v>693.50595477709317</v>
      </c>
      <c r="DT167" s="59">
        <f ca="1">AVERAGE(OFFSET($DS$3,0,0,'Données projet'!$E$14+1,1))-AVERAGE(OFFSET($H$3,0,0,'Données projet'!$E$14+1,1))</f>
        <v>285.8437404763045</v>
      </c>
      <c r="DU167" s="59">
        <f t="shared" si="152"/>
        <v>276.01618888357268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6.9733449128753904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6.9733449128753904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18.829999999999643</v>
      </c>
      <c r="EK167" s="17">
        <f>EJ167*VLOOKUP('Données projet'!$B$15,Paramètres!$A$1:$I$89,3,0)*VLOOKUP('Données projet'!$B$15,Paramètres!$A$1:$I$89,5,0)</f>
        <v>17.918627999999661</v>
      </c>
      <c r="EL167" s="13">
        <f t="shared" si="179"/>
        <v>5.9016322671185755</v>
      </c>
      <c r="EM167" s="20">
        <f t="shared" si="180"/>
        <v>41.486953298564259</v>
      </c>
      <c r="EN167" s="59">
        <f t="shared" si="128"/>
        <v>329.62288502874492</v>
      </c>
      <c r="EO167" s="59">
        <f ca="1">AVERAGE(OFFSET($EN$3,0,0,'Données projet'!$E$15+1,1))-AVERAGE(OFFSET($H$3,0,0,'Données projet'!$E$15+1,1))</f>
        <v>536.1664221413339</v>
      </c>
      <c r="EP167" s="59">
        <f t="shared" si="154"/>
        <v>241.15939898336669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222.13282555426071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222.13282555426071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16.179999999999239</v>
      </c>
      <c r="O168" s="13">
        <f>N168*VLOOKUP('Données projet'!$B$9,Paramètres!$A$1:$I$89,3,0)*VLOOKUP('Données projet'!$B$9,Paramètres!$A$1:$I$89,5,0)</f>
        <v>13.63003199999936</v>
      </c>
      <c r="P168" s="13">
        <f t="shared" si="141"/>
        <v>4.6343998775961524</v>
      </c>
      <c r="Q168" s="20">
        <f t="shared" si="162"/>
        <v>31.810552186812185</v>
      </c>
      <c r="R168" s="59">
        <f t="shared" si="109"/>
        <v>320.03664721515833</v>
      </c>
      <c r="S168" s="59">
        <f ca="1">AVERAGE(OFFSET($R$3,0,0,'Données projet'!$E$9+1,1))-AVERAGE(OFFSET($H$3,0,0,'Données projet'!$E$9+1,1))</f>
        <v>422.90448425131547</v>
      </c>
      <c r="T168" s="59">
        <f t="shared" si="142"/>
        <v>211.68575920428512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105.11104838665626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105.11104838665626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18.829999999999643</v>
      </c>
      <c r="AJ168" s="13">
        <f>AI168*VLOOKUP('Données projet'!$B$10,Paramètres!$A$1:$I$89,3,0)*VLOOKUP('Données projet'!$B$10,Paramètres!$A$1:$I$89,5,0)</f>
        <v>17.037383999999676</v>
      </c>
      <c r="AK168" s="13">
        <f t="shared" si="164"/>
        <v>5.644424624466958</v>
      </c>
      <c r="AL168" s="20">
        <f t="shared" si="165"/>
        <v>39.504150020946049</v>
      </c>
      <c r="AM168" s="59">
        <f t="shared" si="113"/>
        <v>327.73024504929219</v>
      </c>
      <c r="AN168" s="59">
        <f ca="1">AVERAGE(OFFSET($AM$3,0,0,'Données projet'!$E$10+1,1))-AVERAGE(OFFSET($H$3,0,0,'Données projet'!$E$10+1,1))</f>
        <v>514.0255035951318</v>
      </c>
      <c r="AO168" s="59">
        <f t="shared" si="144"/>
        <v>232.26614608014839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207.06659520166622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207.06659520166622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18.829999999999643</v>
      </c>
      <c r="BE168" s="13">
        <f>BD168*VLOOKUP('Données projet'!$B$11,Paramètres!$A$1:$I$89,3,0)*VLOOKUP('Données projet'!$B$11,Paramètres!$A$1:$I$89,5,0)</f>
        <v>19.093619999999639</v>
      </c>
      <c r="BF168" s="13">
        <f t="shared" si="167"/>
        <v>6.2423044268988592</v>
      </c>
      <c r="BG168" s="20">
        <f t="shared" si="168"/>
        <v>44.126735043514884</v>
      </c>
      <c r="BH168" s="59">
        <f t="shared" si="116"/>
        <v>332.35283007186104</v>
      </c>
      <c r="BI168" s="59">
        <f ca="1">AVERAGE(OFFSET($BH$3,0,0,'Données projet'!$E$11+1,1))-AVERAGE(OFFSET($H$3,0,0,'Données projet'!$E$11+1,1))</f>
        <v>565.65323074569903</v>
      </c>
      <c r="BJ168" s="59">
        <f t="shared" si="146"/>
        <v>253.00166490531203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232.05739117428115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232.05739117428115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170.99999999999991</v>
      </c>
      <c r="BZ168" s="13">
        <f>BY168*VLOOKUP('Données projet'!$B$12,Paramètres!$A$1:$I$89,3,0)*VLOOKUP('Données projet'!$B$12,Paramètres!$A$1:$I$89,5,0)</f>
        <v>112.03919999999995</v>
      </c>
      <c r="CA168" s="13">
        <f t="shared" si="170"/>
        <v>29.810921169420173</v>
      </c>
      <c r="CB168" s="20">
        <f t="shared" si="171"/>
        <v>247.05562770340671</v>
      </c>
      <c r="CC168" s="59">
        <f t="shared" si="119"/>
        <v>535.28172273175289</v>
      </c>
      <c r="CD168" s="59">
        <f ca="1">AVERAGE(OFFSET($CC$3,0,0,'Données projet'!$E$12+1,1))-AVERAGE(OFFSET($H$3,0,0,'Données projet'!$E$12+1,1))</f>
        <v>225.24418446643304</v>
      </c>
      <c r="CE168" s="59">
        <f t="shared" si="148"/>
        <v>220.72810812053521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7.7380961773156987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7.7380961773156987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266.99999999999983</v>
      </c>
      <c r="CU168" s="17">
        <f>CT168*VLOOKUP('Données projet'!$B$13,Paramètres!$A$1:$I$89,3,0)*VLOOKUP('Données projet'!$B$13,Paramètres!$A$1:$I$89,5,0)</f>
        <v>195.76439999999985</v>
      </c>
      <c r="CV168" s="13">
        <f t="shared" si="173"/>
        <v>48.812154563023455</v>
      </c>
      <c r="CW168" s="20">
        <f t="shared" si="174"/>
        <v>425.9708325305989</v>
      </c>
      <c r="CX168" s="59">
        <f t="shared" si="122"/>
        <v>714.19692755894505</v>
      </c>
      <c r="CY168" s="59">
        <f ca="1">AVERAGE(OFFSET($CX$3,0,0,'Données projet'!$E$13+1,1))-AVERAGE(OFFSET($H$3,0,0,'Données projet'!$E$13+1,1))</f>
        <v>302.36110224755532</v>
      </c>
      <c r="CZ168" s="59">
        <f t="shared" si="150"/>
        <v>292.08583531469412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6.0256625951366942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6.0256625951366942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213.00000000000003</v>
      </c>
      <c r="DP168" s="17">
        <f>DO168*VLOOKUP('Données projet'!$B$14,Paramètres!$A$1:$I$89,3,0)*VLOOKUP('Données projet'!$B$14,Paramètres!$A$1:$I$89,5,0)</f>
        <v>186.07680000000005</v>
      </c>
      <c r="DQ168" s="13">
        <f t="shared" si="176"/>
        <v>46.671538591528673</v>
      </c>
      <c r="DR168" s="20">
        <f t="shared" si="177"/>
        <v>405.37002304691242</v>
      </c>
      <c r="DS168" s="59">
        <f t="shared" si="125"/>
        <v>693.59611807525857</v>
      </c>
      <c r="DT168" s="59">
        <f ca="1">AVERAGE(OFFSET($DS$3,0,0,'Données projet'!$E$14+1,1))-AVERAGE(OFFSET($H$3,0,0,'Données projet'!$E$14+1,1))</f>
        <v>285.8437404763045</v>
      </c>
      <c r="DU168" s="59">
        <f t="shared" si="152"/>
        <v>276.01618888357268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6.8366018724543203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6.8366018724543203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18.829999999999643</v>
      </c>
      <c r="EK168" s="17">
        <f>EJ168*VLOOKUP('Données projet'!$B$15,Paramètres!$A$1:$I$89,3,0)*VLOOKUP('Données projet'!$B$15,Paramètres!$A$1:$I$89,5,0)</f>
        <v>17.918627999999661</v>
      </c>
      <c r="EL168" s="13">
        <f t="shared" si="179"/>
        <v>5.9016322671185755</v>
      </c>
      <c r="EM168" s="20">
        <f t="shared" si="180"/>
        <v>41.486953298564259</v>
      </c>
      <c r="EN168" s="59">
        <f t="shared" si="128"/>
        <v>329.71304832691044</v>
      </c>
      <c r="EO168" s="59">
        <f ca="1">AVERAGE(OFFSET($EN$3,0,0,'Données projet'!$E$15+1,1))-AVERAGE(OFFSET($H$3,0,0,'Données projet'!$E$15+1,1))</f>
        <v>536.1664221413339</v>
      </c>
      <c r="EP168" s="59">
        <f t="shared" si="154"/>
        <v>241.15939898336669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217.77693633278696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217.77693633278696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16.179999999999239</v>
      </c>
      <c r="O169" s="13">
        <f>N169*VLOOKUP('Données projet'!$B$9,Paramètres!$A$1:$I$89,3,0)*VLOOKUP('Données projet'!$B$9,Paramètres!$A$1:$I$89,5,0)</f>
        <v>13.63003199999936</v>
      </c>
      <c r="P169" s="13">
        <f t="shared" si="141"/>
        <v>4.6343998775961524</v>
      </c>
      <c r="Q169" s="20">
        <f t="shared" si="162"/>
        <v>31.810552186812185</v>
      </c>
      <c r="R169" s="59">
        <f t="shared" si="109"/>
        <v>320.12524638167559</v>
      </c>
      <c r="S169" s="59">
        <f ca="1">AVERAGE(OFFSET($R$3,0,0,'Données projet'!$E$9+1,1))-AVERAGE(OFFSET($H$3,0,0,'Données projet'!$E$9+1,1))</f>
        <v>422.90448425131547</v>
      </c>
      <c r="T169" s="59">
        <f t="shared" si="142"/>
        <v>211.68575920428512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103.04988483920297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103.04988483920297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18.829999999999643</v>
      </c>
      <c r="AJ169" s="13">
        <f>AI169*VLOOKUP('Données projet'!$B$10,Paramètres!$A$1:$I$89,3,0)*VLOOKUP('Données projet'!$B$10,Paramètres!$A$1:$I$89,5,0)</f>
        <v>17.037383999999676</v>
      </c>
      <c r="AK169" s="13">
        <f t="shared" si="164"/>
        <v>5.644424624466958</v>
      </c>
      <c r="AL169" s="20">
        <f t="shared" si="165"/>
        <v>39.504150020946049</v>
      </c>
      <c r="AM169" s="59">
        <f t="shared" si="113"/>
        <v>327.81884421580946</v>
      </c>
      <c r="AN169" s="59">
        <f ca="1">AVERAGE(OFFSET($AM$3,0,0,'Données projet'!$E$10+1,1))-AVERAGE(OFFSET($H$3,0,0,'Données projet'!$E$10+1,1))</f>
        <v>514.0255035951318</v>
      </c>
      <c r="AO169" s="59">
        <f t="shared" si="144"/>
        <v>232.26614608014839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203.00614556791371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203.00614556791371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18.829999999999643</v>
      </c>
      <c r="BE169" s="13">
        <f>BD169*VLOOKUP('Données projet'!$B$11,Paramètres!$A$1:$I$89,3,0)*VLOOKUP('Données projet'!$B$11,Paramètres!$A$1:$I$89,5,0)</f>
        <v>19.093619999999639</v>
      </c>
      <c r="BF169" s="13">
        <f t="shared" si="167"/>
        <v>6.2423044268988592</v>
      </c>
      <c r="BG169" s="20">
        <f t="shared" si="168"/>
        <v>44.126735043514884</v>
      </c>
      <c r="BH169" s="59">
        <f t="shared" si="116"/>
        <v>332.4414292383783</v>
      </c>
      <c r="BI169" s="59">
        <f ca="1">AVERAGE(OFFSET($BH$3,0,0,'Données projet'!$E$11+1,1))-AVERAGE(OFFSET($H$3,0,0,'Données projet'!$E$11+1,1))</f>
        <v>565.65323074569903</v>
      </c>
      <c r="BJ169" s="59">
        <f t="shared" si="146"/>
        <v>253.00166490531203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227.50688727438609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227.50688727438609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170.99999999999991</v>
      </c>
      <c r="BZ169" s="13">
        <f>BY169*VLOOKUP('Données projet'!$B$12,Paramètres!$A$1:$I$89,3,0)*VLOOKUP('Données projet'!$B$12,Paramètres!$A$1:$I$89,5,0)</f>
        <v>112.03919999999995</v>
      </c>
      <c r="CA169" s="13">
        <f t="shared" si="170"/>
        <v>29.810921169420173</v>
      </c>
      <c r="CB169" s="20">
        <f t="shared" si="171"/>
        <v>247.05562770340671</v>
      </c>
      <c r="CC169" s="59">
        <f t="shared" si="119"/>
        <v>535.37032189827016</v>
      </c>
      <c r="CD169" s="59">
        <f ca="1">AVERAGE(OFFSET($CC$3,0,0,'Données projet'!$E$12+1,1))-AVERAGE(OFFSET($H$3,0,0,'Données projet'!$E$12+1,1))</f>
        <v>225.24418446643304</v>
      </c>
      <c r="CE169" s="59">
        <f t="shared" si="148"/>
        <v>220.72810812053521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7.5863568310511669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7.5863568310511669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266.99999999999983</v>
      </c>
      <c r="CU169" s="17">
        <f>CT169*VLOOKUP('Données projet'!$B$13,Paramètres!$A$1:$I$89,3,0)*VLOOKUP('Données projet'!$B$13,Paramètres!$A$1:$I$89,5,0)</f>
        <v>195.76439999999985</v>
      </c>
      <c r="CV169" s="13">
        <f t="shared" si="173"/>
        <v>48.812154563023455</v>
      </c>
      <c r="CW169" s="20">
        <f t="shared" si="174"/>
        <v>425.9708325305989</v>
      </c>
      <c r="CX169" s="59">
        <f t="shared" si="122"/>
        <v>714.28552672546232</v>
      </c>
      <c r="CY169" s="59">
        <f ca="1">AVERAGE(OFFSET($CX$3,0,0,'Données projet'!$E$13+1,1))-AVERAGE(OFFSET($H$3,0,0,'Données projet'!$E$13+1,1))</f>
        <v>302.36110224755532</v>
      </c>
      <c r="CZ169" s="59">
        <f t="shared" si="150"/>
        <v>292.08583531469412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5.9075030269373414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5.9075030269373414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213.00000000000003</v>
      </c>
      <c r="DP169" s="17">
        <f>DO169*VLOOKUP('Données projet'!$B$14,Paramètres!$A$1:$I$89,3,0)*VLOOKUP('Données projet'!$B$14,Paramètres!$A$1:$I$89,5,0)</f>
        <v>186.07680000000005</v>
      </c>
      <c r="DQ169" s="13">
        <f t="shared" si="176"/>
        <v>46.671538591528673</v>
      </c>
      <c r="DR169" s="20">
        <f t="shared" si="177"/>
        <v>405.37002304691242</v>
      </c>
      <c r="DS169" s="59">
        <f t="shared" si="125"/>
        <v>693.68471724177584</v>
      </c>
      <c r="DT169" s="59">
        <f ca="1">AVERAGE(OFFSET($DS$3,0,0,'Données projet'!$E$14+1,1))-AVERAGE(OFFSET($H$3,0,0,'Données projet'!$E$14+1,1))</f>
        <v>285.8437404763045</v>
      </c>
      <c r="DU169" s="59">
        <f t="shared" si="152"/>
        <v>276.01618888357268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6.7025402796508882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6.7025402796508882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18.829999999999643</v>
      </c>
      <c r="EK169" s="17">
        <f>EJ169*VLOOKUP('Données projet'!$B$15,Paramètres!$A$1:$I$89,3,0)*VLOOKUP('Données projet'!$B$15,Paramètres!$A$1:$I$89,5,0)</f>
        <v>17.918627999999661</v>
      </c>
      <c r="EL169" s="13">
        <f t="shared" si="179"/>
        <v>5.9016322671185755</v>
      </c>
      <c r="EM169" s="20">
        <f t="shared" si="180"/>
        <v>41.486953298564259</v>
      </c>
      <c r="EN169" s="59">
        <f t="shared" si="128"/>
        <v>329.80164749342771</v>
      </c>
      <c r="EO169" s="59">
        <f ca="1">AVERAGE(OFFSET($EN$3,0,0,'Données projet'!$E$15+1,1))-AVERAGE(OFFSET($H$3,0,0,'Données projet'!$E$15+1,1))</f>
        <v>536.1664221413339</v>
      </c>
      <c r="EP169" s="59">
        <f t="shared" si="154"/>
        <v>241.15939898336669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213.50646344211623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213.50646344211623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16.179999999999239</v>
      </c>
      <c r="O170" s="13">
        <f>N170*VLOOKUP('Données projet'!$B$9,Paramètres!$A$1:$I$89,3,0)*VLOOKUP('Données projet'!$B$9,Paramètres!$A$1:$I$89,5,0)</f>
        <v>13.63003199999936</v>
      </c>
      <c r="P170" s="13">
        <f t="shared" si="141"/>
        <v>4.6343998775961524</v>
      </c>
      <c r="Q170" s="20">
        <f t="shared" si="162"/>
        <v>31.810552186812185</v>
      </c>
      <c r="R170" s="59">
        <f t="shared" si="109"/>
        <v>320.21230855073179</v>
      </c>
      <c r="S170" s="59">
        <f ca="1">AVERAGE(OFFSET($R$3,0,0,'Données projet'!$E$9+1,1))-AVERAGE(OFFSET($H$3,0,0,'Données projet'!$E$9+1,1))</f>
        <v>422.90448425131547</v>
      </c>
      <c r="T170" s="59">
        <f t="shared" si="142"/>
        <v>211.68575920428512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101.02913945172962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101.02913945172962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18.829999999999643</v>
      </c>
      <c r="AJ170" s="13">
        <f>AI170*VLOOKUP('Données projet'!$B$10,Paramètres!$A$1:$I$89,3,0)*VLOOKUP('Données projet'!$B$10,Paramètres!$A$1:$I$89,5,0)</f>
        <v>17.037383999999676</v>
      </c>
      <c r="AK170" s="13">
        <f t="shared" si="164"/>
        <v>5.644424624466958</v>
      </c>
      <c r="AL170" s="20">
        <f t="shared" si="165"/>
        <v>39.504150020946049</v>
      </c>
      <c r="AM170" s="59">
        <f t="shared" si="113"/>
        <v>327.90590638486566</v>
      </c>
      <c r="AN170" s="59">
        <f ca="1">AVERAGE(OFFSET($AM$3,0,0,'Données projet'!$E$10+1,1))-AVERAGE(OFFSET($H$3,0,0,'Données projet'!$E$10+1,1))</f>
        <v>514.0255035951318</v>
      </c>
      <c r="AO170" s="59">
        <f t="shared" si="144"/>
        <v>232.26614608014839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199.02531887484935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199.02531887484935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18.829999999999643</v>
      </c>
      <c r="BE170" s="13">
        <f>BD170*VLOOKUP('Données projet'!$B$11,Paramètres!$A$1:$I$89,3,0)*VLOOKUP('Données projet'!$B$11,Paramètres!$A$1:$I$89,5,0)</f>
        <v>19.093619999999639</v>
      </c>
      <c r="BF170" s="13">
        <f t="shared" si="167"/>
        <v>6.2423044268988592</v>
      </c>
      <c r="BG170" s="20">
        <f t="shared" si="168"/>
        <v>44.126735043514884</v>
      </c>
      <c r="BH170" s="59">
        <f t="shared" si="116"/>
        <v>332.5284914074345</v>
      </c>
      <c r="BI170" s="59">
        <f ca="1">AVERAGE(OFFSET($BH$3,0,0,'Données projet'!$E$11+1,1))-AVERAGE(OFFSET($H$3,0,0,'Données projet'!$E$11+1,1))</f>
        <v>565.65323074569903</v>
      </c>
      <c r="BJ170" s="59">
        <f t="shared" si="146"/>
        <v>253.00166490531203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223.04561598043466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223.04561598043466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170.99999999999991</v>
      </c>
      <c r="BZ170" s="13">
        <f>BY170*VLOOKUP('Données projet'!$B$12,Paramètres!$A$1:$I$89,3,0)*VLOOKUP('Données projet'!$B$12,Paramètres!$A$1:$I$89,5,0)</f>
        <v>112.03919999999995</v>
      </c>
      <c r="CA170" s="13">
        <f t="shared" si="170"/>
        <v>29.810921169420173</v>
      </c>
      <c r="CB170" s="20">
        <f t="shared" si="171"/>
        <v>247.05562770340671</v>
      </c>
      <c r="CC170" s="59">
        <f t="shared" si="119"/>
        <v>535.4573840673263</v>
      </c>
      <c r="CD170" s="59">
        <f ca="1">AVERAGE(OFFSET($CC$3,0,0,'Données projet'!$E$12+1,1))-AVERAGE(OFFSET($H$3,0,0,'Données projet'!$E$12+1,1))</f>
        <v>225.24418446643304</v>
      </c>
      <c r="CE170" s="59">
        <f t="shared" si="148"/>
        <v>220.72810812053521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7.4375930008150206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7.4375930008150206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266.99999999999983</v>
      </c>
      <c r="CU170" s="17">
        <f>CT170*VLOOKUP('Données projet'!$B$13,Paramètres!$A$1:$I$89,3,0)*VLOOKUP('Données projet'!$B$13,Paramètres!$A$1:$I$89,5,0)</f>
        <v>195.76439999999985</v>
      </c>
      <c r="CV170" s="13">
        <f t="shared" si="173"/>
        <v>48.812154563023455</v>
      </c>
      <c r="CW170" s="20">
        <f t="shared" si="174"/>
        <v>425.9708325305989</v>
      </c>
      <c r="CX170" s="59">
        <f t="shared" si="122"/>
        <v>714.37258889451846</v>
      </c>
      <c r="CY170" s="59">
        <f ca="1">AVERAGE(OFFSET($CX$3,0,0,'Données projet'!$E$13+1,1))-AVERAGE(OFFSET($H$3,0,0,'Données projet'!$E$13+1,1))</f>
        <v>302.36110224755532</v>
      </c>
      <c r="CZ170" s="59">
        <f t="shared" si="150"/>
        <v>292.08583531469412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5.7916604958001576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5.7916604958001576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213.00000000000003</v>
      </c>
      <c r="DP170" s="17">
        <f>DO170*VLOOKUP('Données projet'!$B$14,Paramètres!$A$1:$I$89,3,0)*VLOOKUP('Données projet'!$B$14,Paramètres!$A$1:$I$89,5,0)</f>
        <v>186.07680000000005</v>
      </c>
      <c r="DQ170" s="13">
        <f t="shared" si="176"/>
        <v>46.671538591528673</v>
      </c>
      <c r="DR170" s="20">
        <f t="shared" si="177"/>
        <v>405.37002304691242</v>
      </c>
      <c r="DS170" s="59">
        <f t="shared" si="125"/>
        <v>693.7717794108321</v>
      </c>
      <c r="DT170" s="59">
        <f ca="1">AVERAGE(OFFSET($DS$3,0,0,'Données projet'!$E$14+1,1))-AVERAGE(OFFSET($H$3,0,0,'Données projet'!$E$14+1,1))</f>
        <v>285.8437404763045</v>
      </c>
      <c r="DU170" s="59">
        <f t="shared" si="152"/>
        <v>276.01618888357268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6.5711075529128342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6.5711075529128342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18.829999999999643</v>
      </c>
      <c r="EK170" s="17">
        <f>EJ170*VLOOKUP('Données projet'!$B$15,Paramètres!$A$1:$I$89,3,0)*VLOOKUP('Données projet'!$B$15,Paramètres!$A$1:$I$89,5,0)</f>
        <v>17.918627999999661</v>
      </c>
      <c r="EL170" s="13">
        <f t="shared" si="179"/>
        <v>5.9016322671185755</v>
      </c>
      <c r="EM170" s="20">
        <f t="shared" si="180"/>
        <v>41.486953298564259</v>
      </c>
      <c r="EN170" s="59">
        <f t="shared" si="128"/>
        <v>329.88870966248385</v>
      </c>
      <c r="EO170" s="59">
        <f ca="1">AVERAGE(OFFSET($EN$3,0,0,'Données projet'!$E$15+1,1))-AVERAGE(OFFSET($H$3,0,0,'Données projet'!$E$15+1,1))</f>
        <v>536.1664221413339</v>
      </c>
      <c r="EP170" s="59">
        <f t="shared" si="154"/>
        <v>241.15939898336669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209.31973192010028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209.31973192010028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16.179999999999239</v>
      </c>
      <c r="O171" s="13">
        <f>N171*VLOOKUP('Données projet'!$B$9,Paramètres!$A$1:$I$89,3,0)*VLOOKUP('Données projet'!$B$9,Paramètres!$A$1:$I$89,5,0)</f>
        <v>13.63003199999936</v>
      </c>
      <c r="P171" s="13">
        <f t="shared" si="141"/>
        <v>4.6343998775961524</v>
      </c>
      <c r="Q171" s="20">
        <f t="shared" si="162"/>
        <v>31.810552186812185</v>
      </c>
      <c r="R171" s="59">
        <f t="shared" si="109"/>
        <v>320.2978603857967</v>
      </c>
      <c r="S171" s="59">
        <f ca="1">AVERAGE(OFFSET($R$3,0,0,'Données projet'!$E$9+1,1))-AVERAGE(OFFSET($H$3,0,0,'Données projet'!$E$9+1,1))</f>
        <v>422.90448425131547</v>
      </c>
      <c r="T171" s="59">
        <f t="shared" si="142"/>
        <v>211.68575920428512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99.048019648771628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99.048019648771628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18.829999999999643</v>
      </c>
      <c r="AJ171" s="13">
        <f>AI171*VLOOKUP('Données projet'!$B$10,Paramètres!$A$1:$I$89,3,0)*VLOOKUP('Données projet'!$B$10,Paramètres!$A$1:$I$89,5,0)</f>
        <v>17.037383999999676</v>
      </c>
      <c r="AK171" s="13">
        <f t="shared" si="164"/>
        <v>5.644424624466958</v>
      </c>
      <c r="AL171" s="20">
        <f t="shared" si="165"/>
        <v>39.504150020946049</v>
      </c>
      <c r="AM171" s="59">
        <f t="shared" si="113"/>
        <v>327.99145821993056</v>
      </c>
      <c r="AN171" s="59">
        <f ca="1">AVERAGE(OFFSET($AM$3,0,0,'Données projet'!$E$10+1,1))-AVERAGE(OFFSET($H$3,0,0,'Données projet'!$E$10+1,1))</f>
        <v>514.0255035951318</v>
      </c>
      <c r="AO171" s="59">
        <f t="shared" si="144"/>
        <v>232.26614608014839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195.12255376517146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195.12255376517146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18.829999999999643</v>
      </c>
      <c r="BE171" s="13">
        <f>BD171*VLOOKUP('Données projet'!$B$11,Paramètres!$A$1:$I$89,3,0)*VLOOKUP('Données projet'!$B$11,Paramètres!$A$1:$I$89,5,0)</f>
        <v>19.093619999999639</v>
      </c>
      <c r="BF171" s="13">
        <f t="shared" si="167"/>
        <v>6.2423044268988592</v>
      </c>
      <c r="BG171" s="20">
        <f t="shared" si="168"/>
        <v>44.126735043514884</v>
      </c>
      <c r="BH171" s="59">
        <f t="shared" si="116"/>
        <v>332.61404324249941</v>
      </c>
      <c r="BI171" s="59">
        <f ca="1">AVERAGE(OFFSET($BH$3,0,0,'Données projet'!$E$11+1,1))-AVERAGE(OFFSET($H$3,0,0,'Données projet'!$E$11+1,1))</f>
        <v>565.65323074569903</v>
      </c>
      <c r="BJ171" s="59">
        <f t="shared" si="146"/>
        <v>253.00166490531203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218.67182749545083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218.67182749545083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170.99999999999991</v>
      </c>
      <c r="BZ171" s="13">
        <f>BY171*VLOOKUP('Données projet'!$B$12,Paramètres!$A$1:$I$89,3,0)*VLOOKUP('Données projet'!$B$12,Paramètres!$A$1:$I$89,5,0)</f>
        <v>112.03919999999995</v>
      </c>
      <c r="CA171" s="13">
        <f t="shared" si="170"/>
        <v>29.810921169420173</v>
      </c>
      <c r="CB171" s="20">
        <f t="shared" si="171"/>
        <v>247.05562770340671</v>
      </c>
      <c r="CC171" s="59">
        <f t="shared" si="119"/>
        <v>535.54293590239126</v>
      </c>
      <c r="CD171" s="59">
        <f ca="1">AVERAGE(OFFSET($CC$3,0,0,'Données projet'!$E$12+1,1))-AVERAGE(OFFSET($H$3,0,0,'Données projet'!$E$12+1,1))</f>
        <v>225.24418446643304</v>
      </c>
      <c r="CE171" s="59">
        <f t="shared" si="148"/>
        <v>220.72810812053521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7.2917463385528283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7.2917463385528283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266.99999999999983</v>
      </c>
      <c r="CU171" s="17">
        <f>CT171*VLOOKUP('Données projet'!$B$13,Paramètres!$A$1:$I$89,3,0)*VLOOKUP('Données projet'!$B$13,Paramètres!$A$1:$I$89,5,0)</f>
        <v>195.76439999999985</v>
      </c>
      <c r="CV171" s="13">
        <f t="shared" si="173"/>
        <v>48.812154563023455</v>
      </c>
      <c r="CW171" s="20">
        <f t="shared" si="174"/>
        <v>425.9708325305989</v>
      </c>
      <c r="CX171" s="59">
        <f t="shared" si="122"/>
        <v>714.45814072958342</v>
      </c>
      <c r="CY171" s="59">
        <f ca="1">AVERAGE(OFFSET($CX$3,0,0,'Données projet'!$E$13+1,1))-AVERAGE(OFFSET($H$3,0,0,'Données projet'!$E$13+1,1))</f>
        <v>302.36110224755532</v>
      </c>
      <c r="CZ171" s="59">
        <f t="shared" si="150"/>
        <v>292.08583531469412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5.6780895660416073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5.6780895660416073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213.00000000000003</v>
      </c>
      <c r="DP171" s="17">
        <f>DO171*VLOOKUP('Données projet'!$B$14,Paramètres!$A$1:$I$89,3,0)*VLOOKUP('Données projet'!$B$14,Paramètres!$A$1:$I$89,5,0)</f>
        <v>186.07680000000005</v>
      </c>
      <c r="DQ171" s="13">
        <f t="shared" si="176"/>
        <v>46.671538591528673</v>
      </c>
      <c r="DR171" s="20">
        <f t="shared" si="177"/>
        <v>405.37002304691242</v>
      </c>
      <c r="DS171" s="59">
        <f t="shared" si="125"/>
        <v>693.85733124589694</v>
      </c>
      <c r="DT171" s="59">
        <f ca="1">AVERAGE(OFFSET($DS$3,0,0,'Données projet'!$E$14+1,1))-AVERAGE(OFFSET($H$3,0,0,'Données projet'!$E$14+1,1))</f>
        <v>285.8437404763045</v>
      </c>
      <c r="DU171" s="59">
        <f t="shared" si="152"/>
        <v>276.01618888357268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6.4422521417800658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6.4422521417800658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18.829999999999643</v>
      </c>
      <c r="EK171" s="17">
        <f>EJ171*VLOOKUP('Données projet'!$B$15,Paramètres!$A$1:$I$89,3,0)*VLOOKUP('Données projet'!$B$15,Paramètres!$A$1:$I$89,5,0)</f>
        <v>17.918627999999661</v>
      </c>
      <c r="EL171" s="13">
        <f t="shared" si="179"/>
        <v>5.9016322671185755</v>
      </c>
      <c r="EM171" s="20">
        <f t="shared" si="180"/>
        <v>41.486953298564259</v>
      </c>
      <c r="EN171" s="59">
        <f t="shared" si="128"/>
        <v>329.97426149754881</v>
      </c>
      <c r="EO171" s="59">
        <f ca="1">AVERAGE(OFFSET($EN$3,0,0,'Données projet'!$E$15+1,1))-AVERAGE(OFFSET($H$3,0,0,'Données projet'!$E$15+1,1))</f>
        <v>536.1664221413339</v>
      </c>
      <c r="EP171" s="59">
        <f t="shared" si="154"/>
        <v>241.15939898336669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205.21509964957698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205.21509964957698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16.179999999999239</v>
      </c>
      <c r="O172" s="13">
        <f>N172*VLOOKUP('Données projet'!$B$9,Paramètres!$A$1:$I$89,3,0)*VLOOKUP('Données projet'!$B$9,Paramètres!$A$1:$I$89,5,0)</f>
        <v>13.63003199999936</v>
      </c>
      <c r="P172" s="13">
        <f t="shared" si="141"/>
        <v>4.6343998775961524</v>
      </c>
      <c r="Q172" s="20">
        <f t="shared" si="162"/>
        <v>31.810552186812185</v>
      </c>
      <c r="R172" s="59">
        <f t="shared" si="109"/>
        <v>320.38192808778859</v>
      </c>
      <c r="S172" s="59">
        <f ca="1">AVERAGE(OFFSET($R$3,0,0,'Données projet'!$E$9+1,1))-AVERAGE(OFFSET($H$3,0,0,'Données projet'!$E$9+1,1))</f>
        <v>422.90448425131547</v>
      </c>
      <c r="T172" s="59">
        <f t="shared" si="142"/>
        <v>211.68575920428512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97.105748396785884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97.105748396785884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18.829999999999643</v>
      </c>
      <c r="AJ172" s="13">
        <f>AI172*VLOOKUP('Données projet'!$B$10,Paramètres!$A$1:$I$89,3,0)*VLOOKUP('Données projet'!$B$10,Paramètres!$A$1:$I$89,5,0)</f>
        <v>17.037383999999676</v>
      </c>
      <c r="AK172" s="13">
        <f t="shared" si="164"/>
        <v>5.644424624466958</v>
      </c>
      <c r="AL172" s="20">
        <f t="shared" si="165"/>
        <v>39.504150020946049</v>
      </c>
      <c r="AM172" s="59">
        <f t="shared" si="113"/>
        <v>328.07552592192246</v>
      </c>
      <c r="AN172" s="59">
        <f ca="1">AVERAGE(OFFSET($AM$3,0,0,'Données projet'!$E$10+1,1))-AVERAGE(OFFSET($H$3,0,0,'Données projet'!$E$10+1,1))</f>
        <v>514.0255035951318</v>
      </c>
      <c r="AO172" s="59">
        <f t="shared" si="144"/>
        <v>232.26614608014839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191.29631949884268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191.29631949884268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18.829999999999643</v>
      </c>
      <c r="BE172" s="13">
        <f>BD172*VLOOKUP('Données projet'!$B$11,Paramètres!$A$1:$I$89,3,0)*VLOOKUP('Données projet'!$B$11,Paramètres!$A$1:$I$89,5,0)</f>
        <v>19.093619999999639</v>
      </c>
      <c r="BF172" s="13">
        <f t="shared" si="167"/>
        <v>6.2423044268988592</v>
      </c>
      <c r="BG172" s="20">
        <f t="shared" si="168"/>
        <v>44.126735043514884</v>
      </c>
      <c r="BH172" s="59">
        <f t="shared" si="116"/>
        <v>332.6981109444913</v>
      </c>
      <c r="BI172" s="59">
        <f ca="1">AVERAGE(OFFSET($BH$3,0,0,'Données projet'!$E$11+1,1))-AVERAGE(OFFSET($H$3,0,0,'Données projet'!$E$11+1,1))</f>
        <v>565.65323074569903</v>
      </c>
      <c r="BJ172" s="59">
        <f t="shared" si="146"/>
        <v>253.00166490531203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214.38380633490996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214.38380633490996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170.99999999999991</v>
      </c>
      <c r="BZ172" s="13">
        <f>BY172*VLOOKUP('Données projet'!$B$12,Paramètres!$A$1:$I$89,3,0)*VLOOKUP('Données projet'!$B$12,Paramètres!$A$1:$I$89,5,0)</f>
        <v>112.03919999999995</v>
      </c>
      <c r="CA172" s="13">
        <f t="shared" si="170"/>
        <v>29.810921169420173</v>
      </c>
      <c r="CB172" s="20">
        <f t="shared" si="171"/>
        <v>247.05562770340671</v>
      </c>
      <c r="CC172" s="59">
        <f t="shared" si="119"/>
        <v>535.62700360438316</v>
      </c>
      <c r="CD172" s="59">
        <f ca="1">AVERAGE(OFFSET($CC$3,0,0,'Données projet'!$E$12+1,1))-AVERAGE(OFFSET($H$3,0,0,'Données projet'!$E$12+1,1))</f>
        <v>225.24418446643304</v>
      </c>
      <c r="CE172" s="59">
        <f t="shared" si="148"/>
        <v>220.72810812053521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7.1487596403799172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7.1487596403799172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266.99999999999983</v>
      </c>
      <c r="CU172" s="17">
        <f>CT172*VLOOKUP('Données projet'!$B$13,Paramètres!$A$1:$I$89,3,0)*VLOOKUP('Données projet'!$B$13,Paramètres!$A$1:$I$89,5,0)</f>
        <v>195.76439999999985</v>
      </c>
      <c r="CV172" s="13">
        <f t="shared" si="173"/>
        <v>48.812154563023455</v>
      </c>
      <c r="CW172" s="20">
        <f t="shared" si="174"/>
        <v>425.9708325305989</v>
      </c>
      <c r="CX172" s="59">
        <f t="shared" si="122"/>
        <v>714.54220843157532</v>
      </c>
      <c r="CY172" s="59">
        <f ca="1">AVERAGE(OFFSET($CX$3,0,0,'Données projet'!$E$13+1,1))-AVERAGE(OFFSET($H$3,0,0,'Données projet'!$E$13+1,1))</f>
        <v>302.36110224755532</v>
      </c>
      <c r="CZ172" s="59">
        <f t="shared" si="150"/>
        <v>292.08583531469412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5.5667456929441945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5.5667456929441945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213.00000000000003</v>
      </c>
      <c r="DP172" s="17">
        <f>DO172*VLOOKUP('Données projet'!$B$14,Paramètres!$A$1:$I$89,3,0)*VLOOKUP('Données projet'!$B$14,Paramètres!$A$1:$I$89,5,0)</f>
        <v>186.07680000000005</v>
      </c>
      <c r="DQ172" s="13">
        <f t="shared" si="176"/>
        <v>46.671538591528673</v>
      </c>
      <c r="DR172" s="20">
        <f t="shared" si="177"/>
        <v>405.37002304691242</v>
      </c>
      <c r="DS172" s="59">
        <f t="shared" si="125"/>
        <v>693.94139894788884</v>
      </c>
      <c r="DT172" s="59">
        <f ca="1">AVERAGE(OFFSET($DS$3,0,0,'Données projet'!$E$14+1,1))-AVERAGE(OFFSET($H$3,0,0,'Données projet'!$E$14+1,1))</f>
        <v>285.8437404763045</v>
      </c>
      <c r="DU172" s="59">
        <f t="shared" si="152"/>
        <v>276.01618888357268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6.3159235066655706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6.3159235066655706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18.829999999999643</v>
      </c>
      <c r="EK172" s="17">
        <f>EJ172*VLOOKUP('Données projet'!$B$15,Paramètres!$A$1:$I$89,3,0)*VLOOKUP('Données projet'!$B$15,Paramètres!$A$1:$I$89,5,0)</f>
        <v>17.918627999999661</v>
      </c>
      <c r="EL172" s="13">
        <f t="shared" si="179"/>
        <v>5.9016322671185755</v>
      </c>
      <c r="EM172" s="20">
        <f t="shared" si="180"/>
        <v>41.486953298564259</v>
      </c>
      <c r="EN172" s="59">
        <f t="shared" si="128"/>
        <v>330.05832919954071</v>
      </c>
      <c r="EO172" s="59">
        <f ca="1">AVERAGE(OFFSET($EN$3,0,0,'Données projet'!$E$15+1,1))-AVERAGE(OFFSET($H$3,0,0,'Données projet'!$E$15+1,1))</f>
        <v>536.1664221413339</v>
      </c>
      <c r="EP172" s="59">
        <f t="shared" si="154"/>
        <v>241.15939898336669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201.19095671430017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201.19095671430017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16.179999999999239</v>
      </c>
      <c r="O173" s="13">
        <f>N173*VLOOKUP('Données projet'!$B$9,Paramètres!$A$1:$I$89,3,0)*VLOOKUP('Données projet'!$B$9,Paramètres!$A$1:$I$89,5,0)</f>
        <v>13.63003199999936</v>
      </c>
      <c r="P173" s="13">
        <f t="shared" si="141"/>
        <v>4.6343998775961524</v>
      </c>
      <c r="Q173" s="20">
        <f t="shared" si="162"/>
        <v>31.810552186812185</v>
      </c>
      <c r="R173" s="59">
        <f t="shared" si="109"/>
        <v>320.46453740309806</v>
      </c>
      <c r="S173" s="59">
        <f ca="1">AVERAGE(OFFSET($R$3,0,0,'Données projet'!$E$9+1,1))-AVERAGE(OFFSET($H$3,0,0,'Données projet'!$E$9+1,1))</f>
        <v>422.90448425131547</v>
      </c>
      <c r="T173" s="59">
        <f t="shared" si="142"/>
        <v>211.68575920428512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95.201563899383089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95.201563899383089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18.829999999999643</v>
      </c>
      <c r="AJ173" s="13">
        <f>AI173*VLOOKUP('Données projet'!$B$10,Paramètres!$A$1:$I$89,3,0)*VLOOKUP('Données projet'!$B$10,Paramètres!$A$1:$I$89,5,0)</f>
        <v>17.037383999999676</v>
      </c>
      <c r="AK173" s="13">
        <f t="shared" si="164"/>
        <v>5.644424624466958</v>
      </c>
      <c r="AL173" s="20">
        <f t="shared" si="165"/>
        <v>39.504150020946049</v>
      </c>
      <c r="AM173" s="59">
        <f t="shared" si="113"/>
        <v>328.15813523723193</v>
      </c>
      <c r="AN173" s="59">
        <f ca="1">AVERAGE(OFFSET($AM$3,0,0,'Données projet'!$E$10+1,1))-AVERAGE(OFFSET($H$3,0,0,'Données projet'!$E$10+1,1))</f>
        <v>514.0255035951318</v>
      </c>
      <c r="AO173" s="59">
        <f t="shared" si="144"/>
        <v>232.26614608014839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187.54511535270416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187.54511535270416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18.829999999999643</v>
      </c>
      <c r="BE173" s="13">
        <f>BD173*VLOOKUP('Données projet'!$B$11,Paramètres!$A$1:$I$89,3,0)*VLOOKUP('Données projet'!$B$11,Paramètres!$A$1:$I$89,5,0)</f>
        <v>19.093619999999639</v>
      </c>
      <c r="BF173" s="13">
        <f t="shared" si="167"/>
        <v>6.2423044268988592</v>
      </c>
      <c r="BG173" s="20">
        <f t="shared" si="168"/>
        <v>44.126735043514884</v>
      </c>
      <c r="BH173" s="59">
        <f t="shared" si="116"/>
        <v>332.78072025980077</v>
      </c>
      <c r="BI173" s="59">
        <f ca="1">AVERAGE(OFFSET($BH$3,0,0,'Données projet'!$E$11+1,1))-AVERAGE(OFFSET($H$3,0,0,'Données projet'!$E$11+1,1))</f>
        <v>565.65323074569903</v>
      </c>
      <c r="BJ173" s="59">
        <f t="shared" si="146"/>
        <v>253.00166490531203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210.17987065389264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210.17987065389264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170.99999999999991</v>
      </c>
      <c r="BZ173" s="13">
        <f>BY173*VLOOKUP('Données projet'!$B$12,Paramètres!$A$1:$I$89,3,0)*VLOOKUP('Données projet'!$B$12,Paramètres!$A$1:$I$89,5,0)</f>
        <v>112.03919999999995</v>
      </c>
      <c r="CA173" s="13">
        <f t="shared" si="170"/>
        <v>29.810921169420173</v>
      </c>
      <c r="CB173" s="20">
        <f t="shared" si="171"/>
        <v>247.05562770340671</v>
      </c>
      <c r="CC173" s="59">
        <f t="shared" si="119"/>
        <v>535.70961291969263</v>
      </c>
      <c r="CD173" s="59">
        <f ca="1">AVERAGE(OFFSET($CC$3,0,0,'Données projet'!$E$12+1,1))-AVERAGE(OFFSET($H$3,0,0,'Données projet'!$E$12+1,1))</f>
        <v>225.24418446643304</v>
      </c>
      <c r="CE173" s="59">
        <f t="shared" si="148"/>
        <v>220.72810812053521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7.0085768241449022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7.0085768241449022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266.99999999999983</v>
      </c>
      <c r="CU173" s="17">
        <f>CT173*VLOOKUP('Données projet'!$B$13,Paramètres!$A$1:$I$89,3,0)*VLOOKUP('Données projet'!$B$13,Paramètres!$A$1:$I$89,5,0)</f>
        <v>195.76439999999985</v>
      </c>
      <c r="CV173" s="13">
        <f t="shared" si="173"/>
        <v>48.812154563023455</v>
      </c>
      <c r="CW173" s="20">
        <f t="shared" si="174"/>
        <v>425.9708325305989</v>
      </c>
      <c r="CX173" s="59">
        <f t="shared" si="122"/>
        <v>714.62481774688479</v>
      </c>
      <c r="CY173" s="59">
        <f ca="1">AVERAGE(OFFSET($CX$3,0,0,'Données projet'!$E$13+1,1))-AVERAGE(OFFSET($H$3,0,0,'Données projet'!$E$13+1,1))</f>
        <v>302.36110224755532</v>
      </c>
      <c r="CZ173" s="59">
        <f t="shared" si="150"/>
        <v>292.08583531469412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5.4575852052851657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5.4575852052851657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213.00000000000003</v>
      </c>
      <c r="DP173" s="17">
        <f>DO173*VLOOKUP('Données projet'!$B$14,Paramètres!$A$1:$I$89,3,0)*VLOOKUP('Données projet'!$B$14,Paramètres!$A$1:$I$89,5,0)</f>
        <v>186.07680000000005</v>
      </c>
      <c r="DQ173" s="13">
        <f t="shared" si="176"/>
        <v>46.671538591528673</v>
      </c>
      <c r="DR173" s="20">
        <f t="shared" si="177"/>
        <v>405.37002304691242</v>
      </c>
      <c r="DS173" s="59">
        <f t="shared" si="125"/>
        <v>694.02400826319831</v>
      </c>
      <c r="DT173" s="59">
        <f ca="1">AVERAGE(OFFSET($DS$3,0,0,'Données projet'!$E$14+1,1))-AVERAGE(OFFSET($H$3,0,0,'Données projet'!$E$14+1,1))</f>
        <v>285.8437404763045</v>
      </c>
      <c r="DU173" s="59">
        <f t="shared" si="152"/>
        <v>276.01618888357268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6.1920720990328117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6.1920720990328117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18.829999999999643</v>
      </c>
      <c r="EK173" s="17">
        <f>EJ173*VLOOKUP('Données projet'!$B$15,Paramètres!$A$1:$I$89,3,0)*VLOOKUP('Données projet'!$B$15,Paramètres!$A$1:$I$89,5,0)</f>
        <v>17.918627999999661</v>
      </c>
      <c r="EL173" s="13">
        <f t="shared" si="179"/>
        <v>5.9016322671185755</v>
      </c>
      <c r="EM173" s="20">
        <f t="shared" si="180"/>
        <v>41.486953298564259</v>
      </c>
      <c r="EN173" s="59">
        <f t="shared" si="128"/>
        <v>330.14093851485018</v>
      </c>
      <c r="EO173" s="59">
        <f ca="1">AVERAGE(OFFSET($EN$3,0,0,'Données projet'!$E$15+1,1))-AVERAGE(OFFSET($H$3,0,0,'Données projet'!$E$15+1,1))</f>
        <v>536.1664221413339</v>
      </c>
      <c r="EP173" s="59">
        <f t="shared" si="154"/>
        <v>241.15939898336669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197.2457247674993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197.2457247674993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16.179999999999239</v>
      </c>
      <c r="O174" s="13">
        <f>N174*VLOOKUP('Données projet'!$B$9,Paramètres!$A$1:$I$89,3,0)*VLOOKUP('Données projet'!$B$9,Paramètres!$A$1:$I$89,5,0)</f>
        <v>13.63003199999936</v>
      </c>
      <c r="P174" s="13">
        <f t="shared" si="141"/>
        <v>4.6343998775961524</v>
      </c>
      <c r="Q174" s="20">
        <f t="shared" si="162"/>
        <v>31.810552186812185</v>
      </c>
      <c r="R174" s="59">
        <f t="shared" si="109"/>
        <v>320.54571363147369</v>
      </c>
      <c r="S174" s="59">
        <f ca="1">AVERAGE(OFFSET($R$3,0,0,'Données projet'!$E$9+1,1))-AVERAGE(OFFSET($H$3,0,0,'Données projet'!$E$9+1,1))</f>
        <v>422.90448425131547</v>
      </c>
      <c r="T174" s="59">
        <f t="shared" si="142"/>
        <v>211.68575920428512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93.334719298536498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93.334719298536498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18.829999999999643</v>
      </c>
      <c r="AJ174" s="13">
        <f>AI174*VLOOKUP('Données projet'!$B$10,Paramètres!$A$1:$I$89,3,0)*VLOOKUP('Données projet'!$B$10,Paramètres!$A$1:$I$89,5,0)</f>
        <v>17.037383999999676</v>
      </c>
      <c r="AK174" s="13">
        <f t="shared" si="164"/>
        <v>5.644424624466958</v>
      </c>
      <c r="AL174" s="20">
        <f t="shared" si="165"/>
        <v>39.504150020946049</v>
      </c>
      <c r="AM174" s="59">
        <f t="shared" si="113"/>
        <v>328.23931146560756</v>
      </c>
      <c r="AN174" s="59">
        <f ca="1">AVERAGE(OFFSET($AM$3,0,0,'Données projet'!$E$10+1,1))-AVERAGE(OFFSET($H$3,0,0,'Données projet'!$E$10+1,1))</f>
        <v>514.0255035951318</v>
      </c>
      <c r="AO174" s="59">
        <f t="shared" si="144"/>
        <v>232.26614608014839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183.86747003186281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183.86747003186281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18.829999999999643</v>
      </c>
      <c r="BE174" s="13">
        <f>BD174*VLOOKUP('Données projet'!$B$11,Paramètres!$A$1:$I$89,3,0)*VLOOKUP('Données projet'!$B$11,Paramètres!$A$1:$I$89,5,0)</f>
        <v>19.093619999999639</v>
      </c>
      <c r="BF174" s="13">
        <f t="shared" si="167"/>
        <v>6.2423044268988592</v>
      </c>
      <c r="BG174" s="20">
        <f t="shared" si="168"/>
        <v>44.126735043514884</v>
      </c>
      <c r="BH174" s="59">
        <f t="shared" si="116"/>
        <v>332.8618964881764</v>
      </c>
      <c r="BI174" s="59">
        <f ca="1">AVERAGE(OFFSET($BH$3,0,0,'Données projet'!$E$11+1,1))-AVERAGE(OFFSET($H$3,0,0,'Données projet'!$E$11+1,1))</f>
        <v>565.65323074569903</v>
      </c>
      <c r="BJ174" s="59">
        <f t="shared" si="146"/>
        <v>253.00166490531203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206.0583715874325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206.0583715874325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170.99999999999991</v>
      </c>
      <c r="BZ174" s="13">
        <f>BY174*VLOOKUP('Données projet'!$B$12,Paramètres!$A$1:$I$89,3,0)*VLOOKUP('Données projet'!$B$12,Paramètres!$A$1:$I$89,5,0)</f>
        <v>112.03919999999995</v>
      </c>
      <c r="CA174" s="13">
        <f t="shared" si="170"/>
        <v>29.810921169420173</v>
      </c>
      <c r="CB174" s="20">
        <f t="shared" si="171"/>
        <v>247.05562770340671</v>
      </c>
      <c r="CC174" s="59">
        <f t="shared" si="119"/>
        <v>535.79078914806826</v>
      </c>
      <c r="CD174" s="59">
        <f ca="1">AVERAGE(OFFSET($CC$3,0,0,'Données projet'!$E$12+1,1))-AVERAGE(OFFSET($H$3,0,0,'Données projet'!$E$12+1,1))</f>
        <v>225.24418446643304</v>
      </c>
      <c r="CE174" s="59">
        <f t="shared" si="148"/>
        <v>220.72810812053521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6.8711429074331809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6.8711429074331809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266.99999999999983</v>
      </c>
      <c r="CU174" s="17">
        <f>CT174*VLOOKUP('Données projet'!$B$13,Paramètres!$A$1:$I$89,3,0)*VLOOKUP('Données projet'!$B$13,Paramètres!$A$1:$I$89,5,0)</f>
        <v>195.76439999999985</v>
      </c>
      <c r="CV174" s="13">
        <f t="shared" si="173"/>
        <v>48.812154563023455</v>
      </c>
      <c r="CW174" s="20">
        <f t="shared" si="174"/>
        <v>425.9708325305989</v>
      </c>
      <c r="CX174" s="59">
        <f t="shared" si="122"/>
        <v>714.70599397526041</v>
      </c>
      <c r="CY174" s="59">
        <f ca="1">AVERAGE(OFFSET($CX$3,0,0,'Données projet'!$E$13+1,1))-AVERAGE(OFFSET($H$3,0,0,'Données projet'!$E$13+1,1))</f>
        <v>302.36110224755532</v>
      </c>
      <c r="CZ174" s="59">
        <f t="shared" si="150"/>
        <v>292.08583531469412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5.3505652882078074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5.3505652882078074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213.00000000000003</v>
      </c>
      <c r="DP174" s="17">
        <f>DO174*VLOOKUP('Données projet'!$B$14,Paramètres!$A$1:$I$89,3,0)*VLOOKUP('Données projet'!$B$14,Paramètres!$A$1:$I$89,5,0)</f>
        <v>186.07680000000005</v>
      </c>
      <c r="DQ174" s="13">
        <f t="shared" si="176"/>
        <v>46.671538591528673</v>
      </c>
      <c r="DR174" s="20">
        <f t="shared" si="177"/>
        <v>405.37002304691242</v>
      </c>
      <c r="DS174" s="59">
        <f t="shared" si="125"/>
        <v>694.10518449157394</v>
      </c>
      <c r="DT174" s="59">
        <f ca="1">AVERAGE(OFFSET($DS$3,0,0,'Données projet'!$E$14+1,1))-AVERAGE(OFFSET($H$3,0,0,'Données projet'!$E$14+1,1))</f>
        <v>285.8437404763045</v>
      </c>
      <c r="DU174" s="59">
        <f t="shared" si="152"/>
        <v>276.01618888357268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6.0706493419618317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6.0706493419618317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18.829999999999643</v>
      </c>
      <c r="EK174" s="17">
        <f>EJ174*VLOOKUP('Données projet'!$B$15,Paramètres!$A$1:$I$89,3,0)*VLOOKUP('Données projet'!$B$15,Paramètres!$A$1:$I$89,5,0)</f>
        <v>17.918627999999661</v>
      </c>
      <c r="EL174" s="13">
        <f t="shared" si="179"/>
        <v>5.9016322671185755</v>
      </c>
      <c r="EM174" s="20">
        <f t="shared" si="180"/>
        <v>41.486953298564259</v>
      </c>
      <c r="EN174" s="59">
        <f t="shared" si="128"/>
        <v>330.2221147432258</v>
      </c>
      <c r="EO174" s="59">
        <f ca="1">AVERAGE(OFFSET($EN$3,0,0,'Données projet'!$E$15+1,1))-AVERAGE(OFFSET($H$3,0,0,'Données projet'!$E$15+1,1))</f>
        <v>536.1664221413339</v>
      </c>
      <c r="EP174" s="59">
        <f t="shared" si="154"/>
        <v>241.15939898336669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193.3778564128213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193.3778564128213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16.179999999999239</v>
      </c>
      <c r="O175" s="13">
        <f>N175*VLOOKUP('Données projet'!$B$9,Paramètres!$A$1:$I$89,3,0)*VLOOKUP('Données projet'!$B$9,Paramètres!$A$1:$I$89,5,0)</f>
        <v>13.63003199999936</v>
      </c>
      <c r="P175" s="13">
        <f t="shared" si="141"/>
        <v>4.6343998775961524</v>
      </c>
      <c r="Q175" s="20">
        <f t="shared" si="162"/>
        <v>31.810552186812185</v>
      </c>
      <c r="R175" s="59">
        <f t="shared" si="109"/>
        <v>320.62548163376982</v>
      </c>
      <c r="S175" s="59">
        <f ca="1">AVERAGE(OFFSET($R$3,0,0,'Données projet'!$E$9+1,1))-AVERAGE(OFFSET($H$3,0,0,'Données projet'!$E$9+1,1))</f>
        <v>422.90448425131547</v>
      </c>
      <c r="T175" s="59">
        <f t="shared" si="142"/>
        <v>211.68575920428512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91.504482381649737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91.504482381649737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18.829999999999643</v>
      </c>
      <c r="AJ175" s="13">
        <f>AI175*VLOOKUP('Données projet'!$B$10,Paramètres!$A$1:$I$89,3,0)*VLOOKUP('Données projet'!$B$10,Paramètres!$A$1:$I$89,5,0)</f>
        <v>17.037383999999676</v>
      </c>
      <c r="AK175" s="13">
        <f t="shared" si="164"/>
        <v>5.644424624466958</v>
      </c>
      <c r="AL175" s="20">
        <f t="shared" si="165"/>
        <v>39.504150020946049</v>
      </c>
      <c r="AM175" s="59">
        <f t="shared" si="113"/>
        <v>328.31907946790369</v>
      </c>
      <c r="AN175" s="59">
        <f ca="1">AVERAGE(OFFSET($AM$3,0,0,'Données projet'!$E$10+1,1))-AVERAGE(OFFSET($H$3,0,0,'Données projet'!$E$10+1,1))</f>
        <v>514.0255035951318</v>
      </c>
      <c r="AO175" s="59">
        <f t="shared" si="144"/>
        <v>232.26614608014839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180.26194109262099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180.26194109262099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18.829999999999643</v>
      </c>
      <c r="BE175" s="13">
        <f>BD175*VLOOKUP('Données projet'!$B$11,Paramètres!$A$1:$I$89,3,0)*VLOOKUP('Données projet'!$B$11,Paramètres!$A$1:$I$89,5,0)</f>
        <v>19.093619999999639</v>
      </c>
      <c r="BF175" s="13">
        <f t="shared" si="167"/>
        <v>6.2423044268988592</v>
      </c>
      <c r="BG175" s="20">
        <f t="shared" si="168"/>
        <v>44.126735043514884</v>
      </c>
      <c r="BH175" s="59">
        <f t="shared" si="116"/>
        <v>332.94166449047253</v>
      </c>
      <c r="BI175" s="59">
        <f ca="1">AVERAGE(OFFSET($BH$3,0,0,'Données projet'!$E$11+1,1))-AVERAGE(OFFSET($H$3,0,0,'Données projet'!$E$11+1,1))</f>
        <v>565.65323074569903</v>
      </c>
      <c r="BJ175" s="59">
        <f t="shared" si="146"/>
        <v>253.00166490531203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202.01769260379945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202.01769260379945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170.99999999999991</v>
      </c>
      <c r="BZ175" s="13">
        <f>BY175*VLOOKUP('Données projet'!$B$12,Paramètres!$A$1:$I$89,3,0)*VLOOKUP('Données projet'!$B$12,Paramètres!$A$1:$I$89,5,0)</f>
        <v>112.03919999999995</v>
      </c>
      <c r="CA175" s="13">
        <f t="shared" si="170"/>
        <v>29.810921169420173</v>
      </c>
      <c r="CB175" s="20">
        <f t="shared" si="171"/>
        <v>247.05562770340671</v>
      </c>
      <c r="CC175" s="59">
        <f t="shared" si="119"/>
        <v>535.87055715036433</v>
      </c>
      <c r="CD175" s="59">
        <f ca="1">AVERAGE(OFFSET($CC$3,0,0,'Données projet'!$E$12+1,1))-AVERAGE(OFFSET($H$3,0,0,'Données projet'!$E$12+1,1))</f>
        <v>225.24418446643304</v>
      </c>
      <c r="CE175" s="59">
        <f t="shared" si="148"/>
        <v>220.72810812053521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6.7364039860017648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6.7364039860017648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266.99999999999983</v>
      </c>
      <c r="CU175" s="17">
        <f>CT175*VLOOKUP('Données projet'!$B$13,Paramètres!$A$1:$I$89,3,0)*VLOOKUP('Données projet'!$B$13,Paramètres!$A$1:$I$89,5,0)</f>
        <v>195.76439999999985</v>
      </c>
      <c r="CV175" s="13">
        <f t="shared" si="173"/>
        <v>48.812154563023455</v>
      </c>
      <c r="CW175" s="20">
        <f t="shared" si="174"/>
        <v>425.9708325305989</v>
      </c>
      <c r="CX175" s="59">
        <f t="shared" si="122"/>
        <v>714.7857619775566</v>
      </c>
      <c r="CY175" s="59">
        <f ca="1">AVERAGE(OFFSET($CX$3,0,0,'Données projet'!$E$13+1,1))-AVERAGE(OFFSET($H$3,0,0,'Données projet'!$E$13+1,1))</f>
        <v>302.36110224755532</v>
      </c>
      <c r="CZ175" s="59">
        <f t="shared" si="150"/>
        <v>292.08583531469412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5.2456439664286316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5.2456439664286316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213.00000000000003</v>
      </c>
      <c r="DP175" s="17">
        <f>DO175*VLOOKUP('Données projet'!$B$14,Paramètres!$A$1:$I$89,3,0)*VLOOKUP('Données projet'!$B$14,Paramètres!$A$1:$I$89,5,0)</f>
        <v>186.07680000000005</v>
      </c>
      <c r="DQ175" s="13">
        <f t="shared" si="176"/>
        <v>46.671538591528673</v>
      </c>
      <c r="DR175" s="20">
        <f t="shared" si="177"/>
        <v>405.37002304691242</v>
      </c>
      <c r="DS175" s="59">
        <f t="shared" si="125"/>
        <v>694.18495249387001</v>
      </c>
      <c r="DT175" s="59">
        <f ca="1">AVERAGE(OFFSET($DS$3,0,0,'Données projet'!$E$14+1,1))-AVERAGE(OFFSET($H$3,0,0,'Données projet'!$E$14+1,1))</f>
        <v>285.8437404763045</v>
      </c>
      <c r="DU175" s="59">
        <f t="shared" si="152"/>
        <v>276.01618888357268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5.9516076110964446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5.9516076110964446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18.829999999999643</v>
      </c>
      <c r="EK175" s="17">
        <f>EJ175*VLOOKUP('Données projet'!$B$15,Paramètres!$A$1:$I$89,3,0)*VLOOKUP('Données projet'!$B$15,Paramètres!$A$1:$I$89,5,0)</f>
        <v>17.918627999999661</v>
      </c>
      <c r="EL175" s="13">
        <f t="shared" si="179"/>
        <v>5.9016322671185755</v>
      </c>
      <c r="EM175" s="20">
        <f t="shared" si="180"/>
        <v>41.486953298564259</v>
      </c>
      <c r="EN175" s="59">
        <f t="shared" si="128"/>
        <v>330.30188274552188</v>
      </c>
      <c r="EO175" s="59">
        <f ca="1">AVERAGE(OFFSET($EN$3,0,0,'Données projet'!$E$15+1,1))-AVERAGE(OFFSET($H$3,0,0,'Données projet'!$E$15+1,1))</f>
        <v>536.1664221413339</v>
      </c>
      <c r="EP175" s="59">
        <f t="shared" si="154"/>
        <v>241.15939898336669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189.5858345974118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189.5858345974118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16.179999999999239</v>
      </c>
      <c r="O176" s="13">
        <f>N176*VLOOKUP('Données projet'!$B$9,Paramètres!$A$1:$I$89,3,0)*VLOOKUP('Données projet'!$B$9,Paramètres!$A$1:$I$89,5,0)</f>
        <v>13.63003199999936</v>
      </c>
      <c r="P176" s="13">
        <f t="shared" si="141"/>
        <v>4.6343998775961524</v>
      </c>
      <c r="Q176" s="20">
        <f t="shared" si="162"/>
        <v>31.810552186812185</v>
      </c>
      <c r="R176" s="59">
        <f t="shared" si="109"/>
        <v>320.70386583956065</v>
      </c>
      <c r="S176" s="59">
        <f ca="1">AVERAGE(OFFSET($R$3,0,0,'Données projet'!$E$9+1,1))-AVERAGE(OFFSET($H$3,0,0,'Données projet'!$E$9+1,1))</f>
        <v>422.90448425131547</v>
      </c>
      <c r="T176" s="59">
        <f t="shared" si="142"/>
        <v>211.68575920428512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89.71013529436884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89.71013529436884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18.829999999999643</v>
      </c>
      <c r="AJ176" s="13">
        <f>AI176*VLOOKUP('Données projet'!$B$10,Paramètres!$A$1:$I$89,3,0)*VLOOKUP('Données projet'!$B$10,Paramètres!$A$1:$I$89,5,0)</f>
        <v>17.037383999999676</v>
      </c>
      <c r="AK176" s="13">
        <f t="shared" si="164"/>
        <v>5.644424624466958</v>
      </c>
      <c r="AL176" s="20">
        <f t="shared" si="165"/>
        <v>39.504150020946049</v>
      </c>
      <c r="AM176" s="59">
        <f t="shared" si="113"/>
        <v>328.39746367369452</v>
      </c>
      <c r="AN176" s="59">
        <f ca="1">AVERAGE(OFFSET($AM$3,0,0,'Données projet'!$E$10+1,1))-AVERAGE(OFFSET($H$3,0,0,'Données projet'!$E$10+1,1))</f>
        <v>514.0255035951318</v>
      </c>
      <c r="AO176" s="59">
        <f t="shared" si="144"/>
        <v>232.26614608014839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176.7271143767222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176.7271143767222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18.829999999999643</v>
      </c>
      <c r="BE176" s="13">
        <f>BD176*VLOOKUP('Données projet'!$B$11,Paramètres!$A$1:$I$89,3,0)*VLOOKUP('Données projet'!$B$11,Paramètres!$A$1:$I$89,5,0)</f>
        <v>19.093619999999639</v>
      </c>
      <c r="BF176" s="13">
        <f t="shared" si="167"/>
        <v>6.2423044268988592</v>
      </c>
      <c r="BG176" s="20">
        <f t="shared" si="168"/>
        <v>44.126735043514884</v>
      </c>
      <c r="BH176" s="59">
        <f t="shared" si="116"/>
        <v>333.02004869626336</v>
      </c>
      <c r="BI176" s="59">
        <f ca="1">AVERAGE(OFFSET($BH$3,0,0,'Données projet'!$E$11+1,1))-AVERAGE(OFFSET($H$3,0,0,'Données projet'!$E$11+1,1))</f>
        <v>565.65323074569903</v>
      </c>
      <c r="BJ176" s="59">
        <f t="shared" si="146"/>
        <v>253.00166490531203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198.0562488704646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198.0562488704646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170.99999999999991</v>
      </c>
      <c r="BZ176" s="13">
        <f>BY176*VLOOKUP('Données projet'!$B$12,Paramètres!$A$1:$I$89,3,0)*VLOOKUP('Données projet'!$B$12,Paramètres!$A$1:$I$89,5,0)</f>
        <v>112.03919999999995</v>
      </c>
      <c r="CA176" s="13">
        <f t="shared" si="170"/>
        <v>29.810921169420173</v>
      </c>
      <c r="CB176" s="20">
        <f t="shared" si="171"/>
        <v>247.05562770340671</v>
      </c>
      <c r="CC176" s="59">
        <f t="shared" si="119"/>
        <v>535.94894135615516</v>
      </c>
      <c r="CD176" s="59">
        <f ca="1">AVERAGE(OFFSET($CC$3,0,0,'Données projet'!$E$12+1,1))-AVERAGE(OFFSET($H$3,0,0,'Données projet'!$E$12+1,1))</f>
        <v>225.24418446643304</v>
      </c>
      <c r="CE176" s="59">
        <f t="shared" si="148"/>
        <v>220.72810812053521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6.6043072126369911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6.6043072126369911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266.99999999999983</v>
      </c>
      <c r="CU176" s="17">
        <f>CT176*VLOOKUP('Données projet'!$B$13,Paramètres!$A$1:$I$89,3,0)*VLOOKUP('Données projet'!$B$13,Paramètres!$A$1:$I$89,5,0)</f>
        <v>195.76439999999985</v>
      </c>
      <c r="CV176" s="13">
        <f t="shared" si="173"/>
        <v>48.812154563023455</v>
      </c>
      <c r="CW176" s="20">
        <f t="shared" si="174"/>
        <v>425.9708325305989</v>
      </c>
      <c r="CX176" s="59">
        <f t="shared" si="122"/>
        <v>714.86414618334743</v>
      </c>
      <c r="CY176" s="59">
        <f ca="1">AVERAGE(OFFSET($CX$3,0,0,'Données projet'!$E$13+1,1))-AVERAGE(OFFSET($H$3,0,0,'Données projet'!$E$13+1,1))</f>
        <v>302.36110224755532</v>
      </c>
      <c r="CZ176" s="59">
        <f t="shared" si="150"/>
        <v>292.08583531469412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5.1427800877738585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5.1427800877738585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213.00000000000003</v>
      </c>
      <c r="DP176" s="17">
        <f>DO176*VLOOKUP('Données projet'!$B$14,Paramètres!$A$1:$I$89,3,0)*VLOOKUP('Données projet'!$B$14,Paramètres!$A$1:$I$89,5,0)</f>
        <v>186.07680000000005</v>
      </c>
      <c r="DQ176" s="13">
        <f t="shared" si="176"/>
        <v>46.671538591528673</v>
      </c>
      <c r="DR176" s="20">
        <f t="shared" si="177"/>
        <v>405.37002304691242</v>
      </c>
      <c r="DS176" s="59">
        <f t="shared" si="125"/>
        <v>694.26333669966084</v>
      </c>
      <c r="DT176" s="59">
        <f ca="1">AVERAGE(OFFSET($DS$3,0,0,'Données projet'!$E$14+1,1))-AVERAGE(OFFSET($H$3,0,0,'Données projet'!$E$14+1,1))</f>
        <v>285.8437404763045</v>
      </c>
      <c r="DU176" s="59">
        <f t="shared" si="152"/>
        <v>276.01618888357268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5.8349002159650416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5.8349002159650416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18.829999999999643</v>
      </c>
      <c r="EK176" s="17">
        <f>EJ176*VLOOKUP('Données projet'!$B$15,Paramètres!$A$1:$I$89,3,0)*VLOOKUP('Données projet'!$B$15,Paramètres!$A$1:$I$89,5,0)</f>
        <v>17.918627999999661</v>
      </c>
      <c r="EL176" s="13">
        <f t="shared" si="179"/>
        <v>5.9016322671185755</v>
      </c>
      <c r="EM176" s="20">
        <f t="shared" si="180"/>
        <v>41.486953298564259</v>
      </c>
      <c r="EN176" s="59">
        <f t="shared" si="128"/>
        <v>330.38026695131271</v>
      </c>
      <c r="EO176" s="59">
        <f ca="1">AVERAGE(OFFSET($EN$3,0,0,'Données projet'!$E$15+1,1))-AVERAGE(OFFSET($H$3,0,0,'Données projet'!$E$15+1,1))</f>
        <v>536.1664221413339</v>
      </c>
      <c r="EP176" s="59">
        <f t="shared" si="154"/>
        <v>241.15939898336669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185.86817201689757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185.86817201689757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16.179999999999239</v>
      </c>
      <c r="O177" s="13">
        <f>N177*VLOOKUP('Données projet'!$B$9,Paramètres!$A$1:$I$89,3,0)*VLOOKUP('Données projet'!$B$9,Paramètres!$A$1:$I$89,5,0)</f>
        <v>13.63003199999936</v>
      </c>
      <c r="P177" s="13">
        <f t="shared" si="141"/>
        <v>4.6343998775961524</v>
      </c>
      <c r="Q177" s="20">
        <f t="shared" si="162"/>
        <v>31.810552186812185</v>
      </c>
      <c r="R177" s="59">
        <f t="shared" si="109"/>
        <v>320.78089025462191</v>
      </c>
      <c r="S177" s="59">
        <f ca="1">AVERAGE(OFFSET($R$3,0,0,'Données projet'!$E$9+1,1))-AVERAGE(OFFSET($H$3,0,0,'Données projet'!$E$9+1,1))</f>
        <v>422.90448425131547</v>
      </c>
      <c r="T177" s="59">
        <f t="shared" si="142"/>
        <v>211.68575920428512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87.95097425902587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87.95097425902587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18.829999999999643</v>
      </c>
      <c r="AJ177" s="13">
        <f>AI177*VLOOKUP('Données projet'!$B$10,Paramètres!$A$1:$I$89,3,0)*VLOOKUP('Données projet'!$B$10,Paramètres!$A$1:$I$89,5,0)</f>
        <v>17.037383999999676</v>
      </c>
      <c r="AK177" s="13">
        <f t="shared" si="164"/>
        <v>5.644424624466958</v>
      </c>
      <c r="AL177" s="20">
        <f t="shared" si="165"/>
        <v>39.504150020946049</v>
      </c>
      <c r="AM177" s="59">
        <f t="shared" si="113"/>
        <v>328.47448808875578</v>
      </c>
      <c r="AN177" s="59">
        <f ca="1">AVERAGE(OFFSET($AM$3,0,0,'Données projet'!$E$10+1,1))-AVERAGE(OFFSET($H$3,0,0,'Données projet'!$E$10+1,1))</f>
        <v>514.0255035951318</v>
      </c>
      <c r="AO177" s="59">
        <f t="shared" si="144"/>
        <v>232.26614608014839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173.26160345669078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173.26160345669078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18.829999999999643</v>
      </c>
      <c r="BE177" s="13">
        <f>BD177*VLOOKUP('Données projet'!$B$11,Paramètres!$A$1:$I$89,3,0)*VLOOKUP('Données projet'!$B$11,Paramètres!$A$1:$I$89,5,0)</f>
        <v>19.093619999999639</v>
      </c>
      <c r="BF177" s="13">
        <f t="shared" si="167"/>
        <v>6.2423044268988592</v>
      </c>
      <c r="BG177" s="20">
        <f t="shared" si="168"/>
        <v>44.126735043514884</v>
      </c>
      <c r="BH177" s="59">
        <f t="shared" si="116"/>
        <v>333.09707311132462</v>
      </c>
      <c r="BI177" s="59">
        <f ca="1">AVERAGE(OFFSET($BH$3,0,0,'Données projet'!$E$11+1,1))-AVERAGE(OFFSET($H$3,0,0,'Données projet'!$E$11+1,1))</f>
        <v>565.65323074569903</v>
      </c>
      <c r="BJ177" s="59">
        <f t="shared" si="146"/>
        <v>253.00166490531203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194.17248663249836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194.17248663249836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170.99999999999991</v>
      </c>
      <c r="BZ177" s="13">
        <f>BY177*VLOOKUP('Données projet'!$B$12,Paramètres!$A$1:$I$89,3,0)*VLOOKUP('Données projet'!$B$12,Paramètres!$A$1:$I$89,5,0)</f>
        <v>112.03919999999995</v>
      </c>
      <c r="CA177" s="13">
        <f t="shared" si="170"/>
        <v>29.810921169420173</v>
      </c>
      <c r="CB177" s="20">
        <f t="shared" si="171"/>
        <v>247.05562770340671</v>
      </c>
      <c r="CC177" s="59">
        <f t="shared" si="119"/>
        <v>536.02596577121642</v>
      </c>
      <c r="CD177" s="59">
        <f ca="1">AVERAGE(OFFSET($CC$3,0,0,'Données projet'!$E$12+1,1))-AVERAGE(OFFSET($H$3,0,0,'Données projet'!$E$12+1,1))</f>
        <v>225.24418446643304</v>
      </c>
      <c r="CE177" s="59">
        <f t="shared" si="148"/>
        <v>220.72810812053521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6.4748007764268252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6.4748007764268252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266.99999999999983</v>
      </c>
      <c r="CU177" s="17">
        <f>CT177*VLOOKUP('Données projet'!$B$13,Paramètres!$A$1:$I$89,3,0)*VLOOKUP('Données projet'!$B$13,Paramètres!$A$1:$I$89,5,0)</f>
        <v>195.76439999999985</v>
      </c>
      <c r="CV177" s="13">
        <f t="shared" si="173"/>
        <v>48.812154563023455</v>
      </c>
      <c r="CW177" s="20">
        <f t="shared" si="174"/>
        <v>425.9708325305989</v>
      </c>
      <c r="CX177" s="59">
        <f t="shared" si="122"/>
        <v>714.94117059840869</v>
      </c>
      <c r="CY177" s="59">
        <f ca="1">AVERAGE(OFFSET($CX$3,0,0,'Données projet'!$E$13+1,1))-AVERAGE(OFFSET($H$3,0,0,'Données projet'!$E$13+1,1))</f>
        <v>302.36110224755532</v>
      </c>
      <c r="CZ177" s="59">
        <f t="shared" si="150"/>
        <v>292.08583531469412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5.0419333070387351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5.0419333070387351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213.00000000000003</v>
      </c>
      <c r="DP177" s="17">
        <f>DO177*VLOOKUP('Données projet'!$B$14,Paramètres!$A$1:$I$89,3,0)*VLOOKUP('Données projet'!$B$14,Paramètres!$A$1:$I$89,5,0)</f>
        <v>186.07680000000005</v>
      </c>
      <c r="DQ177" s="13">
        <f t="shared" si="176"/>
        <v>46.671538591528673</v>
      </c>
      <c r="DR177" s="20">
        <f t="shared" si="177"/>
        <v>405.37002304691242</v>
      </c>
      <c r="DS177" s="59">
        <f t="shared" si="125"/>
        <v>694.3403611147221</v>
      </c>
      <c r="DT177" s="59">
        <f ca="1">AVERAGE(OFFSET($DS$3,0,0,'Données projet'!$E$14+1,1))-AVERAGE(OFFSET($H$3,0,0,'Données projet'!$E$14+1,1))</f>
        <v>285.8437404763045</v>
      </c>
      <c r="DU177" s="59">
        <f t="shared" si="152"/>
        <v>276.01618888357268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5.7204813816676827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5.7204813816676827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18.829999999999643</v>
      </c>
      <c r="EK177" s="17">
        <f>EJ177*VLOOKUP('Données projet'!$B$15,Paramètres!$A$1:$I$89,3,0)*VLOOKUP('Données projet'!$B$15,Paramètres!$A$1:$I$89,5,0)</f>
        <v>17.918627999999661</v>
      </c>
      <c r="EL177" s="13">
        <f t="shared" si="179"/>
        <v>5.9016322671185755</v>
      </c>
      <c r="EM177" s="20">
        <f t="shared" si="180"/>
        <v>41.486953298564259</v>
      </c>
      <c r="EN177" s="59">
        <f t="shared" si="128"/>
        <v>330.45729136637397</v>
      </c>
      <c r="EO177" s="59">
        <f ca="1">AVERAGE(OFFSET($EN$3,0,0,'Données projet'!$E$15+1,1))-AVERAGE(OFFSET($H$3,0,0,'Données projet'!$E$15+1,1))</f>
        <v>536.1664221413339</v>
      </c>
      <c r="EP177" s="59">
        <f t="shared" si="154"/>
        <v>241.15939898336669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182.22341053203695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182.22341053203695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16.179999999999239</v>
      </c>
      <c r="O178" s="13">
        <f>N178*VLOOKUP('Données projet'!$B$9,Paramètres!$A$1:$I$89,3,0)*VLOOKUP('Données projet'!$B$9,Paramètres!$A$1:$I$89,5,0)</f>
        <v>13.63003199999936</v>
      </c>
      <c r="P178" s="13">
        <f t="shared" si="141"/>
        <v>4.6343998775961524</v>
      </c>
      <c r="Q178" s="20">
        <f t="shared" si="162"/>
        <v>31.810552186812185</v>
      </c>
      <c r="R178" s="59">
        <f t="shared" si="109"/>
        <v>320.85657846828258</v>
      </c>
      <c r="S178" s="59">
        <f ca="1">AVERAGE(OFFSET($R$3,0,0,'Données projet'!$E$9+1,1))-AVERAGE(OFFSET($H$3,0,0,'Données projet'!$E$9+1,1))</f>
        <v>422.90448425131547</v>
      </c>
      <c r="T178" s="59">
        <f t="shared" si="142"/>
        <v>211.68575920428512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86.226309298603681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86.226309298603681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18.829999999999643</v>
      </c>
      <c r="AJ178" s="13">
        <f>AI178*VLOOKUP('Données projet'!$B$10,Paramètres!$A$1:$I$89,3,0)*VLOOKUP('Données projet'!$B$10,Paramètres!$A$1:$I$89,5,0)</f>
        <v>17.037383999999676</v>
      </c>
      <c r="AK178" s="13">
        <f t="shared" si="164"/>
        <v>5.644424624466958</v>
      </c>
      <c r="AL178" s="20">
        <f t="shared" si="165"/>
        <v>39.504150020946049</v>
      </c>
      <c r="AM178" s="59">
        <f t="shared" si="113"/>
        <v>328.55017630241645</v>
      </c>
      <c r="AN178" s="59">
        <f ca="1">AVERAGE(OFFSET($AM$3,0,0,'Données projet'!$E$10+1,1))-AVERAGE(OFFSET($H$3,0,0,'Données projet'!$E$10+1,1))</f>
        <v>514.0255035951318</v>
      </c>
      <c r="AO178" s="59">
        <f t="shared" si="144"/>
        <v>232.26614608014839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169.86404909204822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169.86404909204822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18.829999999999643</v>
      </c>
      <c r="BE178" s="13">
        <f>BD178*VLOOKUP('Données projet'!$B$11,Paramètres!$A$1:$I$89,3,0)*VLOOKUP('Données projet'!$B$11,Paramètres!$A$1:$I$89,5,0)</f>
        <v>19.093619999999639</v>
      </c>
      <c r="BF178" s="13">
        <f t="shared" si="167"/>
        <v>6.2423044268988592</v>
      </c>
      <c r="BG178" s="20">
        <f t="shared" si="168"/>
        <v>44.126735043514884</v>
      </c>
      <c r="BH178" s="59">
        <f t="shared" si="116"/>
        <v>333.17276132498529</v>
      </c>
      <c r="BI178" s="59">
        <f ca="1">AVERAGE(OFFSET($BH$3,0,0,'Données projet'!$E$11+1,1))-AVERAGE(OFFSET($H$3,0,0,'Données projet'!$E$11+1,1))</f>
        <v>565.65323074569903</v>
      </c>
      <c r="BJ178" s="59">
        <f t="shared" si="146"/>
        <v>253.00166490531203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190.36488260315758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190.36488260315758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170.99999999999991</v>
      </c>
      <c r="BZ178" s="13">
        <f>BY178*VLOOKUP('Données projet'!$B$12,Paramètres!$A$1:$I$89,3,0)*VLOOKUP('Données projet'!$B$12,Paramètres!$A$1:$I$89,5,0)</f>
        <v>112.03919999999995</v>
      </c>
      <c r="CA178" s="13">
        <f t="shared" si="170"/>
        <v>29.810921169420173</v>
      </c>
      <c r="CB178" s="20">
        <f t="shared" si="171"/>
        <v>247.05562770340671</v>
      </c>
      <c r="CC178" s="59">
        <f t="shared" si="119"/>
        <v>536.10165398487709</v>
      </c>
      <c r="CD178" s="59">
        <f ca="1">AVERAGE(OFFSET($CC$3,0,0,'Données projet'!$E$12+1,1))-AVERAGE(OFFSET($H$3,0,0,'Données projet'!$E$12+1,1))</f>
        <v>225.24418446643304</v>
      </c>
      <c r="CE178" s="59">
        <f t="shared" si="148"/>
        <v>220.72810812053521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6.3478338824396134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6.3478338824396134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266.99999999999983</v>
      </c>
      <c r="CU178" s="17">
        <f>CT178*VLOOKUP('Données projet'!$B$13,Paramètres!$A$1:$I$89,3,0)*VLOOKUP('Données projet'!$B$13,Paramètres!$A$1:$I$89,5,0)</f>
        <v>195.76439999999985</v>
      </c>
      <c r="CV178" s="13">
        <f t="shared" si="173"/>
        <v>48.812154563023455</v>
      </c>
      <c r="CW178" s="20">
        <f t="shared" si="174"/>
        <v>425.9708325305989</v>
      </c>
      <c r="CX178" s="59">
        <f t="shared" si="122"/>
        <v>715.01685881206936</v>
      </c>
      <c r="CY178" s="59">
        <f ca="1">AVERAGE(OFFSET($CX$3,0,0,'Données projet'!$E$13+1,1))-AVERAGE(OFFSET($H$3,0,0,'Données projet'!$E$13+1,1))</f>
        <v>302.36110224755532</v>
      </c>
      <c r="CZ178" s="59">
        <f t="shared" si="150"/>
        <v>292.08583531469412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4.9430640701633646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4.9430640701633646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213.00000000000003</v>
      </c>
      <c r="DP178" s="17">
        <f>DO178*VLOOKUP('Données projet'!$B$14,Paramètres!$A$1:$I$89,3,0)*VLOOKUP('Données projet'!$B$14,Paramètres!$A$1:$I$89,5,0)</f>
        <v>186.07680000000005</v>
      </c>
      <c r="DQ178" s="13">
        <f t="shared" si="176"/>
        <v>46.671538591528673</v>
      </c>
      <c r="DR178" s="20">
        <f t="shared" si="177"/>
        <v>405.37002304691242</v>
      </c>
      <c r="DS178" s="59">
        <f t="shared" si="125"/>
        <v>694.41604932838277</v>
      </c>
      <c r="DT178" s="59">
        <f ca="1">AVERAGE(OFFSET($DS$3,0,0,'Données projet'!$E$14+1,1))-AVERAGE(OFFSET($H$3,0,0,'Données projet'!$E$14+1,1))</f>
        <v>285.8437404763045</v>
      </c>
      <c r="DU178" s="59">
        <f t="shared" si="152"/>
        <v>276.01618888357268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5.6083062309222971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5.6083062309222971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18.829999999999643</v>
      </c>
      <c r="EK178" s="17">
        <f>EJ178*VLOOKUP('Données projet'!$B$15,Paramètres!$A$1:$I$89,3,0)*VLOOKUP('Données projet'!$B$15,Paramètres!$A$1:$I$89,5,0)</f>
        <v>17.918627999999661</v>
      </c>
      <c r="EL178" s="13">
        <f t="shared" si="179"/>
        <v>5.9016322671185755</v>
      </c>
      <c r="EM178" s="20">
        <f t="shared" si="180"/>
        <v>41.486953298564259</v>
      </c>
      <c r="EN178" s="59">
        <f t="shared" si="128"/>
        <v>330.53297958003463</v>
      </c>
      <c r="EO178" s="59">
        <f ca="1">AVERAGE(OFFSET($EN$3,0,0,'Données projet'!$E$15+1,1))-AVERAGE(OFFSET($H$3,0,0,'Données projet'!$E$15+1,1))</f>
        <v>536.1664221413339</v>
      </c>
      <c r="EP178" s="59">
        <f t="shared" si="154"/>
        <v>241.15939898336669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178.65012059680944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178.65012059680944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16.179999999999239</v>
      </c>
      <c r="O179" s="13">
        <f>N179*VLOOKUP('Données projet'!$B$9,Paramètres!$A$1:$I$89,3,0)*VLOOKUP('Données projet'!$B$9,Paramètres!$A$1:$I$89,5,0)</f>
        <v>13.63003199999936</v>
      </c>
      <c r="P179" s="13">
        <f t="shared" si="141"/>
        <v>4.6343998775961524</v>
      </c>
      <c r="Q179" s="20">
        <f t="shared" si="162"/>
        <v>31.810552186812185</v>
      </c>
      <c r="R179" s="59">
        <f t="shared" si="109"/>
        <v>320.93095366064978</v>
      </c>
      <c r="S179" s="59">
        <f ca="1">AVERAGE(OFFSET($R$3,0,0,'Données projet'!$E$9+1,1))-AVERAGE(OFFSET($H$3,0,0,'Données projet'!$E$9+1,1))</f>
        <v>422.90448425131547</v>
      </c>
      <c r="T179" s="59">
        <f t="shared" si="142"/>
        <v>211.68575920428512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84.535463966113625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84.535463966113625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18.829999999999643</v>
      </c>
      <c r="AJ179" s="13">
        <f>AI179*VLOOKUP('Données projet'!$B$10,Paramètres!$A$1:$I$89,3,0)*VLOOKUP('Données projet'!$B$10,Paramètres!$A$1:$I$89,5,0)</f>
        <v>17.037383999999676</v>
      </c>
      <c r="AK179" s="13">
        <f t="shared" si="164"/>
        <v>5.644424624466958</v>
      </c>
      <c r="AL179" s="20">
        <f t="shared" si="165"/>
        <v>39.504150020946049</v>
      </c>
      <c r="AM179" s="59">
        <f t="shared" si="113"/>
        <v>328.62455149478365</v>
      </c>
      <c r="AN179" s="59">
        <f ca="1">AVERAGE(OFFSET($AM$3,0,0,'Données projet'!$E$10+1,1))-AVERAGE(OFFSET($H$3,0,0,'Données projet'!$E$10+1,1))</f>
        <v>514.0255035951318</v>
      </c>
      <c r="AO179" s="59">
        <f t="shared" si="144"/>
        <v>232.26614608014839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166.53311869619279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166.53311869619279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18.829999999999643</v>
      </c>
      <c r="BE179" s="13">
        <f>BD179*VLOOKUP('Données projet'!$B$11,Paramètres!$A$1:$I$89,3,0)*VLOOKUP('Données projet'!$B$11,Paramètres!$A$1:$I$89,5,0)</f>
        <v>19.093619999999639</v>
      </c>
      <c r="BF179" s="13">
        <f t="shared" si="167"/>
        <v>6.2423044268988592</v>
      </c>
      <c r="BG179" s="20">
        <f t="shared" si="168"/>
        <v>44.126735043514884</v>
      </c>
      <c r="BH179" s="59">
        <f t="shared" si="116"/>
        <v>333.24713651735249</v>
      </c>
      <c r="BI179" s="59">
        <f ca="1">AVERAGE(OFFSET($BH$3,0,0,'Données projet'!$E$11+1,1))-AVERAGE(OFFSET($H$3,0,0,'Données projet'!$E$11+1,1))</f>
        <v>565.65323074569903</v>
      </c>
      <c r="BJ179" s="59">
        <f t="shared" si="146"/>
        <v>253.00166490531203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186.63194336642303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186.63194336642303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170.99999999999991</v>
      </c>
      <c r="BZ179" s="13">
        <f>BY179*VLOOKUP('Données projet'!$B$12,Paramètres!$A$1:$I$89,3,0)*VLOOKUP('Données projet'!$B$12,Paramètres!$A$1:$I$89,5,0)</f>
        <v>112.03919999999995</v>
      </c>
      <c r="CA179" s="13">
        <f t="shared" si="170"/>
        <v>29.810921169420173</v>
      </c>
      <c r="CB179" s="20">
        <f t="shared" si="171"/>
        <v>247.05562770340671</v>
      </c>
      <c r="CC179" s="59">
        <f t="shared" si="119"/>
        <v>536.17602917724435</v>
      </c>
      <c r="CD179" s="59">
        <f ca="1">AVERAGE(OFFSET($CC$3,0,0,'Données projet'!$E$12+1,1))-AVERAGE(OFFSET($H$3,0,0,'Données projet'!$E$12+1,1))</f>
        <v>225.24418446643304</v>
      </c>
      <c r="CE179" s="59">
        <f t="shared" si="148"/>
        <v>220.72810812053521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6.2233567318013332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6.2233567318013332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266.99999999999983</v>
      </c>
      <c r="CU179" s="17">
        <f>CT179*VLOOKUP('Données projet'!$B$13,Paramètres!$A$1:$I$89,3,0)*VLOOKUP('Données projet'!$B$13,Paramètres!$A$1:$I$89,5,0)</f>
        <v>195.76439999999985</v>
      </c>
      <c r="CV179" s="13">
        <f t="shared" si="173"/>
        <v>48.812154563023455</v>
      </c>
      <c r="CW179" s="20">
        <f t="shared" si="174"/>
        <v>425.9708325305989</v>
      </c>
      <c r="CX179" s="59">
        <f t="shared" si="122"/>
        <v>715.0912340044365</v>
      </c>
      <c r="CY179" s="59">
        <f ca="1">AVERAGE(OFFSET($CX$3,0,0,'Données projet'!$E$13+1,1))-AVERAGE(OFFSET($H$3,0,0,'Données projet'!$E$13+1,1))</f>
        <v>302.36110224755532</v>
      </c>
      <c r="CZ179" s="59">
        <f t="shared" si="150"/>
        <v>292.08583531469412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4.8461335987188399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4.8461335987188399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213.00000000000003</v>
      </c>
      <c r="DP179" s="17">
        <f>DO179*VLOOKUP('Données projet'!$B$14,Paramètres!$A$1:$I$89,3,0)*VLOOKUP('Données projet'!$B$14,Paramètres!$A$1:$I$89,5,0)</f>
        <v>186.07680000000005</v>
      </c>
      <c r="DQ179" s="13">
        <f t="shared" si="176"/>
        <v>46.671538591528673</v>
      </c>
      <c r="DR179" s="20">
        <f t="shared" si="177"/>
        <v>405.37002304691242</v>
      </c>
      <c r="DS179" s="59">
        <f t="shared" si="125"/>
        <v>694.49042452075003</v>
      </c>
      <c r="DT179" s="59">
        <f ca="1">AVERAGE(OFFSET($DS$3,0,0,'Données projet'!$E$14+1,1))-AVERAGE(OFFSET($H$3,0,0,'Données projet'!$E$14+1,1))</f>
        <v>285.8437404763045</v>
      </c>
      <c r="DU179" s="59">
        <f t="shared" si="152"/>
        <v>276.01618888357268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5.4983307664629431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5.4983307664629431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18.829999999999643</v>
      </c>
      <c r="EK179" s="17">
        <f>EJ179*VLOOKUP('Données projet'!$B$15,Paramètres!$A$1:$I$89,3,0)*VLOOKUP('Données projet'!$B$15,Paramètres!$A$1:$I$89,5,0)</f>
        <v>17.918627999999661</v>
      </c>
      <c r="EL179" s="13">
        <f t="shared" si="179"/>
        <v>5.9016322671185755</v>
      </c>
      <c r="EM179" s="20">
        <f t="shared" si="180"/>
        <v>41.486953298564259</v>
      </c>
      <c r="EN179" s="59">
        <f t="shared" si="128"/>
        <v>330.60735477240189</v>
      </c>
      <c r="EO179" s="59">
        <f ca="1">AVERAGE(OFFSET($EN$3,0,0,'Données projet'!$E$15+1,1))-AVERAGE(OFFSET($H$3,0,0,'Données projet'!$E$15+1,1))</f>
        <v>536.1664221413339</v>
      </c>
      <c r="EP179" s="59">
        <f t="shared" si="154"/>
        <v>241.15939898336669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175.1469006977201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175.1469006977201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16.179999999999239</v>
      </c>
      <c r="O180" s="13">
        <f>N180*VLOOKUP('Données projet'!$B$9,Paramètres!$A$1:$I$89,3,0)*VLOOKUP('Données projet'!$B$9,Paramètres!$A$1:$I$89,5,0)</f>
        <v>13.63003199999936</v>
      </c>
      <c r="P180" s="13">
        <f t="shared" si="141"/>
        <v>4.6343998775961524</v>
      </c>
      <c r="Q180" s="20">
        <f t="shared" si="162"/>
        <v>31.810552186812185</v>
      </c>
      <c r="R180" s="59">
        <f t="shared" si="109"/>
        <v>321.00403860970744</v>
      </c>
      <c r="S180" s="59">
        <f ca="1">AVERAGE(OFFSET($R$3,0,0,'Données projet'!$E$9+1,1))-AVERAGE(OFFSET($H$3,0,0,'Données projet'!$E$9+1,1))</f>
        <v>422.90448425131547</v>
      </c>
      <c r="T180" s="59">
        <f t="shared" si="142"/>
        <v>211.68575920428512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82.877775079279871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82.877775079279871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18.829999999999643</v>
      </c>
      <c r="AJ180" s="13">
        <f>AI180*VLOOKUP('Données projet'!$B$10,Paramètres!$A$1:$I$89,3,0)*VLOOKUP('Données projet'!$B$10,Paramètres!$A$1:$I$89,5,0)</f>
        <v>17.037383999999676</v>
      </c>
      <c r="AK180" s="13">
        <f t="shared" si="164"/>
        <v>5.644424624466958</v>
      </c>
      <c r="AL180" s="20">
        <f t="shared" si="165"/>
        <v>39.504150020946049</v>
      </c>
      <c r="AM180" s="59">
        <f t="shared" si="113"/>
        <v>328.6976364438413</v>
      </c>
      <c r="AN180" s="59">
        <f ca="1">AVERAGE(OFFSET($AM$3,0,0,'Données projet'!$E$10+1,1))-AVERAGE(OFFSET($H$3,0,0,'Données projet'!$E$10+1,1))</f>
        <v>514.0255035951318</v>
      </c>
      <c r="AO180" s="59">
        <f t="shared" si="144"/>
        <v>232.26614608014839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163.26750581373312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163.26750581373312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18.829999999999643</v>
      </c>
      <c r="BE180" s="13">
        <f>BD180*VLOOKUP('Données projet'!$B$11,Paramètres!$A$1:$I$89,3,0)*VLOOKUP('Données projet'!$B$11,Paramètres!$A$1:$I$89,5,0)</f>
        <v>19.093619999999639</v>
      </c>
      <c r="BF180" s="13">
        <f t="shared" si="167"/>
        <v>6.2423044268988592</v>
      </c>
      <c r="BG180" s="20">
        <f t="shared" si="168"/>
        <v>44.126735043514884</v>
      </c>
      <c r="BH180" s="59">
        <f t="shared" si="116"/>
        <v>333.32022146641015</v>
      </c>
      <c r="BI180" s="59">
        <f ca="1">AVERAGE(OFFSET($BH$3,0,0,'Données projet'!$E$11+1,1))-AVERAGE(OFFSET($H$3,0,0,'Données projet'!$E$11+1,1))</f>
        <v>565.65323074569903</v>
      </c>
      <c r="BJ180" s="59">
        <f t="shared" si="146"/>
        <v>253.00166490531203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182.97220479125272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182.97220479125272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170.99999999999991</v>
      </c>
      <c r="BZ180" s="13">
        <f>BY180*VLOOKUP('Données projet'!$B$12,Paramètres!$A$1:$I$89,3,0)*VLOOKUP('Données projet'!$B$12,Paramètres!$A$1:$I$89,5,0)</f>
        <v>112.03919999999995</v>
      </c>
      <c r="CA180" s="13">
        <f t="shared" si="170"/>
        <v>29.810921169420173</v>
      </c>
      <c r="CB180" s="20">
        <f t="shared" si="171"/>
        <v>247.05562770340671</v>
      </c>
      <c r="CC180" s="59">
        <f t="shared" si="119"/>
        <v>536.24911412630195</v>
      </c>
      <c r="CD180" s="59">
        <f ca="1">AVERAGE(OFFSET($CC$3,0,0,'Données projet'!$E$12+1,1))-AVERAGE(OFFSET($H$3,0,0,'Données projet'!$E$12+1,1))</f>
        <v>225.24418446643304</v>
      </c>
      <c r="CE180" s="59">
        <f t="shared" si="148"/>
        <v>220.72810812053521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6.101320502163504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6.101320502163504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266.99999999999983</v>
      </c>
      <c r="CU180" s="17">
        <f>CT180*VLOOKUP('Données projet'!$B$13,Paramètres!$A$1:$I$89,3,0)*VLOOKUP('Données projet'!$B$13,Paramètres!$A$1:$I$89,5,0)</f>
        <v>195.76439999999985</v>
      </c>
      <c r="CV180" s="13">
        <f t="shared" si="173"/>
        <v>48.812154563023455</v>
      </c>
      <c r="CW180" s="20">
        <f t="shared" si="174"/>
        <v>425.9708325305989</v>
      </c>
      <c r="CX180" s="59">
        <f t="shared" si="122"/>
        <v>715.1643189534941</v>
      </c>
      <c r="CY180" s="59">
        <f ca="1">AVERAGE(OFFSET($CX$3,0,0,'Données projet'!$E$13+1,1))-AVERAGE(OFFSET($H$3,0,0,'Données projet'!$E$13+1,1))</f>
        <v>302.36110224755532</v>
      </c>
      <c r="CZ180" s="59">
        <f t="shared" si="150"/>
        <v>292.08583531469412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4.7511038746975931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4.7511038746975931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213.00000000000003</v>
      </c>
      <c r="DP180" s="17">
        <f>DO180*VLOOKUP('Données projet'!$B$14,Paramètres!$A$1:$I$89,3,0)*VLOOKUP('Données projet'!$B$14,Paramètres!$A$1:$I$89,5,0)</f>
        <v>186.07680000000005</v>
      </c>
      <c r="DQ180" s="13">
        <f t="shared" si="176"/>
        <v>46.671538591528673</v>
      </c>
      <c r="DR180" s="20">
        <f t="shared" si="177"/>
        <v>405.37002304691242</v>
      </c>
      <c r="DS180" s="59">
        <f t="shared" si="125"/>
        <v>694.56350946980774</v>
      </c>
      <c r="DT180" s="59">
        <f ca="1">AVERAGE(OFFSET($DS$3,0,0,'Données projet'!$E$14+1,1))-AVERAGE(OFFSET($H$3,0,0,'Données projet'!$E$14+1,1))</f>
        <v>285.8437404763045</v>
      </c>
      <c r="DU180" s="59">
        <f t="shared" si="152"/>
        <v>276.01618888357268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5.3905118537832264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5.3905118537832264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18.829999999999643</v>
      </c>
      <c r="EK180" s="17">
        <f>EJ180*VLOOKUP('Données projet'!$B$15,Paramètres!$A$1:$I$89,3,0)*VLOOKUP('Données projet'!$B$15,Paramètres!$A$1:$I$89,5,0)</f>
        <v>17.918627999999661</v>
      </c>
      <c r="EL180" s="13">
        <f t="shared" si="179"/>
        <v>5.9016322671185755</v>
      </c>
      <c r="EM180" s="20">
        <f t="shared" si="180"/>
        <v>41.486953298564259</v>
      </c>
      <c r="EN180" s="59">
        <f t="shared" si="128"/>
        <v>330.68043972145949</v>
      </c>
      <c r="EO180" s="59">
        <f ca="1">AVERAGE(OFFSET($EN$3,0,0,'Données projet'!$E$15+1,1))-AVERAGE(OFFSET($H$3,0,0,'Données projet'!$E$15+1,1))</f>
        <v>536.1664221413339</v>
      </c>
      <c r="EP180" s="59">
        <f t="shared" si="154"/>
        <v>241.15939898336669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171.71237680409874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171.71237680409874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16.179999999999239</v>
      </c>
      <c r="O181" s="13">
        <f>N181*VLOOKUP('Données projet'!$B$9,Paramètres!$A$1:$I$89,3,0)*VLOOKUP('Données projet'!$B$9,Paramètres!$A$1:$I$89,5,0)</f>
        <v>13.63003199999936</v>
      </c>
      <c r="P181" s="13">
        <f t="shared" si="141"/>
        <v>4.6343998775961524</v>
      </c>
      <c r="Q181" s="20">
        <f t="shared" si="162"/>
        <v>31.810552186812185</v>
      </c>
      <c r="R181" s="59">
        <f t="shared" si="109"/>
        <v>321.07585569829234</v>
      </c>
      <c r="S181" s="59">
        <f ca="1">AVERAGE(OFFSET($R$3,0,0,'Données projet'!$E$9+1,1))-AVERAGE(OFFSET($H$3,0,0,'Données projet'!$E$9+1,1))</f>
        <v>422.90448425131547</v>
      </c>
      <c r="T181" s="59">
        <f t="shared" si="142"/>
        <v>211.68575920428512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81.252592460426555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81.252592460426555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18.829999999999643</v>
      </c>
      <c r="AJ181" s="13">
        <f>AI181*VLOOKUP('Données projet'!$B$10,Paramètres!$A$1:$I$89,3,0)*VLOOKUP('Données projet'!$B$10,Paramètres!$A$1:$I$89,5,0)</f>
        <v>17.037383999999676</v>
      </c>
      <c r="AK181" s="13">
        <f t="shared" si="164"/>
        <v>5.644424624466958</v>
      </c>
      <c r="AL181" s="20">
        <f t="shared" si="165"/>
        <v>39.504150020946049</v>
      </c>
      <c r="AM181" s="59">
        <f t="shared" si="113"/>
        <v>328.76945353242621</v>
      </c>
      <c r="AN181" s="59">
        <f ca="1">AVERAGE(OFFSET($AM$3,0,0,'Données projet'!$E$10+1,1))-AVERAGE(OFFSET($H$3,0,0,'Données projet'!$E$10+1,1))</f>
        <v>514.0255035951318</v>
      </c>
      <c r="AO181" s="59">
        <f t="shared" si="144"/>
        <v>232.26614608014839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160.06592960807131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160.06592960807131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18.829999999999643</v>
      </c>
      <c r="BE181" s="13">
        <f>BD181*VLOOKUP('Données projet'!$B$11,Paramètres!$A$1:$I$89,3,0)*VLOOKUP('Données projet'!$B$11,Paramètres!$A$1:$I$89,5,0)</f>
        <v>19.093619999999639</v>
      </c>
      <c r="BF181" s="13">
        <f t="shared" si="167"/>
        <v>6.2423044268988592</v>
      </c>
      <c r="BG181" s="20">
        <f t="shared" si="168"/>
        <v>44.126735043514884</v>
      </c>
      <c r="BH181" s="59">
        <f t="shared" si="116"/>
        <v>333.39203855499505</v>
      </c>
      <c r="BI181" s="59">
        <f ca="1">AVERAGE(OFFSET($BH$3,0,0,'Données projet'!$E$11+1,1))-AVERAGE(OFFSET($H$3,0,0,'Données projet'!$E$11+1,1))</f>
        <v>565.65323074569903</v>
      </c>
      <c r="BJ181" s="59">
        <f t="shared" si="146"/>
        <v>253.00166490531203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179.38423145732139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179.38423145732139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170.99999999999991</v>
      </c>
      <c r="BZ181" s="13">
        <f>BY181*VLOOKUP('Données projet'!$B$12,Paramètres!$A$1:$I$89,3,0)*VLOOKUP('Données projet'!$B$12,Paramètres!$A$1:$I$89,5,0)</f>
        <v>112.03919999999995</v>
      </c>
      <c r="CA181" s="13">
        <f t="shared" si="170"/>
        <v>29.810921169420173</v>
      </c>
      <c r="CB181" s="20">
        <f t="shared" si="171"/>
        <v>247.05562770340671</v>
      </c>
      <c r="CC181" s="59">
        <f t="shared" si="119"/>
        <v>536.32093121488685</v>
      </c>
      <c r="CD181" s="59">
        <f ca="1">AVERAGE(OFFSET($CC$3,0,0,'Données projet'!$E$12+1,1))-AVERAGE(OFFSET($H$3,0,0,'Données projet'!$E$12+1,1))</f>
        <v>225.24418446643304</v>
      </c>
      <c r="CE181" s="59">
        <f t="shared" si="148"/>
        <v>220.72810812053521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5.9816773285541229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5.9816773285541229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266.99999999999983</v>
      </c>
      <c r="CU181" s="17">
        <f>CT181*VLOOKUP('Données projet'!$B$13,Paramètres!$A$1:$I$89,3,0)*VLOOKUP('Données projet'!$B$13,Paramètres!$A$1:$I$89,5,0)</f>
        <v>195.76439999999985</v>
      </c>
      <c r="CV181" s="13">
        <f t="shared" si="173"/>
        <v>48.812154563023455</v>
      </c>
      <c r="CW181" s="20">
        <f t="shared" si="174"/>
        <v>425.9708325305989</v>
      </c>
      <c r="CX181" s="59">
        <f t="shared" si="122"/>
        <v>715.23613604207912</v>
      </c>
      <c r="CY181" s="59">
        <f ca="1">AVERAGE(OFFSET($CX$3,0,0,'Données projet'!$E$13+1,1))-AVERAGE(OFFSET($H$3,0,0,'Données projet'!$E$13+1,1))</f>
        <v>302.36110224755532</v>
      </c>
      <c r="CZ181" s="59">
        <f t="shared" si="150"/>
        <v>292.08583531469412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4.6579376256019946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4.6579376256019946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213.00000000000003</v>
      </c>
      <c r="DP181" s="17">
        <f>DO181*VLOOKUP('Données projet'!$B$14,Paramètres!$A$1:$I$89,3,0)*VLOOKUP('Données projet'!$B$14,Paramètres!$A$1:$I$89,5,0)</f>
        <v>186.07680000000005</v>
      </c>
      <c r="DQ181" s="13">
        <f t="shared" si="176"/>
        <v>46.671538591528673</v>
      </c>
      <c r="DR181" s="20">
        <f t="shared" si="177"/>
        <v>405.37002304691242</v>
      </c>
      <c r="DS181" s="59">
        <f t="shared" si="125"/>
        <v>694.63532655839253</v>
      </c>
      <c r="DT181" s="59">
        <f ca="1">AVERAGE(OFFSET($DS$3,0,0,'Données projet'!$E$14+1,1))-AVERAGE(OFFSET($H$3,0,0,'Données projet'!$E$14+1,1))</f>
        <v>285.8437404763045</v>
      </c>
      <c r="DU181" s="59">
        <f t="shared" si="152"/>
        <v>276.01618888357268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5.284807204218116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5.284807204218116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18.829999999999643</v>
      </c>
      <c r="EK181" s="17">
        <f>EJ181*VLOOKUP('Données projet'!$B$15,Paramètres!$A$1:$I$89,3,0)*VLOOKUP('Données projet'!$B$15,Paramètres!$A$1:$I$89,5,0)</f>
        <v>17.918627999999661</v>
      </c>
      <c r="EL181" s="13">
        <f t="shared" si="179"/>
        <v>5.9016322671185755</v>
      </c>
      <c r="EM181" s="20">
        <f t="shared" si="180"/>
        <v>41.486953298564259</v>
      </c>
      <c r="EN181" s="59">
        <f t="shared" si="128"/>
        <v>330.7522568100444</v>
      </c>
      <c r="EO181" s="59">
        <f ca="1">AVERAGE(OFFSET($EN$3,0,0,'Données projet'!$E$15+1,1))-AVERAGE(OFFSET($H$3,0,0,'Données projet'!$E$15+1,1))</f>
        <v>536.1664221413339</v>
      </c>
      <c r="EP181" s="59">
        <f t="shared" si="154"/>
        <v>241.15939898336669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168.34520182917856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168.34520182917856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16.179999999999239</v>
      </c>
      <c r="O182" s="13">
        <f>N182*VLOOKUP('Données projet'!$B$9,Paramètres!$A$1:$I$89,3,0)*VLOOKUP('Données projet'!$B$9,Paramètres!$A$1:$I$89,5,0)</f>
        <v>13.63003199999936</v>
      </c>
      <c r="P182" s="13">
        <f t="shared" si="141"/>
        <v>4.6343998775961524</v>
      </c>
      <c r="Q182" s="20">
        <f t="shared" si="162"/>
        <v>31.810552186812185</v>
      </c>
      <c r="R182" s="59">
        <f t="shared" si="109"/>
        <v>321.1464269209493</v>
      </c>
      <c r="S182" s="59">
        <f ca="1">AVERAGE(OFFSET($R$3,0,0,'Données projet'!$E$9+1,1))-AVERAGE(OFFSET($H$3,0,0,'Données projet'!$E$9+1,1))</f>
        <v>422.90448425131547</v>
      </c>
      <c r="T182" s="59">
        <f t="shared" si="142"/>
        <v>211.68575920428512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79.659278681465423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79.659278681465423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18.829999999999643</v>
      </c>
      <c r="AJ182" s="13">
        <f>AI182*VLOOKUP('Données projet'!$B$10,Paramètres!$A$1:$I$89,3,0)*VLOOKUP('Données projet'!$B$10,Paramètres!$A$1:$I$89,5,0)</f>
        <v>17.037383999999676</v>
      </c>
      <c r="AK182" s="13">
        <f t="shared" si="164"/>
        <v>5.644424624466958</v>
      </c>
      <c r="AL182" s="20">
        <f t="shared" si="165"/>
        <v>39.504150020946049</v>
      </c>
      <c r="AM182" s="59">
        <f t="shared" si="113"/>
        <v>328.84002475508316</v>
      </c>
      <c r="AN182" s="59">
        <f ca="1">AVERAGE(OFFSET($AM$3,0,0,'Données projet'!$E$10+1,1))-AVERAGE(OFFSET($H$3,0,0,'Données projet'!$E$10+1,1))</f>
        <v>514.0255035951318</v>
      </c>
      <c r="AO182" s="59">
        <f t="shared" si="144"/>
        <v>232.26614608014839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156.92713435903389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156.92713435903389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18.829999999999643</v>
      </c>
      <c r="BE182" s="13">
        <f>BD182*VLOOKUP('Données projet'!$B$11,Paramètres!$A$1:$I$89,3,0)*VLOOKUP('Données projet'!$B$11,Paramètres!$A$1:$I$89,5,0)</f>
        <v>19.093619999999639</v>
      </c>
      <c r="BF182" s="13">
        <f t="shared" si="167"/>
        <v>6.2423044268988592</v>
      </c>
      <c r="BG182" s="20">
        <f t="shared" si="168"/>
        <v>44.126735043514884</v>
      </c>
      <c r="BH182" s="59">
        <f t="shared" si="116"/>
        <v>333.46260977765201</v>
      </c>
      <c r="BI182" s="59">
        <f ca="1">AVERAGE(OFFSET($BH$3,0,0,'Données projet'!$E$11+1,1))-AVERAGE(OFFSET($H$3,0,0,'Données projet'!$E$11+1,1))</f>
        <v>565.65323074569903</v>
      </c>
      <c r="BJ182" s="59">
        <f t="shared" si="146"/>
        <v>253.00166490531203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175.86661609202082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175.86661609202082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170.99999999999991</v>
      </c>
      <c r="BZ182" s="13">
        <f>BY182*VLOOKUP('Données projet'!$B$12,Paramètres!$A$1:$I$89,3,0)*VLOOKUP('Données projet'!$B$12,Paramètres!$A$1:$I$89,5,0)</f>
        <v>112.03919999999995</v>
      </c>
      <c r="CA182" s="13">
        <f t="shared" si="170"/>
        <v>29.810921169420173</v>
      </c>
      <c r="CB182" s="20">
        <f t="shared" si="171"/>
        <v>247.05562770340671</v>
      </c>
      <c r="CC182" s="59">
        <f t="shared" si="119"/>
        <v>536.39150243754386</v>
      </c>
      <c r="CD182" s="59">
        <f ca="1">AVERAGE(OFFSET($CC$3,0,0,'Données projet'!$E$12+1,1))-AVERAGE(OFFSET($H$3,0,0,'Données projet'!$E$12+1,1))</f>
        <v>225.24418446643304</v>
      </c>
      <c r="CE182" s="59">
        <f t="shared" si="148"/>
        <v>220.72810812053521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5.8643802846040911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5.8643802846040911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266.99999999999983</v>
      </c>
      <c r="CU182" s="17">
        <f>CT182*VLOOKUP('Données projet'!$B$13,Paramètres!$A$1:$I$89,3,0)*VLOOKUP('Données projet'!$B$13,Paramètres!$A$1:$I$89,5,0)</f>
        <v>195.76439999999985</v>
      </c>
      <c r="CV182" s="13">
        <f t="shared" si="173"/>
        <v>48.812154563023455</v>
      </c>
      <c r="CW182" s="20">
        <f t="shared" si="174"/>
        <v>425.9708325305989</v>
      </c>
      <c r="CX182" s="59">
        <f t="shared" si="122"/>
        <v>715.30670726473602</v>
      </c>
      <c r="CY182" s="59">
        <f ca="1">AVERAGE(OFFSET($CX$3,0,0,'Données projet'!$E$13+1,1))-AVERAGE(OFFSET($H$3,0,0,'Données projet'!$E$13+1,1))</f>
        <v>302.36110224755532</v>
      </c>
      <c r="CZ182" s="59">
        <f t="shared" si="150"/>
        <v>292.08583531469412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4.56659830982536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4.56659830982536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213.00000000000003</v>
      </c>
      <c r="DP182" s="17">
        <f>DO182*VLOOKUP('Données projet'!$B$14,Paramètres!$A$1:$I$89,3,0)*VLOOKUP('Données projet'!$B$14,Paramètres!$A$1:$I$89,5,0)</f>
        <v>186.07680000000005</v>
      </c>
      <c r="DQ182" s="13">
        <f t="shared" si="176"/>
        <v>46.671538591528673</v>
      </c>
      <c r="DR182" s="20">
        <f t="shared" si="177"/>
        <v>405.37002304691242</v>
      </c>
      <c r="DS182" s="59">
        <f t="shared" si="125"/>
        <v>694.70589778104954</v>
      </c>
      <c r="DT182" s="59">
        <f ca="1">AVERAGE(OFFSET($DS$3,0,0,'Données projet'!$E$14+1,1))-AVERAGE(OFFSET($H$3,0,0,'Données projet'!$E$14+1,1))</f>
        <v>285.8437404763045</v>
      </c>
      <c r="DU182" s="59">
        <f t="shared" si="152"/>
        <v>276.01618888357268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5.1811753583575078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5.1811753583575078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18.829999999999643</v>
      </c>
      <c r="EK182" s="17">
        <f>EJ182*VLOOKUP('Données projet'!$B$15,Paramètres!$A$1:$I$89,3,0)*VLOOKUP('Données projet'!$B$15,Paramètres!$A$1:$I$89,5,0)</f>
        <v>17.918627999999661</v>
      </c>
      <c r="EL182" s="13">
        <f t="shared" si="179"/>
        <v>5.9016322671185755</v>
      </c>
      <c r="EM182" s="20">
        <f t="shared" si="180"/>
        <v>41.486953298564259</v>
      </c>
      <c r="EN182" s="59">
        <f t="shared" si="128"/>
        <v>330.82282803270141</v>
      </c>
      <c r="EO182" s="59">
        <f ca="1">AVERAGE(OFFSET($EN$3,0,0,'Données projet'!$E$15+1,1))-AVERAGE(OFFSET($H$3,0,0,'Données projet'!$E$15+1,1))</f>
        <v>536.1664221413339</v>
      </c>
      <c r="EP182" s="59">
        <f t="shared" si="154"/>
        <v>241.15939898336669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165.04405510174263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165.04405510174263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16.179999999999239</v>
      </c>
      <c r="O183" s="13">
        <f>N183*VLOOKUP('Données projet'!$B$9,Paramètres!$A$1:$I$89,3,0)*VLOOKUP('Données projet'!$B$9,Paramètres!$A$1:$I$89,5,0)</f>
        <v>13.63003199999936</v>
      </c>
      <c r="P183" s="13">
        <f t="shared" si="141"/>
        <v>4.6343998775961524</v>
      </c>
      <c r="Q183" s="20">
        <f t="shared" si="162"/>
        <v>31.810552186812185</v>
      </c>
      <c r="R183" s="59">
        <f t="shared" si="109"/>
        <v>321.21577389066681</v>
      </c>
      <c r="S183" s="59">
        <f ca="1">AVERAGE(OFFSET($R$3,0,0,'Données projet'!$E$9+1,1))-AVERAGE(OFFSET($H$3,0,0,'Données projet'!$E$9+1,1))</f>
        <v>422.90448425131547</v>
      </c>
      <c r="T183" s="59">
        <f t="shared" si="142"/>
        <v>211.68575920428512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78.097208813884279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78.097208813884279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18.829999999999643</v>
      </c>
      <c r="AJ183" s="13">
        <f>AI183*VLOOKUP('Données projet'!$B$10,Paramètres!$A$1:$I$89,3,0)*VLOOKUP('Données projet'!$B$10,Paramètres!$A$1:$I$89,5,0)</f>
        <v>17.037383999999676</v>
      </c>
      <c r="AK183" s="13">
        <f t="shared" si="164"/>
        <v>5.644424624466958</v>
      </c>
      <c r="AL183" s="20">
        <f t="shared" si="165"/>
        <v>39.504150020946049</v>
      </c>
      <c r="AM183" s="59">
        <f t="shared" si="113"/>
        <v>328.90937172480068</v>
      </c>
      <c r="AN183" s="59">
        <f ca="1">AVERAGE(OFFSET($AM$3,0,0,'Données projet'!$E$10+1,1))-AVERAGE(OFFSET($H$3,0,0,'Données projet'!$E$10+1,1))</f>
        <v>514.0255035951318</v>
      </c>
      <c r="AO183" s="59">
        <f t="shared" si="144"/>
        <v>232.26614608014839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153.84988897035402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153.84988897035402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18.829999999999643</v>
      </c>
      <c r="BE183" s="13">
        <f>BD183*VLOOKUP('Données projet'!$B$11,Paramètres!$A$1:$I$89,3,0)*VLOOKUP('Données projet'!$B$11,Paramètres!$A$1:$I$89,5,0)</f>
        <v>19.093619999999639</v>
      </c>
      <c r="BF183" s="13">
        <f t="shared" si="167"/>
        <v>6.2423044268988592</v>
      </c>
      <c r="BG183" s="20">
        <f t="shared" si="168"/>
        <v>44.126735043514884</v>
      </c>
      <c r="BH183" s="59">
        <f t="shared" si="116"/>
        <v>333.53195674736952</v>
      </c>
      <c r="BI183" s="59">
        <f ca="1">AVERAGE(OFFSET($BH$3,0,0,'Données projet'!$E$11+1,1))-AVERAGE(OFFSET($H$3,0,0,'Données projet'!$E$11+1,1))</f>
        <v>565.65323074569903</v>
      </c>
      <c r="BJ183" s="59">
        <f t="shared" si="146"/>
        <v>253.00166490531203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172.41797901850026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172.41797901850026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170.99999999999991</v>
      </c>
      <c r="BZ183" s="13">
        <f>BY183*VLOOKUP('Données projet'!$B$12,Paramètres!$A$1:$I$89,3,0)*VLOOKUP('Données projet'!$B$12,Paramètres!$A$1:$I$89,5,0)</f>
        <v>112.03919999999995</v>
      </c>
      <c r="CA183" s="13">
        <f t="shared" si="170"/>
        <v>29.810921169420173</v>
      </c>
      <c r="CB183" s="20">
        <f t="shared" si="171"/>
        <v>247.05562770340671</v>
      </c>
      <c r="CC183" s="59">
        <f t="shared" si="119"/>
        <v>536.46084940726132</v>
      </c>
      <c r="CD183" s="59">
        <f ca="1">AVERAGE(OFFSET($CC$3,0,0,'Données projet'!$E$12+1,1))-AVERAGE(OFFSET($H$3,0,0,'Données projet'!$E$12+1,1))</f>
        <v>225.24418446643304</v>
      </c>
      <c r="CE183" s="59">
        <f t="shared" si="148"/>
        <v>220.72810812053521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5.7493833641417869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5.7493833641417869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266.99999999999983</v>
      </c>
      <c r="CU183" s="17">
        <f>CT183*VLOOKUP('Données projet'!$B$13,Paramètres!$A$1:$I$89,3,0)*VLOOKUP('Données projet'!$B$13,Paramètres!$A$1:$I$89,5,0)</f>
        <v>195.76439999999985</v>
      </c>
      <c r="CV183" s="13">
        <f t="shared" si="173"/>
        <v>48.812154563023455</v>
      </c>
      <c r="CW183" s="20">
        <f t="shared" si="174"/>
        <v>425.9708325305989</v>
      </c>
      <c r="CX183" s="59">
        <f t="shared" si="122"/>
        <v>715.37605423445348</v>
      </c>
      <c r="CY183" s="59">
        <f ca="1">AVERAGE(OFFSET($CX$3,0,0,'Données projet'!$E$13+1,1))-AVERAGE(OFFSET($H$3,0,0,'Données projet'!$E$13+1,1))</f>
        <v>302.36110224755532</v>
      </c>
      <c r="CZ183" s="59">
        <f t="shared" si="150"/>
        <v>292.08583531469412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4.4770501023196232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4.4770501023196232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213.00000000000003</v>
      </c>
      <c r="DP183" s="17">
        <f>DO183*VLOOKUP('Données projet'!$B$14,Paramètres!$A$1:$I$89,3,0)*VLOOKUP('Données projet'!$B$14,Paramètres!$A$1:$I$89,5,0)</f>
        <v>186.07680000000005</v>
      </c>
      <c r="DQ183" s="13">
        <f t="shared" si="176"/>
        <v>46.671538591528673</v>
      </c>
      <c r="DR183" s="20">
        <f t="shared" si="177"/>
        <v>405.37002304691242</v>
      </c>
      <c r="DS183" s="59">
        <f t="shared" si="125"/>
        <v>694.77524475076711</v>
      </c>
      <c r="DT183" s="59">
        <f ca="1">AVERAGE(OFFSET($DS$3,0,0,'Données projet'!$E$14+1,1))-AVERAGE(OFFSET($H$3,0,0,'Données projet'!$E$14+1,1))</f>
        <v>285.8437404763045</v>
      </c>
      <c r="DU183" s="59">
        <f t="shared" si="152"/>
        <v>276.01618888357268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5.0795756697850409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5.0795756697850409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18.829999999999643</v>
      </c>
      <c r="EK183" s="17">
        <f>EJ183*VLOOKUP('Données projet'!$B$15,Paramètres!$A$1:$I$89,3,0)*VLOOKUP('Données projet'!$B$15,Paramètres!$A$1:$I$89,5,0)</f>
        <v>17.918627999999661</v>
      </c>
      <c r="EL183" s="13">
        <f t="shared" si="179"/>
        <v>5.9016322671185755</v>
      </c>
      <c r="EM183" s="20">
        <f t="shared" si="180"/>
        <v>41.486953298564259</v>
      </c>
      <c r="EN183" s="59">
        <f t="shared" si="128"/>
        <v>330.89217500241887</v>
      </c>
      <c r="EO183" s="59">
        <f ca="1">AVERAGE(OFFSET($EN$3,0,0,'Données projet'!$E$15+1,1))-AVERAGE(OFFSET($H$3,0,0,'Données projet'!$E$15+1,1))</f>
        <v>536.1664221413339</v>
      </c>
      <c r="EP183" s="59">
        <f t="shared" si="154"/>
        <v>241.15939898336669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161.80764184813103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161.80764184813103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16.179999999999239</v>
      </c>
      <c r="O184" s="13">
        <f>N184*VLOOKUP('Données projet'!$B$9,Paramètres!$A$1:$I$89,3,0)*VLOOKUP('Données projet'!$B$9,Paramètres!$A$1:$I$89,5,0)</f>
        <v>13.63003199999936</v>
      </c>
      <c r="P184" s="13">
        <f t="shared" si="141"/>
        <v>4.6343998775961524</v>
      </c>
      <c r="Q184" s="20">
        <f t="shared" si="162"/>
        <v>31.810552186812185</v>
      </c>
      <c r="R184" s="59">
        <f t="shared" si="109"/>
        <v>321.28391784549626</v>
      </c>
      <c r="S184" s="59">
        <f ca="1">AVERAGE(OFFSET($R$3,0,0,'Données projet'!$E$9+1,1))-AVERAGE(OFFSET($H$3,0,0,'Données projet'!$E$9+1,1))</f>
        <v>422.90448425131547</v>
      </c>
      <c r="T184" s="59">
        <f t="shared" si="142"/>
        <v>211.68575920428512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76.565770183637866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76.565770183637866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18.829999999999643</v>
      </c>
      <c r="AJ184" s="13">
        <f>AI184*VLOOKUP('Données projet'!$B$10,Paramètres!$A$1:$I$89,3,0)*VLOOKUP('Données projet'!$B$10,Paramètres!$A$1:$I$89,5,0)</f>
        <v>17.037383999999676</v>
      </c>
      <c r="AK184" s="13">
        <f t="shared" si="164"/>
        <v>5.644424624466958</v>
      </c>
      <c r="AL184" s="20">
        <f t="shared" si="165"/>
        <v>39.504150020946049</v>
      </c>
      <c r="AM184" s="59">
        <f t="shared" si="113"/>
        <v>328.97751567963013</v>
      </c>
      <c r="AN184" s="59">
        <f ca="1">AVERAGE(OFFSET($AM$3,0,0,'Données projet'!$E$10+1,1))-AVERAGE(OFFSET($H$3,0,0,'Données projet'!$E$10+1,1))</f>
        <v>514.0255035951318</v>
      </c>
      <c r="AO184" s="59">
        <f t="shared" si="144"/>
        <v>232.26614608014839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150.83298648681179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150.83298648681179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18.829999999999643</v>
      </c>
      <c r="BE184" s="13">
        <f>BD184*VLOOKUP('Données projet'!$B$11,Paramètres!$A$1:$I$89,3,0)*VLOOKUP('Données projet'!$B$11,Paramètres!$A$1:$I$89,5,0)</f>
        <v>19.093619999999639</v>
      </c>
      <c r="BF184" s="13">
        <f t="shared" si="167"/>
        <v>6.2423044268988592</v>
      </c>
      <c r="BG184" s="20">
        <f t="shared" si="168"/>
        <v>44.126735043514884</v>
      </c>
      <c r="BH184" s="59">
        <f t="shared" si="116"/>
        <v>333.60010070219897</v>
      </c>
      <c r="BI184" s="59">
        <f ca="1">AVERAGE(OFFSET($BH$3,0,0,'Données projet'!$E$11+1,1))-AVERAGE(OFFSET($H$3,0,0,'Données projet'!$E$11+1,1))</f>
        <v>565.65323074569903</v>
      </c>
      <c r="BJ184" s="59">
        <f t="shared" si="146"/>
        <v>253.00166490531203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169.03696761453054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169.03696761453054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170.99999999999991</v>
      </c>
      <c r="BZ184" s="13">
        <f>BY184*VLOOKUP('Données projet'!$B$12,Paramètres!$A$1:$I$89,3,0)*VLOOKUP('Données projet'!$B$12,Paramètres!$A$1:$I$89,5,0)</f>
        <v>112.03919999999995</v>
      </c>
      <c r="CA184" s="13">
        <f t="shared" si="170"/>
        <v>29.810921169420173</v>
      </c>
      <c r="CB184" s="20">
        <f t="shared" si="171"/>
        <v>247.05562770340671</v>
      </c>
      <c r="CC184" s="59">
        <f t="shared" si="119"/>
        <v>536.52899336209077</v>
      </c>
      <c r="CD184" s="59">
        <f ca="1">AVERAGE(OFFSET($CC$3,0,0,'Données projet'!$E$12+1,1))-AVERAGE(OFFSET($H$3,0,0,'Données projet'!$E$12+1,1))</f>
        <v>225.24418446643304</v>
      </c>
      <c r="CE184" s="59">
        <f t="shared" si="148"/>
        <v>220.72810812053521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5.6366414631485533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5.6366414631485533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266.99999999999983</v>
      </c>
      <c r="CU184" s="17">
        <f>CT184*VLOOKUP('Données projet'!$B$13,Paramètres!$A$1:$I$89,3,0)*VLOOKUP('Données projet'!$B$13,Paramètres!$A$1:$I$89,5,0)</f>
        <v>195.76439999999985</v>
      </c>
      <c r="CV184" s="13">
        <f t="shared" si="173"/>
        <v>48.812154563023455</v>
      </c>
      <c r="CW184" s="20">
        <f t="shared" si="174"/>
        <v>425.9708325305989</v>
      </c>
      <c r="CX184" s="59">
        <f t="shared" si="122"/>
        <v>715.44419818928304</v>
      </c>
      <c r="CY184" s="59">
        <f ca="1">AVERAGE(OFFSET($CX$3,0,0,'Données projet'!$E$13+1,1))-AVERAGE(OFFSET($H$3,0,0,'Données projet'!$E$13+1,1))</f>
        <v>302.36110224755532</v>
      </c>
      <c r="CZ184" s="59">
        <f t="shared" si="150"/>
        <v>292.08583531469412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4.3892578805440605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4.3892578805440605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213.00000000000003</v>
      </c>
      <c r="DP184" s="17">
        <f>DO184*VLOOKUP('Données projet'!$B$14,Paramètres!$A$1:$I$89,3,0)*VLOOKUP('Données projet'!$B$14,Paramètres!$A$1:$I$89,5,0)</f>
        <v>186.07680000000005</v>
      </c>
      <c r="DQ184" s="13">
        <f t="shared" si="176"/>
        <v>46.671538591528673</v>
      </c>
      <c r="DR184" s="20">
        <f t="shared" si="177"/>
        <v>405.37002304691242</v>
      </c>
      <c r="DS184" s="59">
        <f t="shared" si="125"/>
        <v>694.84338870559645</v>
      </c>
      <c r="DT184" s="59">
        <f ca="1">AVERAGE(OFFSET($DS$3,0,0,'Données projet'!$E$14+1,1))-AVERAGE(OFFSET($H$3,0,0,'Données projet'!$E$14+1,1))</f>
        <v>285.8437404763045</v>
      </c>
      <c r="DU184" s="59">
        <f t="shared" si="152"/>
        <v>276.01618888357268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4.9799682891357895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4.9799682891357895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18.829999999999643</v>
      </c>
      <c r="EK184" s="17">
        <f>EJ184*VLOOKUP('Données projet'!$B$15,Paramètres!$A$1:$I$89,3,0)*VLOOKUP('Données projet'!$B$15,Paramètres!$A$1:$I$89,5,0)</f>
        <v>17.918627999999661</v>
      </c>
      <c r="EL184" s="13">
        <f t="shared" si="179"/>
        <v>5.9016322671185755</v>
      </c>
      <c r="EM184" s="20">
        <f t="shared" si="180"/>
        <v>41.486953298564259</v>
      </c>
      <c r="EN184" s="59">
        <f t="shared" si="128"/>
        <v>330.96031895724832</v>
      </c>
      <c r="EO184" s="59">
        <f ca="1">AVERAGE(OFFSET($EN$3,0,0,'Données projet'!$E$15+1,1))-AVERAGE(OFFSET($H$3,0,0,'Données projet'!$E$15+1,1))</f>
        <v>536.1664221413339</v>
      </c>
      <c r="EP184" s="59">
        <f t="shared" si="154"/>
        <v>241.15939898336669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158.63469268440559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158.63469268440559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16.179999999999239</v>
      </c>
      <c r="O185" s="13">
        <f>N185*VLOOKUP('Données projet'!$B$9,Paramètres!$A$1:$I$89,3,0)*VLOOKUP('Données projet'!$B$9,Paramètres!$A$1:$I$89,5,0)</f>
        <v>13.63003199999936</v>
      </c>
      <c r="P185" s="13">
        <f t="shared" si="141"/>
        <v>4.6343998775961524</v>
      </c>
      <c r="Q185" s="20">
        <f t="shared" si="162"/>
        <v>31.810552186812185</v>
      </c>
      <c r="R185" s="59">
        <f t="shared" si="109"/>
        <v>321.35087965505659</v>
      </c>
      <c r="S185" s="59">
        <f ca="1">AVERAGE(OFFSET($R$3,0,0,'Données projet'!$E$9+1,1))-AVERAGE(OFFSET($H$3,0,0,'Données projet'!$E$9+1,1))</f>
        <v>422.90448425131547</v>
      </c>
      <c r="T185" s="59">
        <f t="shared" si="142"/>
        <v>211.68575920428512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75.064362130845254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75.064362130845254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18.829999999999643</v>
      </c>
      <c r="AJ185" s="13">
        <f>AI185*VLOOKUP('Données projet'!$B$10,Paramètres!$A$1:$I$89,3,0)*VLOOKUP('Données projet'!$B$10,Paramètres!$A$1:$I$89,5,0)</f>
        <v>17.037383999999676</v>
      </c>
      <c r="AK185" s="13">
        <f t="shared" si="164"/>
        <v>5.644424624466958</v>
      </c>
      <c r="AL185" s="20">
        <f t="shared" si="165"/>
        <v>39.504150020946049</v>
      </c>
      <c r="AM185" s="59">
        <f t="shared" si="113"/>
        <v>329.04447748919046</v>
      </c>
      <c r="AN185" s="59">
        <f ca="1">AVERAGE(OFFSET($AM$3,0,0,'Données projet'!$E$10+1,1))-AVERAGE(OFFSET($H$3,0,0,'Données projet'!$E$10+1,1))</f>
        <v>514.0255035951318</v>
      </c>
      <c r="AO185" s="59">
        <f t="shared" si="144"/>
        <v>232.26614608014839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147.87524362084301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147.87524362084301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18.829999999999643</v>
      </c>
      <c r="BE185" s="13">
        <f>BD185*VLOOKUP('Données projet'!$B$11,Paramètres!$A$1:$I$89,3,0)*VLOOKUP('Données projet'!$B$11,Paramètres!$A$1:$I$89,5,0)</f>
        <v>19.093619999999639</v>
      </c>
      <c r="BF185" s="13">
        <f t="shared" si="167"/>
        <v>6.2423044268988592</v>
      </c>
      <c r="BG185" s="20">
        <f t="shared" si="168"/>
        <v>44.126735043514884</v>
      </c>
      <c r="BH185" s="59">
        <f t="shared" si="116"/>
        <v>333.6670625117593</v>
      </c>
      <c r="BI185" s="59">
        <f ca="1">AVERAGE(OFFSET($BH$3,0,0,'Données projet'!$E$11+1,1))-AVERAGE(OFFSET($H$3,0,0,'Données projet'!$E$11+1,1))</f>
        <v>565.65323074569903</v>
      </c>
      <c r="BJ185" s="59">
        <f t="shared" si="146"/>
        <v>253.00166490531203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165.72225578197933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165.72225578197933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170.99999999999991</v>
      </c>
      <c r="BZ185" s="13">
        <f>BY185*VLOOKUP('Données projet'!$B$12,Paramètres!$A$1:$I$89,3,0)*VLOOKUP('Données projet'!$B$12,Paramètres!$A$1:$I$89,5,0)</f>
        <v>112.03919999999995</v>
      </c>
      <c r="CA185" s="13">
        <f t="shared" si="170"/>
        <v>29.810921169420173</v>
      </c>
      <c r="CB185" s="20">
        <f t="shared" si="171"/>
        <v>247.05562770340671</v>
      </c>
      <c r="CC185" s="59">
        <f t="shared" si="119"/>
        <v>536.5959551716511</v>
      </c>
      <c r="CD185" s="59">
        <f ca="1">AVERAGE(OFFSET($CC$3,0,0,'Données projet'!$E$12+1,1))-AVERAGE(OFFSET($H$3,0,0,'Données projet'!$E$12+1,1))</f>
        <v>225.24418446643304</v>
      </c>
      <c r="CE185" s="59">
        <f t="shared" si="148"/>
        <v>220.72810812053521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5.5261103620680272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5.5261103620680272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266.99999999999983</v>
      </c>
      <c r="CU185" s="17">
        <f>CT185*VLOOKUP('Données projet'!$B$13,Paramètres!$A$1:$I$89,3,0)*VLOOKUP('Données projet'!$B$13,Paramètres!$A$1:$I$89,5,0)</f>
        <v>195.76439999999985</v>
      </c>
      <c r="CV185" s="13">
        <f t="shared" si="173"/>
        <v>48.812154563023455</v>
      </c>
      <c r="CW185" s="20">
        <f t="shared" si="174"/>
        <v>425.9708325305989</v>
      </c>
      <c r="CX185" s="59">
        <f t="shared" si="122"/>
        <v>715.51115999884337</v>
      </c>
      <c r="CY185" s="59">
        <f ca="1">AVERAGE(OFFSET($CX$3,0,0,'Données projet'!$E$13+1,1))-AVERAGE(OFFSET($H$3,0,0,'Données projet'!$E$13+1,1))</f>
        <v>302.36110224755532</v>
      </c>
      <c r="CZ185" s="59">
        <f t="shared" si="150"/>
        <v>292.08583531469412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4.3031872106895488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4.3031872106895488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213.00000000000003</v>
      </c>
      <c r="DP185" s="17">
        <f>DO185*VLOOKUP('Données projet'!$B$14,Paramètres!$A$1:$I$89,3,0)*VLOOKUP('Données projet'!$B$14,Paramètres!$A$1:$I$89,5,0)</f>
        <v>186.07680000000005</v>
      </c>
      <c r="DQ185" s="13">
        <f t="shared" si="176"/>
        <v>46.671538591528673</v>
      </c>
      <c r="DR185" s="20">
        <f t="shared" si="177"/>
        <v>405.37002304691242</v>
      </c>
      <c r="DS185" s="59">
        <f t="shared" si="125"/>
        <v>694.91035051515678</v>
      </c>
      <c r="DT185" s="59">
        <f ca="1">AVERAGE(OFFSET($DS$3,0,0,'Données projet'!$E$14+1,1))-AVERAGE(OFFSET($H$3,0,0,'Données projet'!$E$14+1,1))</f>
        <v>285.8437404763045</v>
      </c>
      <c r="DU185" s="59">
        <f t="shared" si="152"/>
        <v>276.01618888357268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4.8823141484665671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4.8823141484665671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18.829999999999643</v>
      </c>
      <c r="EK185" s="17">
        <f>EJ185*VLOOKUP('Données projet'!$B$15,Paramètres!$A$1:$I$89,3,0)*VLOOKUP('Données projet'!$B$15,Paramètres!$A$1:$I$89,5,0)</f>
        <v>17.918627999999661</v>
      </c>
      <c r="EL185" s="13">
        <f t="shared" si="179"/>
        <v>5.9016322671185755</v>
      </c>
      <c r="EM185" s="20">
        <f t="shared" si="180"/>
        <v>41.486953298564259</v>
      </c>
      <c r="EN185" s="59">
        <f t="shared" si="128"/>
        <v>331.02728076680864</v>
      </c>
      <c r="EO185" s="59">
        <f ca="1">AVERAGE(OFFSET($EN$3,0,0,'Données projet'!$E$15+1,1))-AVERAGE(OFFSET($H$3,0,0,'Données projet'!$E$15+1,1))</f>
        <v>536.1664221413339</v>
      </c>
      <c r="EP185" s="59">
        <f t="shared" si="154"/>
        <v>241.15939898336669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155.52396311847292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155.52396311847292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16.179999999999239</v>
      </c>
      <c r="O186" s="13">
        <f>N186*VLOOKUP('Données projet'!$B$9,Paramètres!$A$1:$I$89,3,0)*VLOOKUP('Données projet'!$B$9,Paramètres!$A$1:$I$89,5,0)</f>
        <v>13.63003199999936</v>
      </c>
      <c r="P186" s="13">
        <f t="shared" si="141"/>
        <v>4.6343998775961524</v>
      </c>
      <c r="Q186" s="20">
        <f t="shared" si="162"/>
        <v>31.810552186812185</v>
      </c>
      <c r="R186" s="59">
        <f t="shared" si="109"/>
        <v>321.41667982692513</v>
      </c>
      <c r="S186" s="59">
        <f ca="1">AVERAGE(OFFSET($R$3,0,0,'Données projet'!$E$9+1,1))-AVERAGE(OFFSET($H$3,0,0,'Données projet'!$E$9+1,1))</f>
        <v>422.90448425131547</v>
      </c>
      <c r="T186" s="59">
        <f t="shared" si="142"/>
        <v>211.68575920428512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73.592395774199417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73.592395774199417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18.829999999999643</v>
      </c>
      <c r="AJ186" s="13">
        <f>AI186*VLOOKUP('Données projet'!$B$10,Paramètres!$A$1:$I$89,3,0)*VLOOKUP('Données projet'!$B$10,Paramètres!$A$1:$I$89,5,0)</f>
        <v>17.037383999999676</v>
      </c>
      <c r="AK186" s="13">
        <f t="shared" si="164"/>
        <v>5.644424624466958</v>
      </c>
      <c r="AL186" s="20">
        <f t="shared" si="165"/>
        <v>39.504150020946049</v>
      </c>
      <c r="AM186" s="59">
        <f t="shared" si="113"/>
        <v>329.110277661059</v>
      </c>
      <c r="AN186" s="59">
        <f ca="1">AVERAGE(OFFSET($AM$3,0,0,'Données projet'!$E$10+1,1))-AVERAGE(OFFSET($H$3,0,0,'Données projet'!$E$10+1,1))</f>
        <v>514.0255035951318</v>
      </c>
      <c r="AO186" s="59">
        <f t="shared" si="144"/>
        <v>232.26614608014839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144.97550028843088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144.97550028843088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18.829999999999643</v>
      </c>
      <c r="BE186" s="13">
        <f>BD186*VLOOKUP('Données projet'!$B$11,Paramètres!$A$1:$I$89,3,0)*VLOOKUP('Données projet'!$B$11,Paramètres!$A$1:$I$89,5,0)</f>
        <v>19.093619999999639</v>
      </c>
      <c r="BF186" s="13">
        <f t="shared" si="167"/>
        <v>6.2423044268988592</v>
      </c>
      <c r="BG186" s="20">
        <f t="shared" si="168"/>
        <v>44.126735043514884</v>
      </c>
      <c r="BH186" s="59">
        <f t="shared" si="116"/>
        <v>333.73286268362784</v>
      </c>
      <c r="BI186" s="59">
        <f ca="1">AVERAGE(OFFSET($BH$3,0,0,'Données projet'!$E$11+1,1))-AVERAGE(OFFSET($H$3,0,0,'Données projet'!$E$11+1,1))</f>
        <v>565.65323074569903</v>
      </c>
      <c r="BJ186" s="59">
        <f t="shared" si="146"/>
        <v>253.00166490531203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162.47254342668987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162.47254342668987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170.99999999999991</v>
      </c>
      <c r="BZ186" s="13">
        <f>BY186*VLOOKUP('Données projet'!$B$12,Paramètres!$A$1:$I$89,3,0)*VLOOKUP('Données projet'!$B$12,Paramètres!$A$1:$I$89,5,0)</f>
        <v>112.03919999999995</v>
      </c>
      <c r="CA186" s="13">
        <f t="shared" si="170"/>
        <v>29.810921169420173</v>
      </c>
      <c r="CB186" s="20">
        <f t="shared" si="171"/>
        <v>247.05562770340671</v>
      </c>
      <c r="CC186" s="59">
        <f t="shared" si="119"/>
        <v>536.66175534351964</v>
      </c>
      <c r="CD186" s="59">
        <f ca="1">AVERAGE(OFFSET($CC$3,0,0,'Données projet'!$E$12+1,1))-AVERAGE(OFFSET($H$3,0,0,'Données projet'!$E$12+1,1))</f>
        <v>225.24418446643304</v>
      </c>
      <c r="CE186" s="59">
        <f t="shared" si="148"/>
        <v>220.72810812053521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5.4177467084623752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5.4177467084623752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266.99999999999983</v>
      </c>
      <c r="CU186" s="17">
        <f>CT186*VLOOKUP('Données projet'!$B$13,Paramètres!$A$1:$I$89,3,0)*VLOOKUP('Données projet'!$B$13,Paramètres!$A$1:$I$89,5,0)</f>
        <v>195.76439999999985</v>
      </c>
      <c r="CV186" s="13">
        <f t="shared" si="173"/>
        <v>48.812154563023455</v>
      </c>
      <c r="CW186" s="20">
        <f t="shared" si="174"/>
        <v>425.9708325305989</v>
      </c>
      <c r="CX186" s="59">
        <f t="shared" si="122"/>
        <v>715.5769601707118</v>
      </c>
      <c r="CY186" s="59">
        <f ca="1">AVERAGE(OFFSET($CX$3,0,0,'Données projet'!$E$13+1,1))-AVERAGE(OFFSET($H$3,0,0,'Données projet'!$E$13+1,1))</f>
        <v>302.36110224755532</v>
      </c>
      <c r="CZ186" s="59">
        <f t="shared" si="150"/>
        <v>292.08583531469412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4.2188043341729591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4.2188043341729591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213.00000000000003</v>
      </c>
      <c r="DP186" s="17">
        <f>DO186*VLOOKUP('Données projet'!$B$14,Paramètres!$A$1:$I$89,3,0)*VLOOKUP('Données projet'!$B$14,Paramètres!$A$1:$I$89,5,0)</f>
        <v>186.07680000000005</v>
      </c>
      <c r="DQ186" s="13">
        <f t="shared" si="176"/>
        <v>46.671538591528673</v>
      </c>
      <c r="DR186" s="20">
        <f t="shared" si="177"/>
        <v>405.37002304691242</v>
      </c>
      <c r="DS186" s="59">
        <f t="shared" si="125"/>
        <v>694.97615068702544</v>
      </c>
      <c r="DT186" s="59">
        <f ca="1">AVERAGE(OFFSET($DS$3,0,0,'Données projet'!$E$14+1,1))-AVERAGE(OFFSET($H$3,0,0,'Données projet'!$E$14+1,1))</f>
        <v>285.8437404763045</v>
      </c>
      <c r="DU186" s="59">
        <f t="shared" si="152"/>
        <v>276.01618888357268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4.7865749459327231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4.7865749459327231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18.829999999999643</v>
      </c>
      <c r="EK186" s="17">
        <f>EJ186*VLOOKUP('Données projet'!$B$15,Paramètres!$A$1:$I$89,3,0)*VLOOKUP('Données projet'!$B$15,Paramètres!$A$1:$I$89,5,0)</f>
        <v>17.918627999999661</v>
      </c>
      <c r="EL186" s="13">
        <f t="shared" si="179"/>
        <v>5.9016322671185755</v>
      </c>
      <c r="EM186" s="20">
        <f t="shared" si="180"/>
        <v>41.486953298564259</v>
      </c>
      <c r="EN186" s="59">
        <f t="shared" si="128"/>
        <v>331.09308093867719</v>
      </c>
      <c r="EO186" s="59">
        <f ca="1">AVERAGE(OFFSET($EN$3,0,0,'Données projet'!$E$15+1,1))-AVERAGE(OFFSET($H$3,0,0,'Données projet'!$E$15+1,1))</f>
        <v>536.1664221413339</v>
      </c>
      <c r="EP186" s="59">
        <f t="shared" si="154"/>
        <v>241.15939898336669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152.47423306197049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152.47423306197049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16.179999999999239</v>
      </c>
      <c r="O187" s="13">
        <f>N187*VLOOKUP('Données projet'!$B$9,Paramètres!$A$1:$I$89,3,0)*VLOOKUP('Données projet'!$B$9,Paramètres!$A$1:$I$89,5,0)</f>
        <v>13.63003199999936</v>
      </c>
      <c r="P187" s="13">
        <f t="shared" si="141"/>
        <v>4.6343998775961524</v>
      </c>
      <c r="Q187" s="20">
        <f t="shared" si="162"/>
        <v>31.810552186812185</v>
      </c>
      <c r="R187" s="59">
        <f t="shared" si="109"/>
        <v>321.48133851291891</v>
      </c>
      <c r="S187" s="59">
        <f ca="1">AVERAGE(OFFSET($R$3,0,0,'Données projet'!$E$9+1,1))-AVERAGE(OFFSET($H$3,0,0,'Données projet'!$E$9+1,1))</f>
        <v>422.90448425131547</v>
      </c>
      <c r="T187" s="59">
        <f t="shared" si="142"/>
        <v>211.68575920428512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72.149293779996569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72.149293779996569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18.829999999999643</v>
      </c>
      <c r="AJ187" s="13">
        <f>AI187*VLOOKUP('Données projet'!$B$10,Paramètres!$A$1:$I$89,3,0)*VLOOKUP('Données projet'!$B$10,Paramètres!$A$1:$I$89,5,0)</f>
        <v>17.037383999999676</v>
      </c>
      <c r="AK187" s="13">
        <f t="shared" si="164"/>
        <v>5.644424624466958</v>
      </c>
      <c r="AL187" s="20">
        <f t="shared" si="165"/>
        <v>39.504150020946049</v>
      </c>
      <c r="AM187" s="59">
        <f t="shared" si="113"/>
        <v>329.17493634705278</v>
      </c>
      <c r="AN187" s="59">
        <f ca="1">AVERAGE(OFFSET($AM$3,0,0,'Données projet'!$E$10+1,1))-AVERAGE(OFFSET($H$3,0,0,'Données projet'!$E$10+1,1))</f>
        <v>514.0255035951318</v>
      </c>
      <c r="AO187" s="59">
        <f t="shared" si="144"/>
        <v>232.26614608014839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142.13261915409856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142.13261915409856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18.829999999999643</v>
      </c>
      <c r="BE187" s="13">
        <f>BD187*VLOOKUP('Données projet'!$B$11,Paramètres!$A$1:$I$89,3,0)*VLOOKUP('Données projet'!$B$11,Paramètres!$A$1:$I$89,5,0)</f>
        <v>19.093619999999639</v>
      </c>
      <c r="BF187" s="13">
        <f t="shared" si="167"/>
        <v>6.2423044268988592</v>
      </c>
      <c r="BG187" s="20">
        <f t="shared" si="168"/>
        <v>44.126735043514884</v>
      </c>
      <c r="BH187" s="59">
        <f t="shared" si="116"/>
        <v>333.79752136962162</v>
      </c>
      <c r="BI187" s="59">
        <f ca="1">AVERAGE(OFFSET($BH$3,0,0,'Données projet'!$E$11+1,1))-AVERAGE(OFFSET($H$3,0,0,'Données projet'!$E$11+1,1))</f>
        <v>565.65323074569903</v>
      </c>
      <c r="BJ187" s="59">
        <f t="shared" si="146"/>
        <v>253.00166490531203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159.2865559485588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159.2865559485588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170.99999999999991</v>
      </c>
      <c r="BZ187" s="13">
        <f>BY187*VLOOKUP('Données projet'!$B$12,Paramètres!$A$1:$I$89,3,0)*VLOOKUP('Données projet'!$B$12,Paramètres!$A$1:$I$89,5,0)</f>
        <v>112.03919999999995</v>
      </c>
      <c r="CA187" s="13">
        <f t="shared" si="170"/>
        <v>29.810921169420173</v>
      </c>
      <c r="CB187" s="20">
        <f t="shared" si="171"/>
        <v>247.05562770340671</v>
      </c>
      <c r="CC187" s="59">
        <f t="shared" si="119"/>
        <v>536.72641402951342</v>
      </c>
      <c r="CD187" s="59">
        <f ca="1">AVERAGE(OFFSET($CC$3,0,0,'Données projet'!$E$12+1,1))-AVERAGE(OFFSET($H$3,0,0,'Données projet'!$E$12+1,1))</f>
        <v>225.24418446643304</v>
      </c>
      <c r="CE187" s="59">
        <f t="shared" si="148"/>
        <v>220.72810812053521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5.3115080000086277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5.3115080000086277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266.99999999999983</v>
      </c>
      <c r="CU187" s="17">
        <f>CT187*VLOOKUP('Données projet'!$B$13,Paramètres!$A$1:$I$89,3,0)*VLOOKUP('Données projet'!$B$13,Paramètres!$A$1:$I$89,5,0)</f>
        <v>195.76439999999985</v>
      </c>
      <c r="CV187" s="13">
        <f t="shared" si="173"/>
        <v>48.812154563023455</v>
      </c>
      <c r="CW187" s="20">
        <f t="shared" si="174"/>
        <v>425.9708325305989</v>
      </c>
      <c r="CX187" s="59">
        <f t="shared" si="122"/>
        <v>715.64161885670569</v>
      </c>
      <c r="CY187" s="59">
        <f ca="1">AVERAGE(OFFSET($CX$3,0,0,'Données projet'!$E$13+1,1))-AVERAGE(OFFSET($H$3,0,0,'Données projet'!$E$13+1,1))</f>
        <v>302.36110224755532</v>
      </c>
      <c r="CZ187" s="59">
        <f t="shared" si="150"/>
        <v>292.08583531469412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4.1360761543963873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4.1360761543963873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213.00000000000003</v>
      </c>
      <c r="DP187" s="17">
        <f>DO187*VLOOKUP('Données projet'!$B$14,Paramètres!$A$1:$I$89,3,0)*VLOOKUP('Données projet'!$B$14,Paramètres!$A$1:$I$89,5,0)</f>
        <v>186.07680000000005</v>
      </c>
      <c r="DQ187" s="13">
        <f t="shared" si="176"/>
        <v>46.671538591528673</v>
      </c>
      <c r="DR187" s="20">
        <f t="shared" si="177"/>
        <v>405.37002304691242</v>
      </c>
      <c r="DS187" s="59">
        <f t="shared" si="125"/>
        <v>695.0408093730191</v>
      </c>
      <c r="DT187" s="59">
        <f ca="1">AVERAGE(OFFSET($DS$3,0,0,'Données projet'!$E$14+1,1))-AVERAGE(OFFSET($H$3,0,0,'Données projet'!$E$14+1,1))</f>
        <v>285.8437404763045</v>
      </c>
      <c r="DU187" s="59">
        <f t="shared" si="152"/>
        <v>276.01618888357268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4.6927131307654202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4.6927131307654202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18.829999999999643</v>
      </c>
      <c r="EK187" s="17">
        <f>EJ187*VLOOKUP('Données projet'!$B$15,Paramètres!$A$1:$I$89,3,0)*VLOOKUP('Données projet'!$B$15,Paramètres!$A$1:$I$89,5,0)</f>
        <v>17.918627999999661</v>
      </c>
      <c r="EL187" s="13">
        <f t="shared" si="179"/>
        <v>5.9016322671185755</v>
      </c>
      <c r="EM187" s="20">
        <f t="shared" si="180"/>
        <v>41.486953298564259</v>
      </c>
      <c r="EN187" s="59">
        <f t="shared" si="128"/>
        <v>331.15773962467097</v>
      </c>
      <c r="EO187" s="59">
        <f ca="1">AVERAGE(OFFSET($EN$3,0,0,'Données projet'!$E$15+1,1))-AVERAGE(OFFSET($H$3,0,0,'Données projet'!$E$15+1,1))</f>
        <v>536.1664221413339</v>
      </c>
      <c r="EP187" s="59">
        <f t="shared" si="154"/>
        <v>241.15939898336669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149.48430635172443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149.48430635172443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16.179999999999239</v>
      </c>
      <c r="O188" s="13">
        <f>N188*VLOOKUP('Données projet'!$B$9,Paramètres!$A$1:$I$89,3,0)*VLOOKUP('Données projet'!$B$9,Paramètres!$A$1:$I$89,5,0)</f>
        <v>13.63003199999936</v>
      </c>
      <c r="P188" s="13">
        <f t="shared" si="141"/>
        <v>4.6343998775961524</v>
      </c>
      <c r="Q188" s="20">
        <f t="shared" si="162"/>
        <v>31.810552186812185</v>
      </c>
      <c r="R188" s="59">
        <f t="shared" si="109"/>
        <v>321.54487551526591</v>
      </c>
      <c r="S188" s="59">
        <f ca="1">AVERAGE(OFFSET($R$3,0,0,'Données projet'!$E$9+1,1))-AVERAGE(OFFSET($H$3,0,0,'Données projet'!$E$9+1,1))</f>
        <v>422.90448425131547</v>
      </c>
      <c r="T188" s="59">
        <f t="shared" si="142"/>
        <v>211.68575920428512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70.734490135694742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70.734490135694742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18.829999999999643</v>
      </c>
      <c r="AJ188" s="13">
        <f>AI188*VLOOKUP('Données projet'!$B$10,Paramètres!$A$1:$I$89,3,0)*VLOOKUP('Données projet'!$B$10,Paramètres!$A$1:$I$89,5,0)</f>
        <v>17.037383999999676</v>
      </c>
      <c r="AK188" s="13">
        <f t="shared" si="164"/>
        <v>5.644424624466958</v>
      </c>
      <c r="AL188" s="20">
        <f t="shared" si="165"/>
        <v>39.504150020946049</v>
      </c>
      <c r="AM188" s="59">
        <f t="shared" si="113"/>
        <v>329.23847334939978</v>
      </c>
      <c r="AN188" s="59">
        <f ca="1">AVERAGE(OFFSET($AM$3,0,0,'Données projet'!$E$10+1,1))-AVERAGE(OFFSET($H$3,0,0,'Données projet'!$E$10+1,1))</f>
        <v>514.0255035951318</v>
      </c>
      <c r="AO188" s="59">
        <f t="shared" si="144"/>
        <v>232.26614608014839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139.34548518482421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139.34548518482421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18.829999999999643</v>
      </c>
      <c r="BE188" s="13">
        <f>BD188*VLOOKUP('Données projet'!$B$11,Paramètres!$A$1:$I$89,3,0)*VLOOKUP('Données projet'!$B$11,Paramètres!$A$1:$I$89,5,0)</f>
        <v>19.093619999999639</v>
      </c>
      <c r="BF188" s="13">
        <f t="shared" si="167"/>
        <v>6.2423044268988592</v>
      </c>
      <c r="BG188" s="20">
        <f t="shared" si="168"/>
        <v>44.126735043514884</v>
      </c>
      <c r="BH188" s="59">
        <f t="shared" si="116"/>
        <v>333.86105837196862</v>
      </c>
      <c r="BI188" s="59">
        <f ca="1">AVERAGE(OFFSET($BH$3,0,0,'Données projet'!$E$11+1,1))-AVERAGE(OFFSET($H$3,0,0,'Données projet'!$E$11+1,1))</f>
        <v>565.65323074569903</v>
      </c>
      <c r="BJ188" s="59">
        <f t="shared" si="146"/>
        <v>253.00166490531203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156.16304374161342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156.16304374161342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170.99999999999991</v>
      </c>
      <c r="BZ188" s="13">
        <f>BY188*VLOOKUP('Données projet'!$B$12,Paramètres!$A$1:$I$89,3,0)*VLOOKUP('Données projet'!$B$12,Paramètres!$A$1:$I$89,5,0)</f>
        <v>112.03919999999995</v>
      </c>
      <c r="CA188" s="13">
        <f t="shared" si="170"/>
        <v>29.810921169420173</v>
      </c>
      <c r="CB188" s="20">
        <f t="shared" si="171"/>
        <v>247.05562770340671</v>
      </c>
      <c r="CC188" s="59">
        <f t="shared" si="119"/>
        <v>536.78995103186048</v>
      </c>
      <c r="CD188" s="59">
        <f ca="1">AVERAGE(OFFSET($CC$3,0,0,'Données projet'!$E$12+1,1))-AVERAGE(OFFSET($H$3,0,0,'Données projet'!$E$12+1,1))</f>
        <v>225.24418446643304</v>
      </c>
      <c r="CE188" s="59">
        <f t="shared" si="148"/>
        <v>220.72810812053521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5.2073525678284449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5.2073525678284449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266.99999999999983</v>
      </c>
      <c r="CU188" s="17">
        <f>CT188*VLOOKUP('Données projet'!$B$13,Paramètres!$A$1:$I$89,3,0)*VLOOKUP('Données projet'!$B$13,Paramètres!$A$1:$I$89,5,0)</f>
        <v>195.76439999999985</v>
      </c>
      <c r="CV188" s="13">
        <f t="shared" si="173"/>
        <v>48.812154563023455</v>
      </c>
      <c r="CW188" s="20">
        <f t="shared" si="174"/>
        <v>425.9708325305989</v>
      </c>
      <c r="CX188" s="59">
        <f t="shared" si="122"/>
        <v>715.70515585905264</v>
      </c>
      <c r="CY188" s="59">
        <f ca="1">AVERAGE(OFFSET($CX$3,0,0,'Données projet'!$E$13+1,1))-AVERAGE(OFFSET($H$3,0,0,'Données projet'!$E$13+1,1))</f>
        <v>302.36110224755532</v>
      </c>
      <c r="CZ188" s="59">
        <f t="shared" si="150"/>
        <v>292.08583531469412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4.054970223766027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4.054970223766027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213.00000000000003</v>
      </c>
      <c r="DP188" s="17">
        <f>DO188*VLOOKUP('Données projet'!$B$14,Paramètres!$A$1:$I$89,3,0)*VLOOKUP('Données projet'!$B$14,Paramètres!$A$1:$I$89,5,0)</f>
        <v>186.07680000000005</v>
      </c>
      <c r="DQ188" s="13">
        <f t="shared" si="176"/>
        <v>46.671538591528673</v>
      </c>
      <c r="DR188" s="20">
        <f t="shared" si="177"/>
        <v>405.37002304691242</v>
      </c>
      <c r="DS188" s="59">
        <f t="shared" si="125"/>
        <v>695.10434637536616</v>
      </c>
      <c r="DT188" s="59">
        <f ca="1">AVERAGE(OFFSET($DS$3,0,0,'Données projet'!$E$14+1,1))-AVERAGE(OFFSET($H$3,0,0,'Données projet'!$E$14+1,1))</f>
        <v>285.8437404763045</v>
      </c>
      <c r="DU188" s="59">
        <f t="shared" si="152"/>
        <v>276.01618888357268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4.6006918885434942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4.6006918885434942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18.829999999999643</v>
      </c>
      <c r="EK188" s="17">
        <f>EJ188*VLOOKUP('Données projet'!$B$15,Paramètres!$A$1:$I$89,3,0)*VLOOKUP('Données projet'!$B$15,Paramètres!$A$1:$I$89,5,0)</f>
        <v>17.918627999999661</v>
      </c>
      <c r="EL188" s="13">
        <f t="shared" si="179"/>
        <v>5.9016322671185755</v>
      </c>
      <c r="EM188" s="20">
        <f t="shared" si="180"/>
        <v>41.486953298564259</v>
      </c>
      <c r="EN188" s="59">
        <f t="shared" si="128"/>
        <v>331.22127662701803</v>
      </c>
      <c r="EO188" s="59">
        <f ca="1">AVERAGE(OFFSET($EN$3,0,0,'Données projet'!$E$15+1,1))-AVERAGE(OFFSET($H$3,0,0,'Données projet'!$E$15+1,1))</f>
        <v>536.1664221413339</v>
      </c>
      <c r="EP188" s="59">
        <f t="shared" si="154"/>
        <v>241.15939898336669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146.55301028059105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146.55301028059105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16.179999999999239</v>
      </c>
      <c r="O189" s="13">
        <f>N189*VLOOKUP('Données projet'!$B$9,Paramètres!$A$1:$I$89,3,0)*VLOOKUP('Données projet'!$B$9,Paramètres!$A$1:$I$89,5,0)</f>
        <v>13.63003199999936</v>
      </c>
      <c r="P189" s="13">
        <f t="shared" si="141"/>
        <v>4.6343998775961524</v>
      </c>
      <c r="Q189" s="20">
        <f t="shared" si="162"/>
        <v>31.810552186812185</v>
      </c>
      <c r="R189" s="59">
        <f t="shared" si="109"/>
        <v>321.60731029266958</v>
      </c>
      <c r="S189" s="59">
        <f ca="1">AVERAGE(OFFSET($R$3,0,0,'Données projet'!$E$9+1,1))-AVERAGE(OFFSET($H$3,0,0,'Données projet'!$E$9+1,1))</f>
        <v>422.90448425131547</v>
      </c>
      <c r="T189" s="59">
        <f t="shared" si="142"/>
        <v>211.68575920428512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69.347429927912657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69.347429927912657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18.829999999999643</v>
      </c>
      <c r="AJ189" s="13">
        <f>AI189*VLOOKUP('Données projet'!$B$10,Paramètres!$A$1:$I$89,3,0)*VLOOKUP('Données projet'!$B$10,Paramètres!$A$1:$I$89,5,0)</f>
        <v>17.037383999999676</v>
      </c>
      <c r="AK189" s="13">
        <f t="shared" si="164"/>
        <v>5.644424624466958</v>
      </c>
      <c r="AL189" s="20">
        <f t="shared" si="165"/>
        <v>39.504150020946049</v>
      </c>
      <c r="AM189" s="59">
        <f t="shared" si="113"/>
        <v>329.30090812680345</v>
      </c>
      <c r="AN189" s="59">
        <f ca="1">AVERAGE(OFFSET($AM$3,0,0,'Données projet'!$E$10+1,1))-AVERAGE(OFFSET($H$3,0,0,'Données projet'!$E$10+1,1))</f>
        <v>514.0255035951318</v>
      </c>
      <c r="AO189" s="59">
        <f t="shared" si="144"/>
        <v>232.26614608014839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136.61300521270348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136.61300521270348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18.829999999999643</v>
      </c>
      <c r="BE189" s="13">
        <f>BD189*VLOOKUP('Données projet'!$B$11,Paramètres!$A$1:$I$89,3,0)*VLOOKUP('Données projet'!$B$11,Paramètres!$A$1:$I$89,5,0)</f>
        <v>19.093619999999639</v>
      </c>
      <c r="BF189" s="13">
        <f t="shared" si="167"/>
        <v>6.2423044268988592</v>
      </c>
      <c r="BG189" s="20">
        <f t="shared" si="168"/>
        <v>44.126735043514884</v>
      </c>
      <c r="BH189" s="59">
        <f t="shared" si="116"/>
        <v>333.92349314937229</v>
      </c>
      <c r="BI189" s="59">
        <f ca="1">AVERAGE(OFFSET($BH$3,0,0,'Données projet'!$E$11+1,1))-AVERAGE(OFFSET($H$3,0,0,'Données projet'!$E$11+1,1))</f>
        <v>565.65323074569903</v>
      </c>
      <c r="BJ189" s="59">
        <f t="shared" si="146"/>
        <v>253.00166490531203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153.1007817038919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153.1007817038919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170.99999999999991</v>
      </c>
      <c r="BZ189" s="13">
        <f>BY189*VLOOKUP('Données projet'!$B$12,Paramètres!$A$1:$I$89,3,0)*VLOOKUP('Données projet'!$B$12,Paramètres!$A$1:$I$89,5,0)</f>
        <v>112.03919999999995</v>
      </c>
      <c r="CA189" s="13">
        <f t="shared" si="170"/>
        <v>29.810921169420173</v>
      </c>
      <c r="CB189" s="20">
        <f t="shared" si="171"/>
        <v>247.05562770340671</v>
      </c>
      <c r="CC189" s="59">
        <f t="shared" si="119"/>
        <v>536.85238580926409</v>
      </c>
      <c r="CD189" s="59">
        <f ca="1">AVERAGE(OFFSET($CC$3,0,0,'Données projet'!$E$12+1,1))-AVERAGE(OFFSET($H$3,0,0,'Données projet'!$E$12+1,1))</f>
        <v>225.24418446643304</v>
      </c>
      <c r="CE189" s="59">
        <f t="shared" si="148"/>
        <v>220.72810812053521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5.1052395601447742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5.1052395601447742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266.99999999999983</v>
      </c>
      <c r="CU189" s="17">
        <f>CT189*VLOOKUP('Données projet'!$B$13,Paramètres!$A$1:$I$89,3,0)*VLOOKUP('Données projet'!$B$13,Paramètres!$A$1:$I$89,5,0)</f>
        <v>195.76439999999985</v>
      </c>
      <c r="CV189" s="13">
        <f t="shared" si="173"/>
        <v>48.812154563023455</v>
      </c>
      <c r="CW189" s="20">
        <f t="shared" si="174"/>
        <v>425.9708325305989</v>
      </c>
      <c r="CX189" s="59">
        <f t="shared" si="122"/>
        <v>715.76759063645636</v>
      </c>
      <c r="CY189" s="59">
        <f ca="1">AVERAGE(OFFSET($CX$3,0,0,'Données projet'!$E$13+1,1))-AVERAGE(OFFSET($H$3,0,0,'Données projet'!$E$13+1,1))</f>
        <v>302.36110224755532</v>
      </c>
      <c r="CZ189" s="59">
        <f t="shared" si="150"/>
        <v>292.08583531469412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3.9754547309655948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3.9754547309655948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213.00000000000003</v>
      </c>
      <c r="DP189" s="17">
        <f>DO189*VLOOKUP('Données projet'!$B$14,Paramètres!$A$1:$I$89,3,0)*VLOOKUP('Données projet'!$B$14,Paramètres!$A$1:$I$89,5,0)</f>
        <v>186.07680000000005</v>
      </c>
      <c r="DQ189" s="13">
        <f t="shared" si="176"/>
        <v>46.671538591528673</v>
      </c>
      <c r="DR189" s="20">
        <f t="shared" si="177"/>
        <v>405.37002304691242</v>
      </c>
      <c r="DS189" s="59">
        <f t="shared" si="125"/>
        <v>695.16678115276977</v>
      </c>
      <c r="DT189" s="59">
        <f ca="1">AVERAGE(OFFSET($DS$3,0,0,'Données projet'!$E$14+1,1))-AVERAGE(OFFSET($H$3,0,0,'Données projet'!$E$14+1,1))</f>
        <v>285.8437404763045</v>
      </c>
      <c r="DU189" s="59">
        <f t="shared" si="152"/>
        <v>276.01618888357268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4.5104751267541241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4.5104751267541241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18.829999999999643</v>
      </c>
      <c r="EK189" s="17">
        <f>EJ189*VLOOKUP('Données projet'!$B$15,Paramètres!$A$1:$I$89,3,0)*VLOOKUP('Données projet'!$B$15,Paramètres!$A$1:$I$89,5,0)</f>
        <v>17.918627999999661</v>
      </c>
      <c r="EL189" s="13">
        <f t="shared" si="179"/>
        <v>5.9016322671185755</v>
      </c>
      <c r="EM189" s="20">
        <f t="shared" si="180"/>
        <v>41.486953298564259</v>
      </c>
      <c r="EN189" s="59">
        <f t="shared" si="128"/>
        <v>331.28371140442164</v>
      </c>
      <c r="EO189" s="59">
        <f ca="1">AVERAGE(OFFSET($EN$3,0,0,'Données projet'!$E$15+1,1))-AVERAGE(OFFSET($H$3,0,0,'Données projet'!$E$15+1,1))</f>
        <v>536.1664221413339</v>
      </c>
      <c r="EP189" s="59">
        <f t="shared" si="154"/>
        <v>241.15939898336669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143.67919513749854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143.67919513749854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16.179999999999239</v>
      </c>
      <c r="O190" s="13">
        <f>N190*VLOOKUP('Données projet'!$B$9,Paramètres!$A$1:$I$89,3,0)*VLOOKUP('Données projet'!$B$9,Paramètres!$A$1:$I$89,5,0)</f>
        <v>13.63003199999936</v>
      </c>
      <c r="P190" s="13">
        <f t="shared" si="141"/>
        <v>4.6343998775961524</v>
      </c>
      <c r="Q190" s="20">
        <f t="shared" si="162"/>
        <v>31.810552186812185</v>
      </c>
      <c r="R190" s="59">
        <f t="shared" si="109"/>
        <v>321.66866196626859</v>
      </c>
      <c r="S190" s="59">
        <f ca="1">AVERAGE(OFFSET($R$3,0,0,'Données projet'!$E$9+1,1))-AVERAGE(OFFSET($H$3,0,0,'Données projet'!$E$9+1,1))</f>
        <v>422.90448425131547</v>
      </c>
      <c r="T190" s="59">
        <f t="shared" si="142"/>
        <v>211.68575920428512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67.987569124781984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67.987569124781984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18.829999999999643</v>
      </c>
      <c r="AJ190" s="13">
        <f>AI190*VLOOKUP('Données projet'!$B$10,Paramètres!$A$1:$I$89,3,0)*VLOOKUP('Données projet'!$B$10,Paramètres!$A$1:$I$89,5,0)</f>
        <v>17.037383999999676</v>
      </c>
      <c r="AK190" s="13">
        <f t="shared" si="164"/>
        <v>5.644424624466958</v>
      </c>
      <c r="AL190" s="20">
        <f t="shared" si="165"/>
        <v>39.504150020946049</v>
      </c>
      <c r="AM190" s="59">
        <f t="shared" si="113"/>
        <v>329.36225980040246</v>
      </c>
      <c r="AN190" s="59">
        <f ca="1">AVERAGE(OFFSET($AM$3,0,0,'Données projet'!$E$10+1,1))-AVERAGE(OFFSET($H$3,0,0,'Données projet'!$E$10+1,1))</f>
        <v>514.0255035951318</v>
      </c>
      <c r="AO190" s="59">
        <f t="shared" si="144"/>
        <v>232.26614608014839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133.93410750618781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133.93410750618781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18.829999999999643</v>
      </c>
      <c r="BE190" s="13">
        <f>BD190*VLOOKUP('Données projet'!$B$11,Paramètres!$A$1:$I$89,3,0)*VLOOKUP('Données projet'!$B$11,Paramètres!$A$1:$I$89,5,0)</f>
        <v>19.093619999999639</v>
      </c>
      <c r="BF190" s="13">
        <f t="shared" si="167"/>
        <v>6.2423044268988592</v>
      </c>
      <c r="BG190" s="20">
        <f t="shared" si="168"/>
        <v>44.126735043514884</v>
      </c>
      <c r="BH190" s="59">
        <f t="shared" si="116"/>
        <v>333.9848448229713</v>
      </c>
      <c r="BI190" s="59">
        <f ca="1">AVERAGE(OFFSET($BH$3,0,0,'Données projet'!$E$11+1,1))-AVERAGE(OFFSET($H$3,0,0,'Données projet'!$E$11+1,1))</f>
        <v>565.65323074569903</v>
      </c>
      <c r="BJ190" s="59">
        <f t="shared" si="146"/>
        <v>253.00166490531203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150.0985687569347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150.0985687569347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170.99999999999991</v>
      </c>
      <c r="BZ190" s="13">
        <f>BY190*VLOOKUP('Données projet'!$B$12,Paramètres!$A$1:$I$89,3,0)*VLOOKUP('Données projet'!$B$12,Paramètres!$A$1:$I$89,5,0)</f>
        <v>112.03919999999995</v>
      </c>
      <c r="CA190" s="13">
        <f t="shared" si="170"/>
        <v>29.810921169420173</v>
      </c>
      <c r="CB190" s="20">
        <f t="shared" si="171"/>
        <v>247.05562770340671</v>
      </c>
      <c r="CC190" s="59">
        <f t="shared" si="119"/>
        <v>536.9137374828631</v>
      </c>
      <c r="CD190" s="59">
        <f ca="1">AVERAGE(OFFSET($CC$3,0,0,'Données projet'!$E$12+1,1))-AVERAGE(OFFSET($H$3,0,0,'Données projet'!$E$12+1,1))</f>
        <v>225.24418446643304</v>
      </c>
      <c r="CE190" s="59">
        <f t="shared" si="148"/>
        <v>220.72810812053521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5.0051289262589957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5.0051289262589957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266.99999999999983</v>
      </c>
      <c r="CU190" s="17">
        <f>CT190*VLOOKUP('Données projet'!$B$13,Paramètres!$A$1:$I$89,3,0)*VLOOKUP('Données projet'!$B$13,Paramètres!$A$1:$I$89,5,0)</f>
        <v>195.76439999999985</v>
      </c>
      <c r="CV190" s="13">
        <f t="shared" si="173"/>
        <v>48.812154563023455</v>
      </c>
      <c r="CW190" s="20">
        <f t="shared" si="174"/>
        <v>425.9708325305989</v>
      </c>
      <c r="CX190" s="59">
        <f t="shared" si="122"/>
        <v>715.82894231005525</v>
      </c>
      <c r="CY190" s="59">
        <f ca="1">AVERAGE(OFFSET($CX$3,0,0,'Données projet'!$E$13+1,1))-AVERAGE(OFFSET($H$3,0,0,'Données projet'!$E$13+1,1))</f>
        <v>302.36110224755532</v>
      </c>
      <c r="CZ190" s="59">
        <f t="shared" si="150"/>
        <v>292.08583531469412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3.8974984884793176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3.8974984884793176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213.00000000000003</v>
      </c>
      <c r="DP190" s="17">
        <f>DO190*VLOOKUP('Données projet'!$B$14,Paramètres!$A$1:$I$89,3,0)*VLOOKUP('Données projet'!$B$14,Paramètres!$A$1:$I$89,5,0)</f>
        <v>186.07680000000005</v>
      </c>
      <c r="DQ190" s="13">
        <f t="shared" si="176"/>
        <v>46.671538591528673</v>
      </c>
      <c r="DR190" s="20">
        <f t="shared" si="177"/>
        <v>405.37002304691242</v>
      </c>
      <c r="DS190" s="59">
        <f t="shared" si="125"/>
        <v>695.22813282636889</v>
      </c>
      <c r="DT190" s="59">
        <f ca="1">AVERAGE(OFFSET($DS$3,0,0,'Données projet'!$E$14+1,1))-AVERAGE(OFFSET($H$3,0,0,'Données projet'!$E$14+1,1))</f>
        <v>285.8437404763045</v>
      </c>
      <c r="DU190" s="59">
        <f t="shared" si="152"/>
        <v>276.01618888357268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4.4220274606366523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4.4220274606366523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18.829999999999643</v>
      </c>
      <c r="EK190" s="17">
        <f>EJ190*VLOOKUP('Données projet'!$B$15,Paramètres!$A$1:$I$89,3,0)*VLOOKUP('Données projet'!$B$15,Paramètres!$A$1:$I$89,5,0)</f>
        <v>17.918627999999661</v>
      </c>
      <c r="EL190" s="13">
        <f t="shared" si="179"/>
        <v>5.9016322671185755</v>
      </c>
      <c r="EM190" s="20">
        <f t="shared" si="180"/>
        <v>41.486953298564259</v>
      </c>
      <c r="EN190" s="59">
        <f t="shared" si="128"/>
        <v>331.34506307802064</v>
      </c>
      <c r="EO190" s="59">
        <f ca="1">AVERAGE(OFFSET($EN$3,0,0,'Données projet'!$E$15+1,1))-AVERAGE(OFFSET($H$3,0,0,'Données projet'!$E$15+1,1))</f>
        <v>536.1664221413339</v>
      </c>
      <c r="EP190" s="59">
        <f t="shared" si="154"/>
        <v>241.15939898336669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140.86173375650793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140.86173375650793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16.179999999999239</v>
      </c>
      <c r="O191" s="13">
        <f>N191*VLOOKUP('Données projet'!$B$9,Paramètres!$A$1:$I$89,3,0)*VLOOKUP('Données projet'!$B$9,Paramètres!$A$1:$I$89,5,0)</f>
        <v>13.63003199999936</v>
      </c>
      <c r="P191" s="13">
        <f t="shared" si="141"/>
        <v>4.6343998775961524</v>
      </c>
      <c r="Q191" s="20">
        <f t="shared" si="162"/>
        <v>31.810552186812185</v>
      </c>
      <c r="R191" s="59">
        <f t="shared" si="109"/>
        <v>321.72894932549241</v>
      </c>
      <c r="S191" s="59">
        <f ca="1">AVERAGE(OFFSET($R$3,0,0,'Données projet'!$E$9+1,1))-AVERAGE(OFFSET($H$3,0,0,'Données projet'!$E$9+1,1))</f>
        <v>422.90448425131547</v>
      </c>
      <c r="T191" s="59">
        <f t="shared" si="142"/>
        <v>211.68575920428512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66.654374362567523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66.654374362567523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18.829999999999643</v>
      </c>
      <c r="AJ191" s="13">
        <f>AI191*VLOOKUP('Données projet'!$B$10,Paramètres!$A$1:$I$89,3,0)*VLOOKUP('Données projet'!$B$10,Paramètres!$A$1:$I$89,5,0)</f>
        <v>17.037383999999676</v>
      </c>
      <c r="AK191" s="13">
        <f t="shared" si="164"/>
        <v>5.644424624466958</v>
      </c>
      <c r="AL191" s="20">
        <f t="shared" si="165"/>
        <v>39.504150020946049</v>
      </c>
      <c r="AM191" s="59">
        <f t="shared" si="113"/>
        <v>329.42254715962628</v>
      </c>
      <c r="AN191" s="59">
        <f ca="1">AVERAGE(OFFSET($AM$3,0,0,'Données projet'!$E$10+1,1))-AVERAGE(OFFSET($H$3,0,0,'Données projet'!$E$10+1,1))</f>
        <v>514.0255035951318</v>
      </c>
      <c r="AO191" s="59">
        <f t="shared" si="144"/>
        <v>232.26614608014839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131.30774134973066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131.30774134973066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18.829999999999643</v>
      </c>
      <c r="BE191" s="13">
        <f>BD191*VLOOKUP('Données projet'!$B$11,Paramètres!$A$1:$I$89,3,0)*VLOOKUP('Données projet'!$B$11,Paramètres!$A$1:$I$89,5,0)</f>
        <v>19.093619999999639</v>
      </c>
      <c r="BF191" s="13">
        <f t="shared" si="167"/>
        <v>6.2423044268988592</v>
      </c>
      <c r="BG191" s="20">
        <f t="shared" si="168"/>
        <v>44.126735043514884</v>
      </c>
      <c r="BH191" s="59">
        <f t="shared" si="116"/>
        <v>334.04513218219512</v>
      </c>
      <c r="BI191" s="59">
        <f ca="1">AVERAGE(OFFSET($BH$3,0,0,'Données projet'!$E$11+1,1))-AVERAGE(OFFSET($H$3,0,0,'Données projet'!$E$11+1,1))</f>
        <v>565.65323074569903</v>
      </c>
      <c r="BJ191" s="59">
        <f t="shared" si="146"/>
        <v>253.00166490531203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147.15522737469823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147.15522737469823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170.99999999999991</v>
      </c>
      <c r="BZ191" s="13">
        <f>BY191*VLOOKUP('Données projet'!$B$12,Paramètres!$A$1:$I$89,3,0)*VLOOKUP('Données projet'!$B$12,Paramètres!$A$1:$I$89,5,0)</f>
        <v>112.03919999999995</v>
      </c>
      <c r="CA191" s="13">
        <f t="shared" si="170"/>
        <v>29.810921169420173</v>
      </c>
      <c r="CB191" s="20">
        <f t="shared" si="171"/>
        <v>247.05562770340671</v>
      </c>
      <c r="CC191" s="59">
        <f t="shared" si="119"/>
        <v>536.97402484208692</v>
      </c>
      <c r="CD191" s="59">
        <f ca="1">AVERAGE(OFFSET($CC$3,0,0,'Données projet'!$E$12+1,1))-AVERAGE(OFFSET($H$3,0,0,'Données projet'!$E$12+1,1))</f>
        <v>225.24418446643304</v>
      </c>
      <c r="CE191" s="59">
        <f t="shared" si="148"/>
        <v>220.72810812053521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4.9069814008422599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4.9069814008422599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266.99999999999983</v>
      </c>
      <c r="CU191" s="17">
        <f>CT191*VLOOKUP('Données projet'!$B$13,Paramètres!$A$1:$I$89,3,0)*VLOOKUP('Données projet'!$B$13,Paramètres!$A$1:$I$89,5,0)</f>
        <v>195.76439999999985</v>
      </c>
      <c r="CV191" s="13">
        <f t="shared" si="173"/>
        <v>48.812154563023455</v>
      </c>
      <c r="CW191" s="20">
        <f t="shared" si="174"/>
        <v>425.9708325305989</v>
      </c>
      <c r="CX191" s="59">
        <f t="shared" si="122"/>
        <v>715.88922966927908</v>
      </c>
      <c r="CY191" s="59">
        <f ca="1">AVERAGE(OFFSET($CX$3,0,0,'Données projet'!$E$13+1,1))-AVERAGE(OFFSET($H$3,0,0,'Données projet'!$E$13+1,1))</f>
        <v>302.36110224755532</v>
      </c>
      <c r="CZ191" s="59">
        <f t="shared" si="150"/>
        <v>292.08583531469412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3.8210709203595834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3.8210709203595834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213.00000000000003</v>
      </c>
      <c r="DP191" s="17">
        <f>DO191*VLOOKUP('Données projet'!$B$14,Paramètres!$A$1:$I$89,3,0)*VLOOKUP('Données projet'!$B$14,Paramètres!$A$1:$I$89,5,0)</f>
        <v>186.07680000000005</v>
      </c>
      <c r="DQ191" s="13">
        <f t="shared" si="176"/>
        <v>46.671538591528673</v>
      </c>
      <c r="DR191" s="20">
        <f t="shared" si="177"/>
        <v>405.37002304691242</v>
      </c>
      <c r="DS191" s="59">
        <f t="shared" si="125"/>
        <v>695.28842018559271</v>
      </c>
      <c r="DT191" s="59">
        <f ca="1">AVERAGE(OFFSET($DS$3,0,0,'Données projet'!$E$14+1,1))-AVERAGE(OFFSET($H$3,0,0,'Données projet'!$E$14+1,1))</f>
        <v>285.8437404763045</v>
      </c>
      <c r="DU191" s="59">
        <f t="shared" si="152"/>
        <v>276.01618888357268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4.335314199303995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4.335314199303995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18.829999999999643</v>
      </c>
      <c r="EK191" s="17">
        <f>EJ191*VLOOKUP('Données projet'!$B$15,Paramètres!$A$1:$I$89,3,0)*VLOOKUP('Données projet'!$B$15,Paramètres!$A$1:$I$89,5,0)</f>
        <v>17.918627999999661</v>
      </c>
      <c r="EL191" s="13">
        <f t="shared" si="179"/>
        <v>5.9016322671185755</v>
      </c>
      <c r="EM191" s="20">
        <f t="shared" si="180"/>
        <v>41.486953298564259</v>
      </c>
      <c r="EN191" s="59">
        <f t="shared" si="128"/>
        <v>331.40535043724446</v>
      </c>
      <c r="EO191" s="59">
        <f ca="1">AVERAGE(OFFSET($EN$3,0,0,'Données projet'!$E$15+1,1))-AVERAGE(OFFSET($H$3,0,0,'Données projet'!$E$15+1,1))</f>
        <v>536.1664221413339</v>
      </c>
      <c r="EP191" s="59">
        <f t="shared" si="154"/>
        <v>241.15939898336669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138.09952107471679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138.09952107471679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16.179999999999239</v>
      </c>
      <c r="O192" s="13">
        <f>N192*VLOOKUP('Données projet'!$B$9,Paramètres!$A$1:$I$89,3,0)*VLOOKUP('Données projet'!$B$9,Paramètres!$A$1:$I$89,5,0)</f>
        <v>13.63003199999936</v>
      </c>
      <c r="P192" s="13">
        <f t="shared" si="141"/>
        <v>4.6343998775961524</v>
      </c>
      <c r="Q192" s="20">
        <f t="shared" si="162"/>
        <v>31.810552186812185</v>
      </c>
      <c r="R192" s="59">
        <f t="shared" si="109"/>
        <v>321.78819083381603</v>
      </c>
      <c r="S192" s="59">
        <f ca="1">AVERAGE(OFFSET($R$3,0,0,'Données projet'!$E$9+1,1))-AVERAGE(OFFSET($H$3,0,0,'Données projet'!$E$9+1,1))</f>
        <v>422.90448425131547</v>
      </c>
      <c r="T192" s="59">
        <f t="shared" si="142"/>
        <v>211.68575920428512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65.347322736471568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65.347322736471568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18.829999999999643</v>
      </c>
      <c r="AJ192" s="13">
        <f>AI192*VLOOKUP('Données projet'!$B$10,Paramètres!$A$1:$I$89,3,0)*VLOOKUP('Données projet'!$B$10,Paramètres!$A$1:$I$89,5,0)</f>
        <v>17.037383999999676</v>
      </c>
      <c r="AK192" s="13">
        <f t="shared" si="164"/>
        <v>5.644424624466958</v>
      </c>
      <c r="AL192" s="20">
        <f t="shared" si="165"/>
        <v>39.504150020946049</v>
      </c>
      <c r="AM192" s="59">
        <f t="shared" si="113"/>
        <v>329.4817886679499</v>
      </c>
      <c r="AN192" s="59">
        <f ca="1">AVERAGE(OFFSET($AM$3,0,0,'Données projet'!$E$10+1,1))-AVERAGE(OFFSET($H$3,0,0,'Données projet'!$E$10+1,1))</f>
        <v>514.0255035951318</v>
      </c>
      <c r="AO192" s="59">
        <f t="shared" si="144"/>
        <v>232.26614608014839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128.73287663167645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128.73287663167645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18.829999999999643</v>
      </c>
      <c r="BE192" s="13">
        <f>BD192*VLOOKUP('Données projet'!$B$11,Paramètres!$A$1:$I$89,3,0)*VLOOKUP('Données projet'!$B$11,Paramètres!$A$1:$I$89,5,0)</f>
        <v>19.093619999999639</v>
      </c>
      <c r="BF192" s="13">
        <f t="shared" si="167"/>
        <v>6.2423044268988592</v>
      </c>
      <c r="BG192" s="20">
        <f t="shared" si="168"/>
        <v>44.126735043514884</v>
      </c>
      <c r="BH192" s="59">
        <f t="shared" si="116"/>
        <v>334.10437369051874</v>
      </c>
      <c r="BI192" s="59">
        <f ca="1">AVERAGE(OFFSET($BH$3,0,0,'Données projet'!$E$11+1,1))-AVERAGE(OFFSET($H$3,0,0,'Données projet'!$E$11+1,1))</f>
        <v>565.65323074569903</v>
      </c>
      <c r="BJ192" s="59">
        <f t="shared" si="146"/>
        <v>253.00166490531203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144.26960312170644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144.26960312170644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170.99999999999991</v>
      </c>
      <c r="BZ192" s="13">
        <f>BY192*VLOOKUP('Données projet'!$B$12,Paramètres!$A$1:$I$89,3,0)*VLOOKUP('Données projet'!$B$12,Paramètres!$A$1:$I$89,5,0)</f>
        <v>112.03919999999995</v>
      </c>
      <c r="CA192" s="13">
        <f t="shared" si="170"/>
        <v>29.810921169420173</v>
      </c>
      <c r="CB192" s="20">
        <f t="shared" si="171"/>
        <v>247.05562770340671</v>
      </c>
      <c r="CC192" s="59">
        <f t="shared" si="119"/>
        <v>537.0332663504106</v>
      </c>
      <c r="CD192" s="59">
        <f ca="1">AVERAGE(OFFSET($CC$3,0,0,'Données projet'!$E$12+1,1))-AVERAGE(OFFSET($H$3,0,0,'Données projet'!$E$12+1,1))</f>
        <v>225.24418446643304</v>
      </c>
      <c r="CE192" s="59">
        <f t="shared" si="148"/>
        <v>220.72810812053521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4.8107584885348675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4.8107584885348675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266.99999999999983</v>
      </c>
      <c r="CU192" s="17">
        <f>CT192*VLOOKUP('Données projet'!$B$13,Paramètres!$A$1:$I$89,3,0)*VLOOKUP('Données projet'!$B$13,Paramètres!$A$1:$I$89,5,0)</f>
        <v>195.76439999999985</v>
      </c>
      <c r="CV192" s="13">
        <f t="shared" si="173"/>
        <v>48.812154563023455</v>
      </c>
      <c r="CW192" s="20">
        <f t="shared" si="174"/>
        <v>425.9708325305989</v>
      </c>
      <c r="CX192" s="59">
        <f t="shared" si="122"/>
        <v>715.94847117760276</v>
      </c>
      <c r="CY192" s="59">
        <f ca="1">AVERAGE(OFFSET($CX$3,0,0,'Données projet'!$E$13+1,1))-AVERAGE(OFFSET($H$3,0,0,'Données projet'!$E$13+1,1))</f>
        <v>302.36110224755532</v>
      </c>
      <c r="CZ192" s="59">
        <f t="shared" si="150"/>
        <v>292.08583531469412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3.7461420502344636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3.7461420502344636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213.00000000000003</v>
      </c>
      <c r="DP192" s="17">
        <f>DO192*VLOOKUP('Données projet'!$B$14,Paramètres!$A$1:$I$89,3,0)*VLOOKUP('Données projet'!$B$14,Paramètres!$A$1:$I$89,5,0)</f>
        <v>186.07680000000005</v>
      </c>
      <c r="DQ192" s="13">
        <f t="shared" si="176"/>
        <v>46.671538591528673</v>
      </c>
      <c r="DR192" s="20">
        <f t="shared" si="177"/>
        <v>405.37002304691242</v>
      </c>
      <c r="DS192" s="59">
        <f t="shared" si="125"/>
        <v>695.34766169391628</v>
      </c>
      <c r="DT192" s="59">
        <f ca="1">AVERAGE(OFFSET($DS$3,0,0,'Données projet'!$E$14+1,1))-AVERAGE(OFFSET($H$3,0,0,'Données projet'!$E$14+1,1))</f>
        <v>285.8437404763045</v>
      </c>
      <c r="DU192" s="59">
        <f t="shared" si="152"/>
        <v>276.01618888357268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4.2503013321362042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4.2503013321362042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18.829999999999643</v>
      </c>
      <c r="EK192" s="17">
        <f>EJ192*VLOOKUP('Données projet'!$B$15,Paramètres!$A$1:$I$89,3,0)*VLOOKUP('Données projet'!$B$15,Paramètres!$A$1:$I$89,5,0)</f>
        <v>17.918627999999661</v>
      </c>
      <c r="EL192" s="13">
        <f t="shared" si="179"/>
        <v>5.9016322671185755</v>
      </c>
      <c r="EM192" s="20">
        <f t="shared" si="180"/>
        <v>41.486953298564259</v>
      </c>
      <c r="EN192" s="59">
        <f t="shared" si="128"/>
        <v>331.46459194556815</v>
      </c>
      <c r="EO192" s="59">
        <f ca="1">AVERAGE(OFFSET($EN$3,0,0,'Données projet'!$E$15+1,1))-AVERAGE(OFFSET($H$3,0,0,'Données projet'!$E$15+1,1))</f>
        <v>536.1664221413339</v>
      </c>
      <c r="EP192" s="59">
        <f t="shared" si="154"/>
        <v>241.15939898336669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135.39147369883219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135.39147369883219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16.179999999999239</v>
      </c>
      <c r="O193" s="13">
        <f>N193*VLOOKUP('Données projet'!$B$9,Paramètres!$A$1:$I$89,3,0)*VLOOKUP('Données projet'!$B$9,Paramètres!$A$1:$I$89,5,0)</f>
        <v>13.63003199999936</v>
      </c>
      <c r="P193" s="13">
        <f t="shared" si="141"/>
        <v>4.6343998775961524</v>
      </c>
      <c r="Q193" s="20">
        <f t="shared" si="162"/>
        <v>31.810552186812185</v>
      </c>
      <c r="R193" s="59">
        <f t="shared" si="109"/>
        <v>321.84640463441445</v>
      </c>
      <c r="S193" s="59">
        <f ca="1">AVERAGE(OFFSET($R$3,0,0,'Données projet'!$E$9+1,1))-AVERAGE(OFFSET($H$3,0,0,'Données projet'!$E$9+1,1))</f>
        <v>422.90448425131547</v>
      </c>
      <c r="T193" s="59">
        <f t="shared" si="142"/>
        <v>211.68575920428512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64.065901595540581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64.065901595540581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18.829999999999643</v>
      </c>
      <c r="AJ193" s="13">
        <f>AI193*VLOOKUP('Données projet'!$B$10,Paramètres!$A$1:$I$89,3,0)*VLOOKUP('Données projet'!$B$10,Paramètres!$A$1:$I$89,5,0)</f>
        <v>17.037383999999676</v>
      </c>
      <c r="AK193" s="13">
        <f t="shared" si="164"/>
        <v>5.644424624466958</v>
      </c>
      <c r="AL193" s="20">
        <f t="shared" si="165"/>
        <v>39.504150020946049</v>
      </c>
      <c r="AM193" s="59">
        <f t="shared" si="113"/>
        <v>329.54000246854832</v>
      </c>
      <c r="AN193" s="59">
        <f ca="1">AVERAGE(OFFSET($AM$3,0,0,'Données projet'!$E$10+1,1))-AVERAGE(OFFSET($H$3,0,0,'Données projet'!$E$10+1,1))</f>
        <v>514.0255035951318</v>
      </c>
      <c r="AO193" s="59">
        <f t="shared" si="144"/>
        <v>232.26614608014839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126.20850344023088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126.20850344023088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18.829999999999643</v>
      </c>
      <c r="BE193" s="13">
        <f>BD193*VLOOKUP('Données projet'!$B$11,Paramètres!$A$1:$I$89,3,0)*VLOOKUP('Données projet'!$B$11,Paramètres!$A$1:$I$89,5,0)</f>
        <v>19.093619999999639</v>
      </c>
      <c r="BF193" s="13">
        <f t="shared" si="167"/>
        <v>6.2423044268988592</v>
      </c>
      <c r="BG193" s="20">
        <f t="shared" si="168"/>
        <v>44.126735043514884</v>
      </c>
      <c r="BH193" s="59">
        <f t="shared" si="116"/>
        <v>334.16258749111716</v>
      </c>
      <c r="BI193" s="59">
        <f ca="1">AVERAGE(OFFSET($BH$3,0,0,'Données projet'!$E$11+1,1))-AVERAGE(OFFSET($H$3,0,0,'Données projet'!$E$11+1,1))</f>
        <v>565.65323074569903</v>
      </c>
      <c r="BJ193" s="59">
        <f t="shared" si="146"/>
        <v>253.00166490531203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141.44056420025882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141.44056420025882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170.99999999999991</v>
      </c>
      <c r="BZ193" s="13">
        <f>BY193*VLOOKUP('Données projet'!$B$12,Paramètres!$A$1:$I$89,3,0)*VLOOKUP('Données projet'!$B$12,Paramètres!$A$1:$I$89,5,0)</f>
        <v>112.03919999999995</v>
      </c>
      <c r="CA193" s="13">
        <f t="shared" si="170"/>
        <v>29.810921169420173</v>
      </c>
      <c r="CB193" s="20">
        <f t="shared" si="171"/>
        <v>247.05562770340671</v>
      </c>
      <c r="CC193" s="59">
        <f t="shared" si="119"/>
        <v>537.09148015100902</v>
      </c>
      <c r="CD193" s="59">
        <f ca="1">AVERAGE(OFFSET($CC$3,0,0,'Données projet'!$E$12+1,1))-AVERAGE(OFFSET($H$3,0,0,'Données projet'!$E$12+1,1))</f>
        <v>225.24418446643304</v>
      </c>
      <c r="CE193" s="59">
        <f t="shared" si="148"/>
        <v>220.72810812053521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4.7164224488476414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4.7164224488476414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266.99999999999983</v>
      </c>
      <c r="CU193" s="17">
        <f>CT193*VLOOKUP('Données projet'!$B$13,Paramètres!$A$1:$I$89,3,0)*VLOOKUP('Données projet'!$B$13,Paramètres!$A$1:$I$89,5,0)</f>
        <v>195.76439999999985</v>
      </c>
      <c r="CV193" s="13">
        <f t="shared" si="173"/>
        <v>48.812154563023455</v>
      </c>
      <c r="CW193" s="20">
        <f t="shared" si="174"/>
        <v>425.9708325305989</v>
      </c>
      <c r="CX193" s="59">
        <f t="shared" si="122"/>
        <v>716.00668497820118</v>
      </c>
      <c r="CY193" s="59">
        <f ca="1">AVERAGE(OFFSET($CX$3,0,0,'Données projet'!$E$13+1,1))-AVERAGE(OFFSET($H$3,0,0,'Données projet'!$E$13+1,1))</f>
        <v>302.36110224755532</v>
      </c>
      <c r="CZ193" s="59">
        <f t="shared" si="150"/>
        <v>292.08583531469412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3.6726824895503993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3.6726824895503993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213.00000000000003</v>
      </c>
      <c r="DP193" s="17">
        <f>DO193*VLOOKUP('Données projet'!$B$14,Paramètres!$A$1:$I$89,3,0)*VLOOKUP('Données projet'!$B$14,Paramètres!$A$1:$I$89,5,0)</f>
        <v>186.07680000000005</v>
      </c>
      <c r="DQ193" s="13">
        <f t="shared" si="176"/>
        <v>46.671538591528673</v>
      </c>
      <c r="DR193" s="20">
        <f t="shared" si="177"/>
        <v>405.37002304691242</v>
      </c>
      <c r="DS193" s="59">
        <f t="shared" si="125"/>
        <v>695.4058754945147</v>
      </c>
      <c r="DT193" s="59">
        <f ca="1">AVERAGE(OFFSET($DS$3,0,0,'Données projet'!$E$14+1,1))-AVERAGE(OFFSET($H$3,0,0,'Données projet'!$E$14+1,1))</f>
        <v>285.8437404763045</v>
      </c>
      <c r="DU193" s="59">
        <f t="shared" si="152"/>
        <v>276.01618888357268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4.1669555154408444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4.1669555154408444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18.829999999999643</v>
      </c>
      <c r="EK193" s="17">
        <f>EJ193*VLOOKUP('Données projet'!$B$15,Paramètres!$A$1:$I$89,3,0)*VLOOKUP('Données projet'!$B$15,Paramètres!$A$1:$I$89,5,0)</f>
        <v>17.918627999999661</v>
      </c>
      <c r="EL193" s="13">
        <f t="shared" si="179"/>
        <v>5.9016322671185755</v>
      </c>
      <c r="EM193" s="20">
        <f t="shared" si="180"/>
        <v>41.486953298564259</v>
      </c>
      <c r="EN193" s="59">
        <f t="shared" si="128"/>
        <v>331.52280574616657</v>
      </c>
      <c r="EO193" s="59">
        <f ca="1">AVERAGE(OFFSET($EN$3,0,0,'Données projet'!$E$15+1,1))-AVERAGE(OFFSET($H$3,0,0,'Données projet'!$E$15+1,1))</f>
        <v>536.1664221413339</v>
      </c>
      <c r="EP193" s="59">
        <f t="shared" si="154"/>
        <v>241.15939898336669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132.73652948024289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132.73652948024289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16.179999999999239</v>
      </c>
      <c r="O194" s="13">
        <f>N194*VLOOKUP('Données projet'!$B$9,Paramètres!$A$1:$I$89,3,0)*VLOOKUP('Données projet'!$B$9,Paramètres!$A$1:$I$89,5,0)</f>
        <v>13.63003199999936</v>
      </c>
      <c r="P194" s="13">
        <f t="shared" si="141"/>
        <v>4.6343998775961524</v>
      </c>
      <c r="Q194" s="20">
        <f t="shared" si="162"/>
        <v>31.810552186812185</v>
      </c>
      <c r="R194" s="59">
        <f t="shared" si="109"/>
        <v>321.90360855571902</v>
      </c>
      <c r="S194" s="59">
        <f ca="1">AVERAGE(OFFSET($R$3,0,0,'Données projet'!$E$9+1,1))-AVERAGE(OFFSET($H$3,0,0,'Données projet'!$E$9+1,1))</f>
        <v>422.90448425131547</v>
      </c>
      <c r="T194" s="59">
        <f t="shared" si="142"/>
        <v>211.68575920428512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62.809608341593538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62.809608341593538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18.829999999999643</v>
      </c>
      <c r="AJ194" s="13">
        <f>AI194*VLOOKUP('Données projet'!$B$10,Paramètres!$A$1:$I$89,3,0)*VLOOKUP('Données projet'!$B$10,Paramètres!$A$1:$I$89,5,0)</f>
        <v>17.037383999999676</v>
      </c>
      <c r="AK194" s="13">
        <f t="shared" si="164"/>
        <v>5.644424624466958</v>
      </c>
      <c r="AL194" s="20">
        <f t="shared" si="165"/>
        <v>39.504150020946049</v>
      </c>
      <c r="AM194" s="59">
        <f t="shared" si="113"/>
        <v>329.59720638985289</v>
      </c>
      <c r="AN194" s="59">
        <f ca="1">AVERAGE(OFFSET($AM$3,0,0,'Données projet'!$E$10+1,1))-AVERAGE(OFFSET($H$3,0,0,'Données projet'!$E$10+1,1))</f>
        <v>514.0255035951318</v>
      </c>
      <c r="AO194" s="59">
        <f t="shared" si="144"/>
        <v>232.26614608014839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123.73363166735395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123.73363166735395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18.829999999999643</v>
      </c>
      <c r="BE194" s="13">
        <f>BD194*VLOOKUP('Données projet'!$B$11,Paramètres!$A$1:$I$89,3,0)*VLOOKUP('Données projet'!$B$11,Paramètres!$A$1:$I$89,5,0)</f>
        <v>19.093619999999639</v>
      </c>
      <c r="BF194" s="13">
        <f t="shared" si="167"/>
        <v>6.2423044268988592</v>
      </c>
      <c r="BG194" s="20">
        <f t="shared" si="168"/>
        <v>44.126735043514884</v>
      </c>
      <c r="BH194" s="59">
        <f t="shared" si="116"/>
        <v>334.21979141242173</v>
      </c>
      <c r="BI194" s="59">
        <f ca="1">AVERAGE(OFFSET($BH$3,0,0,'Données projet'!$E$11+1,1))-AVERAGE(OFFSET($H$3,0,0,'Données projet'!$E$11+1,1))</f>
        <v>565.65323074569903</v>
      </c>
      <c r="BJ194" s="59">
        <f t="shared" si="146"/>
        <v>253.00166490531203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138.66700100651744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138.66700100651744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170.99999999999991</v>
      </c>
      <c r="BZ194" s="13">
        <f>BY194*VLOOKUP('Données projet'!$B$12,Paramètres!$A$1:$I$89,3,0)*VLOOKUP('Données projet'!$B$12,Paramètres!$A$1:$I$89,5,0)</f>
        <v>112.03919999999995</v>
      </c>
      <c r="CA194" s="13">
        <f t="shared" si="170"/>
        <v>29.810921169420173</v>
      </c>
      <c r="CB194" s="20">
        <f t="shared" si="171"/>
        <v>247.05562770340671</v>
      </c>
      <c r="CC194" s="59">
        <f t="shared" si="119"/>
        <v>537.14868407231359</v>
      </c>
      <c r="CD194" s="59">
        <f ca="1">AVERAGE(OFFSET($CC$3,0,0,'Données projet'!$E$12+1,1))-AVERAGE(OFFSET($H$3,0,0,'Données projet'!$E$12+1,1))</f>
        <v>225.24418446643304</v>
      </c>
      <c r="CE194" s="59">
        <f t="shared" si="148"/>
        <v>220.72810812053521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4.623936281359379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4.623936281359379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266.99999999999983</v>
      </c>
      <c r="CU194" s="17">
        <f>CT194*VLOOKUP('Données projet'!$B$13,Paramètres!$A$1:$I$89,3,0)*VLOOKUP('Données projet'!$B$13,Paramètres!$A$1:$I$89,5,0)</f>
        <v>195.76439999999985</v>
      </c>
      <c r="CV194" s="13">
        <f t="shared" si="173"/>
        <v>48.812154563023455</v>
      </c>
      <c r="CW194" s="20">
        <f t="shared" si="174"/>
        <v>425.9708325305989</v>
      </c>
      <c r="CX194" s="59">
        <f t="shared" si="122"/>
        <v>716.06388889950574</v>
      </c>
      <c r="CY194" s="59">
        <f ca="1">AVERAGE(OFFSET($CX$3,0,0,'Données projet'!$E$13+1,1))-AVERAGE(OFFSET($H$3,0,0,'Données projet'!$E$13+1,1))</f>
        <v>302.36110224755532</v>
      </c>
      <c r="CZ194" s="59">
        <f t="shared" si="150"/>
        <v>292.08583531469412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3.6006634260454415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3.6006634260454415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213.00000000000003</v>
      </c>
      <c r="DP194" s="17">
        <f>DO194*VLOOKUP('Données projet'!$B$14,Paramètres!$A$1:$I$89,3,0)*VLOOKUP('Données projet'!$B$14,Paramètres!$A$1:$I$89,5,0)</f>
        <v>186.07680000000005</v>
      </c>
      <c r="DQ194" s="13">
        <f t="shared" si="176"/>
        <v>46.671538591528673</v>
      </c>
      <c r="DR194" s="20">
        <f t="shared" si="177"/>
        <v>405.37002304691242</v>
      </c>
      <c r="DS194" s="59">
        <f t="shared" si="125"/>
        <v>695.46307941581927</v>
      </c>
      <c r="DT194" s="59">
        <f ca="1">AVERAGE(OFFSET($DS$3,0,0,'Données projet'!$E$14+1,1))-AVERAGE(OFFSET($H$3,0,0,'Données projet'!$E$14+1,1))</f>
        <v>285.8437404763045</v>
      </c>
      <c r="DU194" s="59">
        <f t="shared" si="152"/>
        <v>276.01618888357268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4.0852440593749524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4.0852440593749524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18.829999999999643</v>
      </c>
      <c r="EK194" s="17">
        <f>EJ194*VLOOKUP('Données projet'!$B$15,Paramètres!$A$1:$I$89,3,0)*VLOOKUP('Données projet'!$B$15,Paramètres!$A$1:$I$89,5,0)</f>
        <v>17.918627999999661</v>
      </c>
      <c r="EL194" s="13">
        <f t="shared" si="179"/>
        <v>5.9016322671185755</v>
      </c>
      <c r="EM194" s="20">
        <f t="shared" si="180"/>
        <v>41.486953298564259</v>
      </c>
      <c r="EN194" s="59">
        <f t="shared" si="128"/>
        <v>331.58000966747113</v>
      </c>
      <c r="EO194" s="59">
        <f ca="1">AVERAGE(OFFSET($EN$3,0,0,'Données projet'!$E$15+1,1))-AVERAGE(OFFSET($H$3,0,0,'Données projet'!$E$15+1,1))</f>
        <v>536.1664221413339</v>
      </c>
      <c r="EP194" s="59">
        <f t="shared" si="154"/>
        <v>241.15939898336669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130.13364709842406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130.13364709842406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16.179999999999239</v>
      </c>
      <c r="O195" s="13">
        <f>N195*VLOOKUP('Données projet'!$B$9,Paramètres!$A$1:$I$89,3,0)*VLOOKUP('Données projet'!$B$9,Paramètres!$A$1:$I$89,5,0)</f>
        <v>13.63003199999936</v>
      </c>
      <c r="P195" s="13">
        <f t="shared" si="141"/>
        <v>4.6343998775961524</v>
      </c>
      <c r="Q195" s="20">
        <f t="shared" si="162"/>
        <v>31.810552186812185</v>
      </c>
      <c r="R195" s="59">
        <f t="shared" ref="R195:R203" si="191">Q195+(I195+J195)*44/12</f>
        <v>321.95982011687784</v>
      </c>
      <c r="S195" s="59">
        <f ca="1">AVERAGE(OFFSET($R$3,0,0,'Données projet'!$E$9+1,1))-AVERAGE(OFFSET($H$3,0,0,'Données projet'!$E$9+1,1))</f>
        <v>422.90448425131547</v>
      </c>
      <c r="T195" s="59">
        <f t="shared" si="142"/>
        <v>211.68575920428512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61.577950232093173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61.577950232093173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18.829999999999643</v>
      </c>
      <c r="AJ195" s="13">
        <f>AI195*VLOOKUP('Données projet'!$B$10,Paramètres!$A$1:$I$89,3,0)*VLOOKUP('Données projet'!$B$10,Paramètres!$A$1:$I$89,5,0)</f>
        <v>17.037383999999676</v>
      </c>
      <c r="AK195" s="13">
        <f t="shared" si="164"/>
        <v>5.644424624466958</v>
      </c>
      <c r="AL195" s="20">
        <f t="shared" si="165"/>
        <v>39.504150020946049</v>
      </c>
      <c r="AM195" s="59">
        <f t="shared" si="113"/>
        <v>329.6534179510117</v>
      </c>
      <c r="AN195" s="59">
        <f ca="1">AVERAGE(OFFSET($AM$3,0,0,'Données projet'!$E$10+1,1))-AVERAGE(OFFSET($H$3,0,0,'Données projet'!$E$10+1,1))</f>
        <v>514.0255035951318</v>
      </c>
      <c r="AO195" s="59">
        <f t="shared" si="144"/>
        <v>232.26614608014839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121.3072906204204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121.3072906204204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18.829999999999643</v>
      </c>
      <c r="BE195" s="13">
        <f>BD195*VLOOKUP('Données projet'!$B$11,Paramètres!$A$1:$I$89,3,0)*VLOOKUP('Données projet'!$B$11,Paramètres!$A$1:$I$89,5,0)</f>
        <v>19.093619999999639</v>
      </c>
      <c r="BF195" s="13">
        <f t="shared" si="167"/>
        <v>6.2423044268988592</v>
      </c>
      <c r="BG195" s="20">
        <f t="shared" si="168"/>
        <v>44.126735043514884</v>
      </c>
      <c r="BH195" s="59">
        <f t="shared" si="116"/>
        <v>334.27600297358055</v>
      </c>
      <c r="BI195" s="59">
        <f ca="1">AVERAGE(OFFSET($BH$3,0,0,'Données projet'!$E$11+1,1))-AVERAGE(OFFSET($H$3,0,0,'Données projet'!$E$11+1,1))</f>
        <v>565.65323074569903</v>
      </c>
      <c r="BJ195" s="59">
        <f t="shared" si="146"/>
        <v>253.00166490531203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135.9478256952988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135.9478256952988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170.99999999999991</v>
      </c>
      <c r="BZ195" s="13">
        <f>BY195*VLOOKUP('Données projet'!$B$12,Paramètres!$A$1:$I$89,3,0)*VLOOKUP('Données projet'!$B$12,Paramètres!$A$1:$I$89,5,0)</f>
        <v>112.03919999999995</v>
      </c>
      <c r="CA195" s="13">
        <f t="shared" si="170"/>
        <v>29.810921169420173</v>
      </c>
      <c r="CB195" s="20">
        <f t="shared" si="171"/>
        <v>247.05562770340671</v>
      </c>
      <c r="CC195" s="59">
        <f t="shared" si="119"/>
        <v>537.20489563347235</v>
      </c>
      <c r="CD195" s="59">
        <f ca="1">AVERAGE(OFFSET($CC$3,0,0,'Données projet'!$E$12+1,1))-AVERAGE(OFFSET($H$3,0,0,'Données projet'!$E$12+1,1))</f>
        <v>225.24418446643304</v>
      </c>
      <c r="CE195" s="59">
        <f t="shared" si="148"/>
        <v>220.72810812053521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4.5332637112045697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4.5332637112045697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266.99999999999983</v>
      </c>
      <c r="CU195" s="17">
        <f>CT195*VLOOKUP('Données projet'!$B$13,Paramètres!$A$1:$I$89,3,0)*VLOOKUP('Données projet'!$B$13,Paramètres!$A$1:$I$89,5,0)</f>
        <v>195.76439999999985</v>
      </c>
      <c r="CV195" s="13">
        <f t="shared" si="173"/>
        <v>48.812154563023455</v>
      </c>
      <c r="CW195" s="20">
        <f t="shared" si="174"/>
        <v>425.9708325305989</v>
      </c>
      <c r="CX195" s="59">
        <f t="shared" si="122"/>
        <v>716.12010046066462</v>
      </c>
      <c r="CY195" s="59">
        <f ca="1">AVERAGE(OFFSET($CX$3,0,0,'Données projet'!$E$13+1,1))-AVERAGE(OFFSET($H$3,0,0,'Données projet'!$E$13+1,1))</f>
        <v>302.36110224755532</v>
      </c>
      <c r="CZ195" s="59">
        <f t="shared" si="150"/>
        <v>292.08583531469412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3.5300566124485249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3.5300566124485249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213.00000000000003</v>
      </c>
      <c r="DP195" s="17">
        <f>DO195*VLOOKUP('Données projet'!$B$14,Paramètres!$A$1:$I$89,3,0)*VLOOKUP('Données projet'!$B$14,Paramètres!$A$1:$I$89,5,0)</f>
        <v>186.07680000000005</v>
      </c>
      <c r="DQ195" s="13">
        <f t="shared" si="176"/>
        <v>46.671538591528673</v>
      </c>
      <c r="DR195" s="20">
        <f t="shared" si="177"/>
        <v>405.37002304691242</v>
      </c>
      <c r="DS195" s="59">
        <f t="shared" si="125"/>
        <v>695.51929097697803</v>
      </c>
      <c r="DT195" s="59">
        <f ca="1">AVERAGE(OFFSET($DS$3,0,0,'Données projet'!$E$14+1,1))-AVERAGE(OFFSET($H$3,0,0,'Données projet'!$E$14+1,1))</f>
        <v>285.8437404763045</v>
      </c>
      <c r="DU195" s="59">
        <f t="shared" si="152"/>
        <v>276.01618888357268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4.0051349151234454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4.0051349151234454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18.829999999999643</v>
      </c>
      <c r="EK195" s="17">
        <f>EJ195*VLOOKUP('Données projet'!$B$15,Paramètres!$A$1:$I$89,3,0)*VLOOKUP('Données projet'!$B$15,Paramètres!$A$1:$I$89,5,0)</f>
        <v>17.918627999999661</v>
      </c>
      <c r="EL195" s="13">
        <f t="shared" si="179"/>
        <v>5.9016322671185755</v>
      </c>
      <c r="EM195" s="20">
        <f t="shared" si="180"/>
        <v>41.486953298564259</v>
      </c>
      <c r="EN195" s="59">
        <f t="shared" si="128"/>
        <v>331.63622122862989</v>
      </c>
      <c r="EO195" s="59">
        <f ca="1">AVERAGE(OFFSET($EN$3,0,0,'Données projet'!$E$15+1,1))-AVERAGE(OFFSET($H$3,0,0,'Données projet'!$E$15+1,1))</f>
        <v>536.1664221413339</v>
      </c>
      <c r="EP195" s="59">
        <f t="shared" si="154"/>
        <v>241.15939898336669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127.58180565251119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127.58180565251119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16.179999999999239</v>
      </c>
      <c r="O196" s="13">
        <f>N196*VLOOKUP('Données projet'!$B$9,Paramètres!$A$1:$I$89,3,0)*VLOOKUP('Données projet'!$B$9,Paramètres!$A$1:$I$89,5,0)</f>
        <v>13.63003199999936</v>
      </c>
      <c r="P196" s="13">
        <f t="shared" si="141"/>
        <v>4.6343998775961524</v>
      </c>
      <c r="Q196" s="20">
        <f t="shared" si="162"/>
        <v>31.810552186812185</v>
      </c>
      <c r="R196" s="59">
        <f t="shared" si="191"/>
        <v>322.01505653312068</v>
      </c>
      <c r="S196" s="59">
        <f ca="1">AVERAGE(OFFSET($R$3,0,0,'Données projet'!$E$9+1,1))-AVERAGE(OFFSET($H$3,0,0,'Données projet'!$E$9+1,1))</f>
        <v>422.90448425131547</v>
      </c>
      <c r="T196" s="59">
        <f t="shared" si="142"/>
        <v>211.68575920428512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60.370444186882843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60.370444186882843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18.829999999999643</v>
      </c>
      <c r="AJ196" s="13">
        <f>AI196*VLOOKUP('Données projet'!$B$10,Paramètres!$A$1:$I$89,3,0)*VLOOKUP('Données projet'!$B$10,Paramètres!$A$1:$I$89,5,0)</f>
        <v>17.037383999999676</v>
      </c>
      <c r="AK196" s="13">
        <f t="shared" si="164"/>
        <v>5.644424624466958</v>
      </c>
      <c r="AL196" s="20">
        <f t="shared" si="165"/>
        <v>39.504150020946049</v>
      </c>
      <c r="AM196" s="59">
        <f t="shared" ref="AM196:AM203" si="193">AL196+(AD196+AE196)*44/12</f>
        <v>329.70865436725455</v>
      </c>
      <c r="AN196" s="59">
        <f ca="1">AVERAGE(OFFSET($AM$3,0,0,'Données projet'!$E$10+1,1))-AVERAGE(OFFSET($H$3,0,0,'Données projet'!$E$10+1,1))</f>
        <v>514.0255035951318</v>
      </c>
      <c r="AO196" s="59">
        <f t="shared" si="144"/>
        <v>232.26614608014839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118.92852864149532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118.92852864149532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18.829999999999643</v>
      </c>
      <c r="BE196" s="13">
        <f>BD196*VLOOKUP('Données projet'!$B$11,Paramètres!$A$1:$I$89,3,0)*VLOOKUP('Données projet'!$B$11,Paramètres!$A$1:$I$89,5,0)</f>
        <v>19.093619999999639</v>
      </c>
      <c r="BF196" s="13">
        <f t="shared" si="167"/>
        <v>6.2423044268988592</v>
      </c>
      <c r="BG196" s="20">
        <f t="shared" si="168"/>
        <v>44.126735043514884</v>
      </c>
      <c r="BH196" s="59">
        <f t="shared" ref="BH196:BH203" si="194">BG196+(AY196+AZ196)*44/12</f>
        <v>334.33123938982339</v>
      </c>
      <c r="BI196" s="59">
        <f ca="1">AVERAGE(OFFSET($BH$3,0,0,'Données projet'!$E$11+1,1))-AVERAGE(OFFSET($H$3,0,0,'Données projet'!$E$11+1,1))</f>
        <v>565.65323074569903</v>
      </c>
      <c r="BJ196" s="59">
        <f t="shared" si="146"/>
        <v>253.00166490531203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133.2819717534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133.2819717534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170.99999999999991</v>
      </c>
      <c r="BZ196" s="13">
        <f>BY196*VLOOKUP('Données projet'!$B$12,Paramètres!$A$1:$I$89,3,0)*VLOOKUP('Données projet'!$B$12,Paramètres!$A$1:$I$89,5,0)</f>
        <v>112.03919999999995</v>
      </c>
      <c r="CA196" s="13">
        <f t="shared" si="170"/>
        <v>29.810921169420173</v>
      </c>
      <c r="CB196" s="20">
        <f t="shared" si="171"/>
        <v>247.05562770340671</v>
      </c>
      <c r="CC196" s="59">
        <f t="shared" ref="CC196:CC203" si="195">CB196+(BT196+BU196)*44/12</f>
        <v>537.26013204971525</v>
      </c>
      <c r="CD196" s="59">
        <f ca="1">AVERAGE(OFFSET($CC$3,0,0,'Données projet'!$E$12+1,1))-AVERAGE(OFFSET($H$3,0,0,'Données projet'!$E$12+1,1))</f>
        <v>225.24418446643304</v>
      </c>
      <c r="CE196" s="59">
        <f t="shared" si="148"/>
        <v>220.72810812053521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4.4443691748456891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4.4443691748456891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266.99999999999983</v>
      </c>
      <c r="CU196" s="17">
        <f>CT196*VLOOKUP('Données projet'!$B$13,Paramètres!$A$1:$I$89,3,0)*VLOOKUP('Données projet'!$B$13,Paramètres!$A$1:$I$89,5,0)</f>
        <v>195.76439999999985</v>
      </c>
      <c r="CV196" s="13">
        <f t="shared" si="173"/>
        <v>48.812154563023455</v>
      </c>
      <c r="CW196" s="20">
        <f t="shared" si="174"/>
        <v>425.9708325305989</v>
      </c>
      <c r="CX196" s="59">
        <f t="shared" ref="CX196:CX203" si="196">CW196+(CO196+CP196)*44/12</f>
        <v>716.17533687690741</v>
      </c>
      <c r="CY196" s="59">
        <f ca="1">AVERAGE(OFFSET($CX$3,0,0,'Données projet'!$E$13+1,1))-AVERAGE(OFFSET($H$3,0,0,'Données projet'!$E$13+1,1))</f>
        <v>302.36110224755532</v>
      </c>
      <c r="CZ196" s="59">
        <f t="shared" si="150"/>
        <v>292.08583531469412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3.4608343554003396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3.4608343554003396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213.00000000000003</v>
      </c>
      <c r="DP196" s="17">
        <f>DO196*VLOOKUP('Données projet'!$B$14,Paramètres!$A$1:$I$89,3,0)*VLOOKUP('Données projet'!$B$14,Paramètres!$A$1:$I$89,5,0)</f>
        <v>186.07680000000005</v>
      </c>
      <c r="DQ196" s="13">
        <f t="shared" si="176"/>
        <v>46.671538591528673</v>
      </c>
      <c r="DR196" s="20">
        <f t="shared" si="177"/>
        <v>405.37002304691242</v>
      </c>
      <c r="DS196" s="59">
        <f t="shared" ref="DS196:DS203" si="197">DR196+(DJ196+DK196)*44/12</f>
        <v>695.57452739322093</v>
      </c>
      <c r="DT196" s="59">
        <f ca="1">AVERAGE(OFFSET($DS$3,0,0,'Données projet'!$E$14+1,1))-AVERAGE(OFFSET($H$3,0,0,'Données projet'!$E$14+1,1))</f>
        <v>285.8437404763045</v>
      </c>
      <c r="DU196" s="59">
        <f t="shared" si="152"/>
        <v>276.01618888357268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3.9265966623289574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3.9265966623289574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18.829999999999643</v>
      </c>
      <c r="EK196" s="17">
        <f>EJ196*VLOOKUP('Données projet'!$B$15,Paramètres!$A$1:$I$89,3,0)*VLOOKUP('Données projet'!$B$15,Paramètres!$A$1:$I$89,5,0)</f>
        <v>17.918627999999661</v>
      </c>
      <c r="EL196" s="13">
        <f t="shared" si="179"/>
        <v>5.9016322671185755</v>
      </c>
      <c r="EM196" s="20">
        <f t="shared" si="180"/>
        <v>41.486953298564259</v>
      </c>
      <c r="EN196" s="59">
        <f t="shared" ref="EN196:EN203" si="198">EM196+(EE196+EF196)*44/12</f>
        <v>331.6914576448728</v>
      </c>
      <c r="EO196" s="59">
        <f ca="1">AVERAGE(OFFSET($EN$3,0,0,'Données projet'!$E$15+1,1))-AVERAGE(OFFSET($H$3,0,0,'Données projet'!$E$15+1,1))</f>
        <v>536.1664221413339</v>
      </c>
      <c r="EP196" s="59">
        <f t="shared" si="154"/>
        <v>241.15939898336669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125.08000426088309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125.08000426088309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16.179999999999239</v>
      </c>
      <c r="O197" s="13">
        <f>N197*VLOOKUP('Données projet'!$B$9,Paramètres!$A$1:$I$89,3,0)*VLOOKUP('Données projet'!$B$9,Paramètres!$A$1:$I$89,5,0)</f>
        <v>13.63003199999936</v>
      </c>
      <c r="P197" s="13">
        <f t="shared" ref="P197:P203" si="203">EXP(-1.0587+0.8836*LN(O197)+0.284)</f>
        <v>4.6343998775961524</v>
      </c>
      <c r="Q197" s="20">
        <f t="shared" si="162"/>
        <v>31.810552186812185</v>
      </c>
      <c r="R197" s="59">
        <f t="shared" si="191"/>
        <v>322.06933472103191</v>
      </c>
      <c r="S197" s="59">
        <f ca="1">AVERAGE(OFFSET($R$3,0,0,'Données projet'!$E$9+1,1))-AVERAGE(OFFSET($H$3,0,0,'Données projet'!$E$9+1,1))</f>
        <v>422.90448425131547</v>
      </c>
      <c r="T197" s="59">
        <f t="shared" ref="T197:T203" si="204">$T$3</f>
        <v>211.68575920428512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59.186616598713123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59.186616598713123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18.829999999999643</v>
      </c>
      <c r="AJ197" s="13">
        <f>AI197*VLOOKUP('Données projet'!$B$10,Paramètres!$A$1:$I$89,3,0)*VLOOKUP('Données projet'!$B$10,Paramètres!$A$1:$I$89,5,0)</f>
        <v>17.037383999999676</v>
      </c>
      <c r="AK197" s="13">
        <f t="shared" si="164"/>
        <v>5.644424624466958</v>
      </c>
      <c r="AL197" s="20">
        <f t="shared" si="165"/>
        <v>39.504150020946049</v>
      </c>
      <c r="AM197" s="59">
        <f t="shared" si="193"/>
        <v>329.76293255516578</v>
      </c>
      <c r="AN197" s="59">
        <f ca="1">AVERAGE(OFFSET($AM$3,0,0,'Données projet'!$E$10+1,1))-AVERAGE(OFFSET($H$3,0,0,'Données projet'!$E$10+1,1))</f>
        <v>514.0255035951318</v>
      </c>
      <c r="AO197" s="59">
        <f t="shared" ref="AO197:AO203" si="205">$AO$3</f>
        <v>232.26614608014839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116.59641273407541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116.59641273407541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18.829999999999643</v>
      </c>
      <c r="BE197" s="13">
        <f>BD197*VLOOKUP('Données projet'!$B$11,Paramètres!$A$1:$I$89,3,0)*VLOOKUP('Données projet'!$B$11,Paramètres!$A$1:$I$89,5,0)</f>
        <v>19.093619999999639</v>
      </c>
      <c r="BF197" s="13">
        <f t="shared" si="167"/>
        <v>6.2423044268988592</v>
      </c>
      <c r="BG197" s="20">
        <f t="shared" si="168"/>
        <v>44.126735043514884</v>
      </c>
      <c r="BH197" s="59">
        <f t="shared" si="194"/>
        <v>334.38551757773462</v>
      </c>
      <c r="BI197" s="59">
        <f ca="1">AVERAGE(OFFSET($BH$3,0,0,'Données projet'!$E$11+1,1))-AVERAGE(OFFSET($H$3,0,0,'Données projet'!$E$11+1,1))</f>
        <v>565.65323074569903</v>
      </c>
      <c r="BJ197" s="59">
        <f t="shared" ref="BJ197:BJ203" si="206">$BJ$3</f>
        <v>253.00166490531203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130.6683935812915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130.6683935812915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170.99999999999991</v>
      </c>
      <c r="BZ197" s="13">
        <f>BY197*VLOOKUP('Données projet'!$B$12,Paramètres!$A$1:$I$89,3,0)*VLOOKUP('Données projet'!$B$12,Paramètres!$A$1:$I$89,5,0)</f>
        <v>112.03919999999995</v>
      </c>
      <c r="CA197" s="13">
        <f t="shared" si="170"/>
        <v>29.810921169420173</v>
      </c>
      <c r="CB197" s="20">
        <f t="shared" si="171"/>
        <v>247.05562770340671</v>
      </c>
      <c r="CC197" s="59">
        <f t="shared" si="195"/>
        <v>537.31441023762648</v>
      </c>
      <c r="CD197" s="59">
        <f ca="1">AVERAGE(OFFSET($CC$3,0,0,'Données projet'!$E$12+1,1))-AVERAGE(OFFSET($H$3,0,0,'Données projet'!$E$12+1,1))</f>
        <v>225.24418446643304</v>
      </c>
      <c r="CE197" s="59">
        <f t="shared" ref="CE197:CE203" si="207">$CE$3</f>
        <v>220.72810812053521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4.3572178061244928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4.3572178061244928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266.99999999999983</v>
      </c>
      <c r="CU197" s="17">
        <f>CT197*VLOOKUP('Données projet'!$B$13,Paramètres!$A$1:$I$89,3,0)*VLOOKUP('Données projet'!$B$13,Paramètres!$A$1:$I$89,5,0)</f>
        <v>195.76439999999985</v>
      </c>
      <c r="CV197" s="13">
        <f t="shared" si="173"/>
        <v>48.812154563023455</v>
      </c>
      <c r="CW197" s="20">
        <f t="shared" si="174"/>
        <v>425.9708325305989</v>
      </c>
      <c r="CX197" s="59">
        <f t="shared" si="196"/>
        <v>716.22961506481863</v>
      </c>
      <c r="CY197" s="59">
        <f ca="1">AVERAGE(OFFSET($CX$3,0,0,'Données projet'!$E$13+1,1))-AVERAGE(OFFSET($H$3,0,0,'Données projet'!$E$13+1,1))</f>
        <v>302.36110224755532</v>
      </c>
      <c r="CZ197" s="59">
        <f t="shared" ref="CZ197:CZ203" si="208">$CZ$3</f>
        <v>292.08583531469412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3.3929695045914614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3.3929695045914614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213.00000000000003</v>
      </c>
      <c r="DP197" s="17">
        <f>DO197*VLOOKUP('Données projet'!$B$14,Paramètres!$A$1:$I$89,3,0)*VLOOKUP('Données projet'!$B$14,Paramètres!$A$1:$I$89,5,0)</f>
        <v>186.07680000000005</v>
      </c>
      <c r="DQ197" s="13">
        <f t="shared" si="176"/>
        <v>46.671538591528673</v>
      </c>
      <c r="DR197" s="20">
        <f t="shared" si="177"/>
        <v>405.37002304691242</v>
      </c>
      <c r="DS197" s="59">
        <f t="shared" si="197"/>
        <v>695.62880558113216</v>
      </c>
      <c r="DT197" s="59">
        <f ca="1">AVERAGE(OFFSET($DS$3,0,0,'Données projet'!$E$14+1,1))-AVERAGE(OFFSET($H$3,0,0,'Données projet'!$E$14+1,1))</f>
        <v>285.8437404763045</v>
      </c>
      <c r="DU197" s="59">
        <f t="shared" ref="DU197:DU203" si="209">$DU$3</f>
        <v>276.01618888357268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3.8495984967681651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3.8495984967681651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18.829999999999643</v>
      </c>
      <c r="EK197" s="17">
        <f>EJ197*VLOOKUP('Données projet'!$B$15,Paramètres!$A$1:$I$89,3,0)*VLOOKUP('Données projet'!$B$15,Paramètres!$A$1:$I$89,5,0)</f>
        <v>17.918627999999661</v>
      </c>
      <c r="EL197" s="13">
        <f t="shared" si="179"/>
        <v>5.9016322671185755</v>
      </c>
      <c r="EM197" s="20">
        <f t="shared" si="180"/>
        <v>41.486953298564259</v>
      </c>
      <c r="EN197" s="59">
        <f t="shared" si="198"/>
        <v>331.74573583278402</v>
      </c>
      <c r="EO197" s="59">
        <f ca="1">AVERAGE(OFFSET($EN$3,0,0,'Données projet'!$E$15+1,1))-AVERAGE(OFFSET($H$3,0,0,'Données projet'!$E$15+1,1))</f>
        <v>536.1664221413339</v>
      </c>
      <c r="EP197" s="59">
        <f t="shared" ref="EP197:EP203" si="210">$EP$3</f>
        <v>241.15939898336669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122.62726166859663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122.62726166859663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16.179999999999239</v>
      </c>
      <c r="O198" s="13">
        <f>N198*VLOOKUP('Données projet'!$B$9,Paramètres!$A$1:$I$89,3,0)*VLOOKUP('Données projet'!$B$9,Paramètres!$A$1:$I$89,5,0)</f>
        <v>13.63003199999936</v>
      </c>
      <c r="P198" s="13">
        <f t="shared" si="203"/>
        <v>4.6343998775961524</v>
      </c>
      <c r="Q198" s="20">
        <f t="shared" si="162"/>
        <v>31.810552186812185</v>
      </c>
      <c r="R198" s="59">
        <f t="shared" si="191"/>
        <v>322.12267130373067</v>
      </c>
      <c r="S198" s="59">
        <f ca="1">AVERAGE(OFFSET($R$3,0,0,'Données projet'!$E$9+1,1))-AVERAGE(OFFSET($H$3,0,0,'Données projet'!$E$9+1,1))</f>
        <v>422.90448425131547</v>
      </c>
      <c r="T198" s="59">
        <f t="shared" si="204"/>
        <v>211.68575920428512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58.026003147483877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58.026003147483877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18.829999999999643</v>
      </c>
      <c r="AJ198" s="13">
        <f>AI198*VLOOKUP('Données projet'!$B$10,Paramètres!$A$1:$I$89,3,0)*VLOOKUP('Données projet'!$B$10,Paramètres!$A$1:$I$89,5,0)</f>
        <v>17.037383999999676</v>
      </c>
      <c r="AK198" s="13">
        <f t="shared" si="164"/>
        <v>5.644424624466958</v>
      </c>
      <c r="AL198" s="20">
        <f t="shared" si="165"/>
        <v>39.504150020946049</v>
      </c>
      <c r="AM198" s="59">
        <f t="shared" si="193"/>
        <v>329.81626913786454</v>
      </c>
      <c r="AN198" s="59">
        <f ca="1">AVERAGE(OFFSET($AM$3,0,0,'Données projet'!$E$10+1,1))-AVERAGE(OFFSET($H$3,0,0,'Données projet'!$E$10+1,1))</f>
        <v>514.0255035951318</v>
      </c>
      <c r="AO198" s="59">
        <f t="shared" si="205"/>
        <v>232.26614608014839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114.31002819714976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114.31002819714976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18.829999999999643</v>
      </c>
      <c r="BE198" s="13">
        <f>BD198*VLOOKUP('Données projet'!$B$11,Paramètres!$A$1:$I$89,3,0)*VLOOKUP('Données projet'!$B$11,Paramètres!$A$1:$I$89,5,0)</f>
        <v>19.093619999999639</v>
      </c>
      <c r="BF198" s="13">
        <f t="shared" si="167"/>
        <v>6.2423044268988592</v>
      </c>
      <c r="BG198" s="20">
        <f t="shared" si="168"/>
        <v>44.126735043514884</v>
      </c>
      <c r="BH198" s="59">
        <f t="shared" si="194"/>
        <v>334.43885416043338</v>
      </c>
      <c r="BI198" s="59">
        <f ca="1">AVERAGE(OFFSET($BH$3,0,0,'Données projet'!$E$11+1,1))-AVERAGE(OFFSET($H$3,0,0,'Données projet'!$E$11+1,1))</f>
        <v>565.65323074569903</v>
      </c>
      <c r="BJ198" s="59">
        <f t="shared" si="206"/>
        <v>253.00166490531203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128.10606608301273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128.10606608301273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170.99999999999991</v>
      </c>
      <c r="BZ198" s="13">
        <f>BY198*VLOOKUP('Données projet'!$B$12,Paramètres!$A$1:$I$89,3,0)*VLOOKUP('Données projet'!$B$12,Paramètres!$A$1:$I$89,5,0)</f>
        <v>112.03919999999995</v>
      </c>
      <c r="CA198" s="13">
        <f t="shared" si="170"/>
        <v>29.810921169420173</v>
      </c>
      <c r="CB198" s="20">
        <f t="shared" si="171"/>
        <v>247.05562770340671</v>
      </c>
      <c r="CC198" s="59">
        <f t="shared" si="195"/>
        <v>537.36774682032524</v>
      </c>
      <c r="CD198" s="59">
        <f ca="1">AVERAGE(OFFSET($CC$3,0,0,'Données projet'!$E$12+1,1))-AVERAGE(OFFSET($H$3,0,0,'Données projet'!$E$12+1,1))</f>
        <v>225.24418446643304</v>
      </c>
      <c r="CE198" s="59">
        <f t="shared" si="207"/>
        <v>220.72810812053521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4.271775422586833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4.271775422586833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266.99999999999983</v>
      </c>
      <c r="CU198" s="17">
        <f>CT198*VLOOKUP('Données projet'!$B$13,Paramètres!$A$1:$I$89,3,0)*VLOOKUP('Données projet'!$B$13,Paramètres!$A$1:$I$89,5,0)</f>
        <v>195.76439999999985</v>
      </c>
      <c r="CV198" s="13">
        <f t="shared" si="173"/>
        <v>48.812154563023455</v>
      </c>
      <c r="CW198" s="20">
        <f t="shared" si="174"/>
        <v>425.9708325305989</v>
      </c>
      <c r="CX198" s="59">
        <f t="shared" si="196"/>
        <v>716.28295164751739</v>
      </c>
      <c r="CY198" s="59">
        <f ca="1">AVERAGE(OFFSET($CX$3,0,0,'Données projet'!$E$13+1,1))-AVERAGE(OFFSET($H$3,0,0,'Données projet'!$E$13+1,1))</f>
        <v>302.36110224755532</v>
      </c>
      <c r="CZ198" s="59">
        <f t="shared" si="208"/>
        <v>292.08583531469412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3.3264354421134739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3.3264354421134739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213.00000000000003</v>
      </c>
      <c r="DP198" s="17">
        <f>DO198*VLOOKUP('Données projet'!$B$14,Paramètres!$A$1:$I$89,3,0)*VLOOKUP('Données projet'!$B$14,Paramètres!$A$1:$I$89,5,0)</f>
        <v>186.07680000000005</v>
      </c>
      <c r="DQ198" s="13">
        <f t="shared" si="176"/>
        <v>46.671538591528673</v>
      </c>
      <c r="DR198" s="20">
        <f t="shared" si="177"/>
        <v>405.37002304691242</v>
      </c>
      <c r="DS198" s="59">
        <f t="shared" si="197"/>
        <v>695.68214216383092</v>
      </c>
      <c r="DT198" s="59">
        <f ca="1">AVERAGE(OFFSET($DS$3,0,0,'Données projet'!$E$14+1,1))-AVERAGE(OFFSET($H$3,0,0,'Données projet'!$E$14+1,1))</f>
        <v>285.8437404763045</v>
      </c>
      <c r="DU198" s="59">
        <f t="shared" si="209"/>
        <v>276.01618888357268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3.7741102182697763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3.7741102182697763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18.829999999999643</v>
      </c>
      <c r="EK198" s="17">
        <f>EJ198*VLOOKUP('Données projet'!$B$15,Paramètres!$A$1:$I$89,3,0)*VLOOKUP('Données projet'!$B$15,Paramètres!$A$1:$I$89,5,0)</f>
        <v>17.918627999999661</v>
      </c>
      <c r="EL198" s="13">
        <f t="shared" si="179"/>
        <v>5.9016322671185755</v>
      </c>
      <c r="EM198" s="20">
        <f t="shared" si="180"/>
        <v>41.486953298564259</v>
      </c>
      <c r="EN198" s="59">
        <f t="shared" si="198"/>
        <v>331.79907241548278</v>
      </c>
      <c r="EO198" s="59">
        <f ca="1">AVERAGE(OFFSET($EN$3,0,0,'Données projet'!$E$15+1,1))-AVERAGE(OFFSET($H$3,0,0,'Données projet'!$E$15+1,1))</f>
        <v>536.1664221413339</v>
      </c>
      <c r="EP198" s="59">
        <f t="shared" si="210"/>
        <v>241.15939898336669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120.22261586251965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120.22261586251965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16.179999999999239</v>
      </c>
      <c r="O199" s="13">
        <f>N199*VLOOKUP('Données projet'!$B$9,Paramètres!$A$1:$I$89,3,0)*VLOOKUP('Données projet'!$B$9,Paramètres!$A$1:$I$89,5,0)</f>
        <v>13.63003199999936</v>
      </c>
      <c r="P199" s="13">
        <f t="shared" si="203"/>
        <v>4.6343998775961524</v>
      </c>
      <c r="Q199" s="20">
        <f t="shared" si="162"/>
        <v>31.810552186812185</v>
      </c>
      <c r="R199" s="59">
        <f t="shared" si="191"/>
        <v>322.17508261596237</v>
      </c>
      <c r="S199" s="59">
        <f ca="1">AVERAGE(OFFSET($R$3,0,0,'Données projet'!$E$9+1,1))-AVERAGE(OFFSET($H$3,0,0,'Données projet'!$E$9+1,1))</f>
        <v>422.90448425131547</v>
      </c>
      <c r="T199" s="59">
        <f t="shared" si="204"/>
        <v>211.68575920428512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56.88814861812893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56.88814861812893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18.829999999999643</v>
      </c>
      <c r="AJ199" s="13">
        <f>AI199*VLOOKUP('Données projet'!$B$10,Paramètres!$A$1:$I$89,3,0)*VLOOKUP('Données projet'!$B$10,Paramètres!$A$1:$I$89,5,0)</f>
        <v>17.037383999999676</v>
      </c>
      <c r="AK199" s="13">
        <f t="shared" si="164"/>
        <v>5.644424624466958</v>
      </c>
      <c r="AL199" s="20">
        <f t="shared" si="165"/>
        <v>39.504150020946049</v>
      </c>
      <c r="AM199" s="59">
        <f t="shared" si="193"/>
        <v>329.86868045009624</v>
      </c>
      <c r="AN199" s="59">
        <f ca="1">AVERAGE(OFFSET($AM$3,0,0,'Données projet'!$E$10+1,1))-AVERAGE(OFFSET($H$3,0,0,'Données projet'!$E$10+1,1))</f>
        <v>514.0255035951318</v>
      </c>
      <c r="AO199" s="59">
        <f t="shared" si="205"/>
        <v>232.26614608014839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112.06847826643636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112.06847826643636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18.829999999999643</v>
      </c>
      <c r="BE199" s="13">
        <f>BD199*VLOOKUP('Données projet'!$B$11,Paramètres!$A$1:$I$89,3,0)*VLOOKUP('Données projet'!$B$11,Paramètres!$A$1:$I$89,5,0)</f>
        <v>19.093619999999639</v>
      </c>
      <c r="BF199" s="13">
        <f t="shared" si="167"/>
        <v>6.2423044268988592</v>
      </c>
      <c r="BG199" s="20">
        <f t="shared" si="168"/>
        <v>44.126735043514884</v>
      </c>
      <c r="BH199" s="59">
        <f t="shared" si="194"/>
        <v>334.49126547266508</v>
      </c>
      <c r="BI199" s="59">
        <f ca="1">AVERAGE(OFFSET($BH$3,0,0,'Données projet'!$E$11+1,1))-AVERAGE(OFFSET($H$3,0,0,'Données projet'!$E$11+1,1))</f>
        <v>565.65323074569903</v>
      </c>
      <c r="BJ199" s="59">
        <f t="shared" si="206"/>
        <v>253.00166490531203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125.59398426410978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125.59398426410978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170.99999999999991</v>
      </c>
      <c r="BZ199" s="13">
        <f>BY199*VLOOKUP('Données projet'!$B$12,Paramètres!$A$1:$I$89,3,0)*VLOOKUP('Données projet'!$B$12,Paramètres!$A$1:$I$89,5,0)</f>
        <v>112.03919999999995</v>
      </c>
      <c r="CA199" s="13">
        <f t="shared" si="170"/>
        <v>29.810921169420173</v>
      </c>
      <c r="CB199" s="20">
        <f t="shared" si="171"/>
        <v>247.05562770340671</v>
      </c>
      <c r="CC199" s="59">
        <f t="shared" si="195"/>
        <v>537.42015813255694</v>
      </c>
      <c r="CD199" s="59">
        <f ca="1">AVERAGE(OFFSET($CC$3,0,0,'Données projet'!$E$12+1,1))-AVERAGE(OFFSET($H$3,0,0,'Données projet'!$E$12+1,1))</f>
        <v>225.24418446643304</v>
      </c>
      <c r="CE199" s="59">
        <f t="shared" si="207"/>
        <v>220.72810812053521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4.1880085120756387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4.1880085120756387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266.99999999999983</v>
      </c>
      <c r="CU199" s="17">
        <f>CT199*VLOOKUP('Données projet'!$B$13,Paramètres!$A$1:$I$89,3,0)*VLOOKUP('Données projet'!$B$13,Paramètres!$A$1:$I$89,5,0)</f>
        <v>195.76439999999985</v>
      </c>
      <c r="CV199" s="13">
        <f t="shared" si="173"/>
        <v>48.812154563023455</v>
      </c>
      <c r="CW199" s="20">
        <f t="shared" si="174"/>
        <v>425.9708325305989</v>
      </c>
      <c r="CX199" s="59">
        <f t="shared" si="196"/>
        <v>716.33536295974909</v>
      </c>
      <c r="CY199" s="59">
        <f ca="1">AVERAGE(OFFSET($CX$3,0,0,'Données projet'!$E$13+1,1))-AVERAGE(OFFSET($H$3,0,0,'Données projet'!$E$13+1,1))</f>
        <v>302.36110224755532</v>
      </c>
      <c r="CZ199" s="59">
        <f t="shared" si="208"/>
        <v>292.08583531469412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3.2612060720189087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3.2612060720189087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213.00000000000003</v>
      </c>
      <c r="DP199" s="17">
        <f>DO199*VLOOKUP('Données projet'!$B$14,Paramètres!$A$1:$I$89,3,0)*VLOOKUP('Données projet'!$B$14,Paramètres!$A$1:$I$89,5,0)</f>
        <v>186.07680000000005</v>
      </c>
      <c r="DQ199" s="13">
        <f t="shared" si="176"/>
        <v>46.671538591528673</v>
      </c>
      <c r="DR199" s="20">
        <f t="shared" si="177"/>
        <v>405.37002304691242</v>
      </c>
      <c r="DS199" s="59">
        <f t="shared" si="197"/>
        <v>695.73455347606262</v>
      </c>
      <c r="DT199" s="59">
        <f ca="1">AVERAGE(OFFSET($DS$3,0,0,'Données projet'!$E$14+1,1))-AVERAGE(OFFSET($H$3,0,0,'Données projet'!$E$14+1,1))</f>
        <v>285.8437404763045</v>
      </c>
      <c r="DU199" s="59">
        <f t="shared" si="209"/>
        <v>276.01618888357268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3.7001022188694375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3.7001022188694375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18.829999999999643</v>
      </c>
      <c r="EK199" s="17">
        <f>EJ199*VLOOKUP('Données projet'!$B$15,Paramètres!$A$1:$I$89,3,0)*VLOOKUP('Données projet'!$B$15,Paramètres!$A$1:$I$89,5,0)</f>
        <v>17.918627999999661</v>
      </c>
      <c r="EL199" s="13">
        <f t="shared" si="179"/>
        <v>5.9016322671185755</v>
      </c>
      <c r="EM199" s="20">
        <f t="shared" si="180"/>
        <v>41.486953298564259</v>
      </c>
      <c r="EN199" s="59">
        <f t="shared" si="198"/>
        <v>331.85148372771448</v>
      </c>
      <c r="EO199" s="59">
        <f ca="1">AVERAGE(OFFSET($EN$3,0,0,'Données projet'!$E$15+1,1))-AVERAGE(OFFSET($H$3,0,0,'Données projet'!$E$15+1,1))</f>
        <v>536.1664221413339</v>
      </c>
      <c r="EP199" s="59">
        <f t="shared" si="210"/>
        <v>241.15939898336669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117.86512369401072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117.86512369401072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16.179999999999239</v>
      </c>
      <c r="O200" s="13">
        <f>N200*VLOOKUP('Données projet'!$B$9,Paramètres!$A$1:$I$89,3,0)*VLOOKUP('Données projet'!$B$9,Paramètres!$A$1:$I$89,5,0)</f>
        <v>13.63003199999936</v>
      </c>
      <c r="P200" s="13">
        <f t="shared" si="203"/>
        <v>4.6343998775961524</v>
      </c>
      <c r="Q200" s="20">
        <f t="shared" si="162"/>
        <v>31.810552186812185</v>
      </c>
      <c r="R200" s="59">
        <f t="shared" si="191"/>
        <v>322.22658470910096</v>
      </c>
      <c r="S200" s="59">
        <f ca="1">AVERAGE(OFFSET($R$3,0,0,'Données projet'!$E$9+1,1))-AVERAGE(OFFSET($H$3,0,0,'Données projet'!$E$9+1,1))</f>
        <v>422.90448425131547</v>
      </c>
      <c r="T200" s="59">
        <f t="shared" si="204"/>
        <v>211.68575920428512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55.772606722071899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55.772606722071899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18.829999999999643</v>
      </c>
      <c r="AJ200" s="13">
        <f>AI200*VLOOKUP('Données projet'!$B$10,Paramètres!$A$1:$I$89,3,0)*VLOOKUP('Données projet'!$B$10,Paramètres!$A$1:$I$89,5,0)</f>
        <v>17.037383999999676</v>
      </c>
      <c r="AK200" s="13">
        <f t="shared" si="164"/>
        <v>5.644424624466958</v>
      </c>
      <c r="AL200" s="20">
        <f t="shared" si="165"/>
        <v>39.504150020946049</v>
      </c>
      <c r="AM200" s="59">
        <f t="shared" si="193"/>
        <v>329.92018254323483</v>
      </c>
      <c r="AN200" s="59">
        <f ca="1">AVERAGE(OFFSET($AM$3,0,0,'Données projet'!$E$10+1,1))-AVERAGE(OFFSET($H$3,0,0,'Données projet'!$E$10+1,1))</f>
        <v>514.0255035951318</v>
      </c>
      <c r="AO200" s="59">
        <f t="shared" si="205"/>
        <v>232.26614608014839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109.87088376265379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109.87088376265379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18.829999999999643</v>
      </c>
      <c r="BE200" s="13">
        <f>BD200*VLOOKUP('Données projet'!$B$11,Paramètres!$A$1:$I$89,3,0)*VLOOKUP('Données projet'!$B$11,Paramètres!$A$1:$I$89,5,0)</f>
        <v>19.093619999999639</v>
      </c>
      <c r="BF200" s="13">
        <f t="shared" si="167"/>
        <v>6.2423044268988592</v>
      </c>
      <c r="BG200" s="20">
        <f t="shared" si="168"/>
        <v>44.126735043514884</v>
      </c>
      <c r="BH200" s="59">
        <f t="shared" si="194"/>
        <v>334.54276756580367</v>
      </c>
      <c r="BI200" s="59">
        <f ca="1">AVERAGE(OFFSET($BH$3,0,0,'Données projet'!$E$11+1,1))-AVERAGE(OFFSET($H$3,0,0,'Données projet'!$E$11+1,1))</f>
        <v>565.65323074569903</v>
      </c>
      <c r="BJ200" s="59">
        <f t="shared" si="206"/>
        <v>253.00166490531203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123.1311628374569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123.1311628374569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170.99999999999991</v>
      </c>
      <c r="BZ200" s="13">
        <f>BY200*VLOOKUP('Données projet'!$B$12,Paramètres!$A$1:$I$89,3,0)*VLOOKUP('Données projet'!$B$12,Paramètres!$A$1:$I$89,5,0)</f>
        <v>112.03919999999995</v>
      </c>
      <c r="CA200" s="13">
        <f t="shared" si="170"/>
        <v>29.810921169420173</v>
      </c>
      <c r="CB200" s="20">
        <f t="shared" si="171"/>
        <v>247.05562770340671</v>
      </c>
      <c r="CC200" s="59">
        <f t="shared" si="195"/>
        <v>537.47166022569547</v>
      </c>
      <c r="CD200" s="59">
        <f ca="1">AVERAGE(OFFSET($CC$3,0,0,'Données projet'!$E$12+1,1))-AVERAGE(OFFSET($H$3,0,0,'Données projet'!$E$12+1,1))</f>
        <v>225.24418446643304</v>
      </c>
      <c r="CE200" s="59">
        <f t="shared" si="207"/>
        <v>220.72810812053521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4.1058842195867982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4.1058842195867982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266.99999999999983</v>
      </c>
      <c r="CU200" s="17">
        <f>CT200*VLOOKUP('Données projet'!$B$13,Paramètres!$A$1:$I$89,3,0)*VLOOKUP('Données projet'!$B$13,Paramètres!$A$1:$I$89,5,0)</f>
        <v>195.76439999999985</v>
      </c>
      <c r="CV200" s="13">
        <f t="shared" si="173"/>
        <v>48.812154563023455</v>
      </c>
      <c r="CW200" s="20">
        <f t="shared" si="174"/>
        <v>425.9708325305989</v>
      </c>
      <c r="CX200" s="59">
        <f t="shared" si="196"/>
        <v>716.38686505288774</v>
      </c>
      <c r="CY200" s="59">
        <f ca="1">AVERAGE(OFFSET($CX$3,0,0,'Données projet'!$E$13+1,1))-AVERAGE(OFFSET($H$3,0,0,'Données projet'!$E$13+1,1))</f>
        <v>302.36110224755532</v>
      </c>
      <c r="CZ200" s="59">
        <f t="shared" si="208"/>
        <v>292.08583531469412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3.1972558100859105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3.1972558100859105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213.00000000000003</v>
      </c>
      <c r="DP200" s="17">
        <f>DO200*VLOOKUP('Données projet'!$B$14,Paramètres!$A$1:$I$89,3,0)*VLOOKUP('Données projet'!$B$14,Paramètres!$A$1:$I$89,5,0)</f>
        <v>186.07680000000005</v>
      </c>
      <c r="DQ200" s="13">
        <f t="shared" si="176"/>
        <v>46.671538591528673</v>
      </c>
      <c r="DR200" s="20">
        <f t="shared" si="177"/>
        <v>405.37002304691242</v>
      </c>
      <c r="DS200" s="59">
        <f t="shared" si="197"/>
        <v>695.78605556920115</v>
      </c>
      <c r="DT200" s="59">
        <f ca="1">AVERAGE(OFFSET($DS$3,0,0,'Données projet'!$E$14+1,1))-AVERAGE(OFFSET($H$3,0,0,'Données projet'!$E$14+1,1))</f>
        <v>285.8437404763045</v>
      </c>
      <c r="DU200" s="59">
        <f t="shared" si="209"/>
        <v>276.01618888357268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3.6275454711969171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3.6275454711969171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18.829999999999643</v>
      </c>
      <c r="EK200" s="17">
        <f>EJ200*VLOOKUP('Données projet'!$B$15,Paramètres!$A$1:$I$89,3,0)*VLOOKUP('Données projet'!$B$15,Paramètres!$A$1:$I$89,5,0)</f>
        <v>17.918627999999661</v>
      </c>
      <c r="EL200" s="13">
        <f t="shared" si="179"/>
        <v>5.9016322671185755</v>
      </c>
      <c r="EM200" s="20">
        <f t="shared" si="180"/>
        <v>41.486953298564259</v>
      </c>
      <c r="EN200" s="59">
        <f t="shared" si="198"/>
        <v>331.90298582085302</v>
      </c>
      <c r="EO200" s="59">
        <f ca="1">AVERAGE(OFFSET($EN$3,0,0,'Données projet'!$E$15+1,1))-AVERAGE(OFFSET($H$3,0,0,'Données projet'!$E$15+1,1))</f>
        <v>536.1664221413339</v>
      </c>
      <c r="EP200" s="59">
        <f t="shared" si="210"/>
        <v>241.15939898336669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115.55386050899801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115.55386050899801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16.179999999999239</v>
      </c>
      <c r="O201" s="13">
        <f>N201*VLOOKUP('Données projet'!$B$9,Paramètres!$A$1:$I$89,3,0)*VLOOKUP('Données projet'!$B$9,Paramètres!$A$1:$I$89,5,0)</f>
        <v>13.63003199999936</v>
      </c>
      <c r="P201" s="13">
        <f t="shared" si="203"/>
        <v>4.6343998775961524</v>
      </c>
      <c r="Q201" s="20">
        <f t="shared" si="162"/>
        <v>31.810552186812185</v>
      </c>
      <c r="R201" s="59">
        <f t="shared" si="191"/>
        <v>322.27719335606508</v>
      </c>
      <c r="S201" s="59">
        <f ca="1">AVERAGE(OFFSET($R$3,0,0,'Données projet'!$E$9+1,1))-AVERAGE(OFFSET($H$3,0,0,'Données projet'!$E$9+1,1))</f>
        <v>422.90448425131547</v>
      </c>
      <c r="T201" s="59">
        <f t="shared" si="204"/>
        <v>211.68575920428512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54.678939922183176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54.678939922183176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18.829999999999643</v>
      </c>
      <c r="AJ201" s="13">
        <f>AI201*VLOOKUP('Données projet'!$B$10,Paramètres!$A$1:$I$89,3,0)*VLOOKUP('Données projet'!$B$10,Paramètres!$A$1:$I$89,5,0)</f>
        <v>17.037383999999676</v>
      </c>
      <c r="AK201" s="13">
        <f t="shared" si="164"/>
        <v>5.644424624466958</v>
      </c>
      <c r="AL201" s="20">
        <f t="shared" si="165"/>
        <v>39.504150020946049</v>
      </c>
      <c r="AM201" s="59">
        <f t="shared" si="193"/>
        <v>329.97079119019895</v>
      </c>
      <c r="AN201" s="59">
        <f ca="1">AVERAGE(OFFSET($AM$3,0,0,'Données projet'!$E$10+1,1))-AVERAGE(OFFSET($H$3,0,0,'Données projet'!$E$10+1,1))</f>
        <v>514.0255035951318</v>
      </c>
      <c r="AO201" s="59">
        <f t="shared" si="205"/>
        <v>232.26614608014839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107.7163827466901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107.7163827466901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18.829999999999643</v>
      </c>
      <c r="BE201" s="13">
        <f>BD201*VLOOKUP('Données projet'!$B$11,Paramètres!$A$1:$I$89,3,0)*VLOOKUP('Données projet'!$B$11,Paramètres!$A$1:$I$89,5,0)</f>
        <v>19.093619999999639</v>
      </c>
      <c r="BF201" s="13">
        <f t="shared" si="167"/>
        <v>6.2423044268988592</v>
      </c>
      <c r="BG201" s="20">
        <f t="shared" si="168"/>
        <v>44.126735043514884</v>
      </c>
      <c r="BH201" s="59">
        <f t="shared" si="194"/>
        <v>334.59337621276779</v>
      </c>
      <c r="BI201" s="59">
        <f ca="1">AVERAGE(OFFSET($BH$3,0,0,'Données projet'!$E$11+1,1))-AVERAGE(OFFSET($H$3,0,0,'Données projet'!$E$11+1,1))</f>
        <v>565.65323074569903</v>
      </c>
      <c r="BJ201" s="59">
        <f t="shared" si="206"/>
        <v>253.00166490531203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120.71663583680794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120.71663583680794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170.99999999999991</v>
      </c>
      <c r="BZ201" s="13">
        <f>BY201*VLOOKUP('Données projet'!$B$12,Paramètres!$A$1:$I$89,3,0)*VLOOKUP('Données projet'!$B$12,Paramètres!$A$1:$I$89,5,0)</f>
        <v>112.03919999999995</v>
      </c>
      <c r="CA201" s="13">
        <f t="shared" si="170"/>
        <v>29.810921169420173</v>
      </c>
      <c r="CB201" s="20">
        <f t="shared" si="171"/>
        <v>247.05562770340671</v>
      </c>
      <c r="CC201" s="59">
        <f t="shared" si="195"/>
        <v>537.52226887265965</v>
      </c>
      <c r="CD201" s="59">
        <f ca="1">AVERAGE(OFFSET($CC$3,0,0,'Données projet'!$E$12+1,1))-AVERAGE(OFFSET($H$3,0,0,'Données projet'!$E$12+1,1))</f>
        <v>225.24418446643304</v>
      </c>
      <c r="CE201" s="59">
        <f t="shared" si="207"/>
        <v>220.72810812053521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4.0253703343827913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4.0253703343827913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266.99999999999983</v>
      </c>
      <c r="CU201" s="17">
        <f>CT201*VLOOKUP('Données projet'!$B$13,Paramètres!$A$1:$I$89,3,0)*VLOOKUP('Données projet'!$B$13,Paramètres!$A$1:$I$89,5,0)</f>
        <v>195.76439999999985</v>
      </c>
      <c r="CV201" s="13">
        <f t="shared" si="173"/>
        <v>48.812154563023455</v>
      </c>
      <c r="CW201" s="20">
        <f t="shared" si="174"/>
        <v>425.9708325305989</v>
      </c>
      <c r="CX201" s="59">
        <f t="shared" si="196"/>
        <v>716.43747369985181</v>
      </c>
      <c r="CY201" s="59">
        <f ca="1">AVERAGE(OFFSET($CX$3,0,0,'Données projet'!$E$13+1,1))-AVERAGE(OFFSET($H$3,0,0,'Données projet'!$E$13+1,1))</f>
        <v>302.36110224755532</v>
      </c>
      <c r="CZ201" s="59">
        <f t="shared" si="208"/>
        <v>292.08583531469412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3.1345595737836103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3.1345595737836103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213.00000000000003</v>
      </c>
      <c r="DP201" s="17">
        <f>DO201*VLOOKUP('Données projet'!$B$14,Paramètres!$A$1:$I$89,3,0)*VLOOKUP('Données projet'!$B$14,Paramètres!$A$1:$I$89,5,0)</f>
        <v>186.07680000000005</v>
      </c>
      <c r="DQ201" s="13">
        <f t="shared" si="176"/>
        <v>46.671538591528673</v>
      </c>
      <c r="DR201" s="20">
        <f t="shared" si="177"/>
        <v>405.37002304691242</v>
      </c>
      <c r="DS201" s="59">
        <f t="shared" si="197"/>
        <v>695.83666421616533</v>
      </c>
      <c r="DT201" s="59">
        <f ca="1">AVERAGE(OFFSET($DS$3,0,0,'Données projet'!$E$14+1,1))-AVERAGE(OFFSET($H$3,0,0,'Données projet'!$E$14+1,1))</f>
        <v>285.8437404763045</v>
      </c>
      <c r="DU201" s="59">
        <f t="shared" si="209"/>
        <v>276.01618888357268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3.5564115170910084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3.5564115170910084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18.829999999999643</v>
      </c>
      <c r="EK201" s="17">
        <f>EJ201*VLOOKUP('Données projet'!$B$15,Paramètres!$A$1:$I$89,3,0)*VLOOKUP('Données projet'!$B$15,Paramètres!$A$1:$I$89,5,0)</f>
        <v>17.918627999999661</v>
      </c>
      <c r="EL201" s="13">
        <f t="shared" si="179"/>
        <v>5.9016322671185755</v>
      </c>
      <c r="EM201" s="20">
        <f t="shared" si="180"/>
        <v>41.486953298564259</v>
      </c>
      <c r="EN201" s="59">
        <f t="shared" si="198"/>
        <v>331.9535944678172</v>
      </c>
      <c r="EO201" s="59">
        <f ca="1">AVERAGE(OFFSET($EN$3,0,0,'Données projet'!$E$15+1,1))-AVERAGE(OFFSET($H$3,0,0,'Données projet'!$E$15+1,1))</f>
        <v>536.1664221413339</v>
      </c>
      <c r="EP201" s="59">
        <f t="shared" si="210"/>
        <v>241.15939898336669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113.28791978531206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113.28791978531206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16.179999999999239</v>
      </c>
      <c r="O202" s="13">
        <f>N202*VLOOKUP('Données projet'!$B$9,Paramètres!$A$1:$I$89,3,0)*VLOOKUP('Données projet'!$B$9,Paramètres!$A$1:$I$89,5,0)</f>
        <v>13.63003199999936</v>
      </c>
      <c r="P202" s="13">
        <f t="shared" si="203"/>
        <v>4.6343998775961524</v>
      </c>
      <c r="Q202" s="20">
        <f t="shared" si="162"/>
        <v>31.810552186812185</v>
      </c>
      <c r="R202" s="59">
        <f t="shared" si="191"/>
        <v>322.3269240561483</v>
      </c>
      <c r="S202" s="59">
        <f ca="1">AVERAGE(OFFSET($R$3,0,0,'Données projet'!$E$9+1,1))-AVERAGE(OFFSET($H$3,0,0,'Données projet'!$E$9+1,1))</f>
        <v>422.90448425131547</v>
      </c>
      <c r="T202" s="59">
        <f t="shared" si="204"/>
        <v>211.68575920428512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53.606719261169395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53.606719261169395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18.829999999999643</v>
      </c>
      <c r="AJ202" s="13">
        <f>AI202*VLOOKUP('Données projet'!$B$10,Paramètres!$A$1:$I$89,3,0)*VLOOKUP('Données projet'!$B$10,Paramètres!$A$1:$I$89,5,0)</f>
        <v>17.037383999999676</v>
      </c>
      <c r="AK202" s="13">
        <f t="shared" si="164"/>
        <v>5.644424624466958</v>
      </c>
      <c r="AL202" s="20">
        <f t="shared" si="165"/>
        <v>39.504150020946049</v>
      </c>
      <c r="AM202" s="59">
        <f t="shared" si="193"/>
        <v>330.02052189028217</v>
      </c>
      <c r="AN202" s="59">
        <f ca="1">AVERAGE(OFFSET($AM$3,0,0,'Données projet'!$E$10+1,1))-AVERAGE(OFFSET($H$3,0,0,'Données projet'!$E$10+1,1))</f>
        <v>514.0255035951318</v>
      </c>
      <c r="AO202" s="59">
        <f t="shared" si="205"/>
        <v>232.26614608014839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105.60413018153359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105.60413018153359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18.829999999999643</v>
      </c>
      <c r="BE202" s="13">
        <f>BD202*VLOOKUP('Données projet'!$B$11,Paramètres!$A$1:$I$89,3,0)*VLOOKUP('Données projet'!$B$11,Paramètres!$A$1:$I$89,5,0)</f>
        <v>19.093619999999639</v>
      </c>
      <c r="BF202" s="13">
        <f t="shared" si="167"/>
        <v>6.2423044268988592</v>
      </c>
      <c r="BG202" s="20">
        <f t="shared" si="168"/>
        <v>44.126735043514884</v>
      </c>
      <c r="BH202" s="59">
        <f t="shared" si="194"/>
        <v>334.64310691285101</v>
      </c>
      <c r="BI202" s="59">
        <f ca="1">AVERAGE(OFFSET($BH$3,0,0,'Données projet'!$E$11+1,1))-AVERAGE(OFFSET($H$3,0,0,'Données projet'!$E$11+1,1))</f>
        <v>565.65323074569903</v>
      </c>
      <c r="BJ202" s="59">
        <f t="shared" si="206"/>
        <v>253.00166490531203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118.34945623792565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118.34945623792565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170.99999999999991</v>
      </c>
      <c r="BZ202" s="13">
        <f>BY202*VLOOKUP('Données projet'!$B$12,Paramètres!$A$1:$I$89,3,0)*VLOOKUP('Données projet'!$B$12,Paramètres!$A$1:$I$89,5,0)</f>
        <v>112.03919999999995</v>
      </c>
      <c r="CA202" s="13">
        <f t="shared" si="170"/>
        <v>29.810921169420173</v>
      </c>
      <c r="CB202" s="20">
        <f t="shared" si="171"/>
        <v>247.05562770340671</v>
      </c>
      <c r="CC202" s="59">
        <f t="shared" si="195"/>
        <v>537.57199957274281</v>
      </c>
      <c r="CD202" s="59">
        <f ca="1">AVERAGE(OFFSET($CC$3,0,0,'Données projet'!$E$12+1,1))-AVERAGE(OFFSET($H$3,0,0,'Données projet'!$E$12+1,1))</f>
        <v>225.24418446643304</v>
      </c>
      <c r="CE202" s="59">
        <f t="shared" si="207"/>
        <v>220.72810812053521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3.9464352773590146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3.9464352773590146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266.99999999999983</v>
      </c>
      <c r="CU202" s="17">
        <f>CT202*VLOOKUP('Données projet'!$B$13,Paramètres!$A$1:$I$89,3,0)*VLOOKUP('Données projet'!$B$13,Paramètres!$A$1:$I$89,5,0)</f>
        <v>195.76439999999985</v>
      </c>
      <c r="CV202" s="13">
        <f t="shared" si="173"/>
        <v>48.812154563023455</v>
      </c>
      <c r="CW202" s="20">
        <f t="shared" si="174"/>
        <v>425.9708325305989</v>
      </c>
      <c r="CX202" s="59">
        <f t="shared" si="196"/>
        <v>716.48720439993508</v>
      </c>
      <c r="CY202" s="59">
        <f ca="1">AVERAGE(OFFSET($CX$3,0,0,'Données projet'!$E$13+1,1))-AVERAGE(OFFSET($H$3,0,0,'Données projet'!$E$13+1,1))</f>
        <v>302.36110224755532</v>
      </c>
      <c r="CZ202" s="59">
        <f t="shared" si="208"/>
        <v>292.08583531469412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3.0730927724342698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3.0730927724342698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213.00000000000003</v>
      </c>
      <c r="DP202" s="17">
        <f>DO202*VLOOKUP('Données projet'!$B$14,Paramètres!$A$1:$I$89,3,0)*VLOOKUP('Données projet'!$B$14,Paramètres!$A$1:$I$89,5,0)</f>
        <v>186.07680000000005</v>
      </c>
      <c r="DQ202" s="13">
        <f t="shared" si="176"/>
        <v>46.671538591528673</v>
      </c>
      <c r="DR202" s="20">
        <f t="shared" si="177"/>
        <v>405.37002304691242</v>
      </c>
      <c r="DS202" s="59">
        <f t="shared" si="197"/>
        <v>695.88639491624849</v>
      </c>
      <c r="DT202" s="59">
        <f ca="1">AVERAGE(OFFSET($DS$3,0,0,'Données projet'!$E$14+1,1))-AVERAGE(OFFSET($H$3,0,0,'Données projet'!$E$14+1,1))</f>
        <v>285.8437404763045</v>
      </c>
      <c r="DU202" s="59">
        <f t="shared" si="209"/>
        <v>276.01618888357268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3.486672456437689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3.486672456437689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18.829999999999643</v>
      </c>
      <c r="EK202" s="17">
        <f>EJ202*VLOOKUP('Données projet'!$B$15,Paramètres!$A$1:$I$89,3,0)*VLOOKUP('Données projet'!$B$15,Paramètres!$A$1:$I$89,5,0)</f>
        <v>17.918627999999661</v>
      </c>
      <c r="EL202" s="13">
        <f t="shared" si="179"/>
        <v>5.9016322671185755</v>
      </c>
      <c r="EM202" s="20">
        <f t="shared" si="180"/>
        <v>41.486953298564259</v>
      </c>
      <c r="EN202" s="59">
        <f t="shared" si="198"/>
        <v>332.00332516790036</v>
      </c>
      <c r="EO202" s="59">
        <f ca="1">AVERAGE(OFFSET($EN$3,0,0,'Données projet'!$E$15+1,1))-AVERAGE(OFFSET($H$3,0,0,'Données projet'!$E$15+1,1))</f>
        <v>536.1664221413339</v>
      </c>
      <c r="EP202" s="59">
        <f t="shared" si="210"/>
        <v>241.15939898336669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111.06641277713021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111.06641277713021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16.179999999999239</v>
      </c>
      <c r="O203" s="13">
        <f>N203*VLOOKUP('Données projet'!$B$9,Paramètres!$A$1:$I$89,3,0)*VLOOKUP('Données projet'!$B$9,Paramètres!$A$1:$I$89,5,0)</f>
        <v>13.63003199999936</v>
      </c>
      <c r="P203" s="13">
        <f t="shared" si="203"/>
        <v>4.6343998775961524</v>
      </c>
      <c r="Q203" s="20">
        <f t="shared" si="162"/>
        <v>31.810552186812185</v>
      </c>
      <c r="R203" s="59">
        <f t="shared" si="191"/>
        <v>322.37579203976628</v>
      </c>
      <c r="S203" s="59">
        <f ca="1">AVERAGE(OFFSET($R$3,0,0,'Données projet'!$E$9+1,1))-AVERAGE(OFFSET($H$3,0,0,'Données projet'!$E$9+1,1))</f>
        <v>422.90448425131547</v>
      </c>
      <c r="T203" s="59">
        <f t="shared" si="204"/>
        <v>211.68575920428512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52.555524193328068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52.555524193328068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18.829999999999643</v>
      </c>
      <c r="AJ203" s="13">
        <f>AI203*VLOOKUP('Données projet'!$B$10,Paramètres!$A$1:$I$89,3,0)*VLOOKUP('Données projet'!$B$10,Paramètres!$A$1:$I$89,5,0)</f>
        <v>17.037383999999676</v>
      </c>
      <c r="AK203" s="13">
        <f t="shared" si="164"/>
        <v>5.644424624466958</v>
      </c>
      <c r="AL203" s="20">
        <f t="shared" si="165"/>
        <v>39.504150020946049</v>
      </c>
      <c r="AM203" s="59">
        <f t="shared" si="193"/>
        <v>330.06938987390015</v>
      </c>
      <c r="AN203" s="59">
        <f ca="1">AVERAGE(OFFSET($AM$3,0,0,'Données projet'!$E$10+1,1))-AVERAGE(OFFSET($H$3,0,0,'Données projet'!$E$10+1,1))</f>
        <v>514.0255035951318</v>
      </c>
      <c r="AO203" s="59">
        <f t="shared" si="205"/>
        <v>232.26614608014839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103.53329760083295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103.53329760083295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18.829999999999643</v>
      </c>
      <c r="BE203" s="13">
        <f>BD203*VLOOKUP('Données projet'!$B$11,Paramètres!$A$1:$I$89,3,0)*VLOOKUP('Données projet'!$B$11,Paramètres!$A$1:$I$89,5,0)</f>
        <v>19.093619999999639</v>
      </c>
      <c r="BF203" s="13">
        <f t="shared" si="167"/>
        <v>6.2423044268988592</v>
      </c>
      <c r="BG203" s="20">
        <f t="shared" si="168"/>
        <v>44.126735043514884</v>
      </c>
      <c r="BH203" s="59">
        <f t="shared" si="194"/>
        <v>334.69197489646899</v>
      </c>
      <c r="BI203" s="59">
        <f ca="1">AVERAGE(OFFSET($BH$3,0,0,'Données projet'!$E$11+1,1))-AVERAGE(OFFSET($H$3,0,0,'Données projet'!$E$11+1,1))</f>
        <v>565.65323074569903</v>
      </c>
      <c r="BJ203" s="59">
        <f t="shared" si="206"/>
        <v>253.00166490531203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116.02869558714045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116.02869558714045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170.99999999999991</v>
      </c>
      <c r="BZ203" s="13">
        <f>BY203*VLOOKUP('Données projet'!$B$12,Paramètres!$A$1:$I$89,3,0)*VLOOKUP('Données projet'!$B$12,Paramètres!$A$1:$I$89,5,0)</f>
        <v>112.03919999999995</v>
      </c>
      <c r="CA203" s="13">
        <f t="shared" si="170"/>
        <v>29.810921169420173</v>
      </c>
      <c r="CB203" s="20">
        <f t="shared" si="171"/>
        <v>247.05562770340671</v>
      </c>
      <c r="CC203" s="59">
        <f t="shared" si="195"/>
        <v>537.62086755636085</v>
      </c>
      <c r="CD203" s="59">
        <f ca="1">AVERAGE(OFFSET($CC$3,0,0,'Données projet'!$E$12+1,1))-AVERAGE(OFFSET($H$3,0,0,'Données projet'!$E$12+1,1))</f>
        <v>225.24418446643304</v>
      </c>
      <c r="CE203" s="59">
        <f t="shared" si="207"/>
        <v>220.72810812053521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3.8690480886578431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3.8690480886578431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266.99999999999983</v>
      </c>
      <c r="CU203" s="17">
        <f>CT203*VLOOKUP('Données projet'!$B$13,Paramètres!$A$1:$I$89,3,0)*VLOOKUP('Données projet'!$B$13,Paramètres!$A$1:$I$89,5,0)</f>
        <v>195.76439999999985</v>
      </c>
      <c r="CV203" s="13">
        <f t="shared" si="173"/>
        <v>48.812154563023455</v>
      </c>
      <c r="CW203" s="20">
        <f t="shared" si="174"/>
        <v>425.9708325305989</v>
      </c>
      <c r="CX203" s="59">
        <f t="shared" si="196"/>
        <v>716.53607238355301</v>
      </c>
      <c r="CY203" s="59">
        <f ca="1">AVERAGE(OFFSET($CX$3,0,0,'Données projet'!$E$13+1,1))-AVERAGE(OFFSET($H$3,0,0,'Données projet'!$E$13+1,1))</f>
        <v>302.36110224755532</v>
      </c>
      <c r="CZ203" s="59">
        <f t="shared" si="208"/>
        <v>292.08583531469412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3.0128312975683431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3.0128312975683431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213.00000000000003</v>
      </c>
      <c r="DP203" s="17">
        <f>DO203*VLOOKUP('Données projet'!$B$14,Paramètres!$A$1:$I$89,3,0)*VLOOKUP('Données projet'!$B$14,Paramètres!$A$1:$I$89,5,0)</f>
        <v>186.07680000000005</v>
      </c>
      <c r="DQ203" s="13">
        <f t="shared" si="176"/>
        <v>46.671538591528673</v>
      </c>
      <c r="DR203" s="20">
        <f t="shared" si="177"/>
        <v>405.37002304691242</v>
      </c>
      <c r="DS203" s="59">
        <f t="shared" si="197"/>
        <v>695.93526289986653</v>
      </c>
      <c r="DT203" s="59">
        <f ca="1">AVERAGE(OFFSET($DS$3,0,0,'Données projet'!$E$14+1,1))-AVERAGE(OFFSET($H$3,0,0,'Données projet'!$E$14+1,1))</f>
        <v>285.8437404763045</v>
      </c>
      <c r="DU203" s="59">
        <f t="shared" si="209"/>
        <v>276.01618888357268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3.4183009362271539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3.4183009362271539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18.829999999999643</v>
      </c>
      <c r="EK203" s="17">
        <f>EJ203*VLOOKUP('Données projet'!$B$15,Paramètres!$A$1:$I$89,3,0)*VLOOKUP('Données projet'!$B$15,Paramètres!$A$1:$I$89,5,0)</f>
        <v>17.918627999999661</v>
      </c>
      <c r="EL203" s="13">
        <f t="shared" si="179"/>
        <v>5.9016322671185755</v>
      </c>
      <c r="EM203" s="20">
        <f t="shared" si="180"/>
        <v>41.486953298564259</v>
      </c>
      <c r="EN203" s="59">
        <f t="shared" si="198"/>
        <v>332.0521931515184</v>
      </c>
      <c r="EO203" s="59">
        <f ca="1">AVERAGE(OFFSET($EN$3,0,0,'Données projet'!$E$15+1,1))-AVERAGE(OFFSET($H$3,0,0,'Données projet'!$E$15+1,1))</f>
        <v>536.1664221413339</v>
      </c>
      <c r="EP203" s="59">
        <f t="shared" si="210"/>
        <v>241.15939898336669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108.88846816639334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108.88846816639334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1.1586714944069865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1.1608269964394529</v>
      </c>
      <c r="BA205" s="81">
        <f>EXP(LN('Données projet'!B88)/'Données projet'!A88)</f>
        <v>1.1608269964394529</v>
      </c>
      <c r="BV205" s="81">
        <f>EXP(LN('Données projet'!B114)/'Données projet'!A114)</f>
        <v>1.2516796742016716</v>
      </c>
      <c r="CQ205" s="81">
        <f>EXP(LN('Données projet'!B140)/'Données projet'!A140)</f>
        <v>1.2721747796233518</v>
      </c>
      <c r="DL205" s="81">
        <f>EXP(LN('Données projet'!B166)/'Données projet'!A166)</f>
        <v>1.1577536725165907</v>
      </c>
      <c r="EG205" s="81">
        <f>EXP(LN('Données projet'!B192)/'Données projet'!A192)</f>
        <v>1.1608269964394529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39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pédonculé</v>
      </c>
      <c r="B6" s="144">
        <f>'Données projet'!D9</f>
        <v>1.8960000000000001</v>
      </c>
      <c r="C6" s="145">
        <f ca="1">IF(OR('Données projet'!B9="",'Données projet'!C9="",'Données projet'!C9=0%),0,Calculateur!S3)</f>
        <v>422.90448425131547</v>
      </c>
      <c r="D6" s="145">
        <f>IF(OR('Données projet'!B9="",'Données projet'!C9="",'Données projet'!C9=0%),0,Calculateur!T3)</f>
        <v>211.68575920428512</v>
      </c>
      <c r="E6" s="145">
        <f ca="1">MIN(C6,D6)</f>
        <v>211.68575920428512</v>
      </c>
      <c r="F6" s="145">
        <f ca="1">E6*B6</f>
        <v>401.35619945132464</v>
      </c>
      <c r="G6" s="145">
        <f ca="1">F6*(100%-'Données projet'!$C$24)*(100%-'Données projet'!$C$25)*(100%-'Données projet'!$C$26)*(100%-'Données projet'!$C$27)</f>
        <v>361.22057950619217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361.22057950619217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1.8960000000000001</v>
      </c>
      <c r="C7" s="145">
        <f ca="1">IF(OR('Données projet'!B10="",'Données projet'!C10="",'Données projet'!C10=0%),0,Calculateur!AN3)</f>
        <v>514.0255035951318</v>
      </c>
      <c r="D7" s="145">
        <f>IF(OR('Données projet'!B10="",'Données projet'!C10="",'Données projet'!C10=0%),0,Calculateur!AO3)</f>
        <v>232.26614608014839</v>
      </c>
      <c r="E7" s="145">
        <f t="shared" ref="E7:E15" ca="1" si="0">MIN(C7,D7)</f>
        <v>232.26614608014839</v>
      </c>
      <c r="F7" s="145">
        <f t="shared" ref="F7:F15" ca="1" si="1">E7*B7</f>
        <v>440.37661296796136</v>
      </c>
      <c r="G7" s="145">
        <f ca="1">F7*(100%-'Données projet'!$C$24)*(100%-'Données projet'!$C$25)*(100%-'Données projet'!$C$26)*(100%-'Données projet'!$C$27)</f>
        <v>396.33895167116526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396.33895167116526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pubescent</v>
      </c>
      <c r="B8" s="152">
        <f>'Données projet'!D11</f>
        <v>1.8960000000000001</v>
      </c>
      <c r="C8" s="145">
        <f ca="1">IF(OR('Données projet'!B11="",'Données projet'!C11="",'Données projet'!C11=0%),0,Calculateur!BI3)</f>
        <v>565.65323074569903</v>
      </c>
      <c r="D8" s="145">
        <f>IF(OR('Données projet'!B11="",'Données projet'!C11="",'Données projet'!C11=0%),0,Calculateur!BJ3)</f>
        <v>253.00166490531203</v>
      </c>
      <c r="E8" s="145">
        <f t="shared" ca="1" si="0"/>
        <v>253.00166490531203</v>
      </c>
      <c r="F8" s="145">
        <f t="shared" ca="1" si="1"/>
        <v>479.69115666047162</v>
      </c>
      <c r="G8" s="145">
        <f ca="1">F8*(100%-'Données projet'!$C$24)*(100%-'Données projet'!$C$25)*(100%-'Données projet'!$C$26)*(100%-'Données projet'!$C$27)</f>
        <v>431.72204099442445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431.72204099442445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Aulne glutineux</v>
      </c>
      <c r="B9" s="152">
        <f>'Données projet'!D12</f>
        <v>0.75840000000000007</v>
      </c>
      <c r="C9" s="145">
        <f ca="1">IF(OR('Données projet'!B12="",'Données projet'!C12="",'Données projet'!C12=0%),0,Calculateur!CD3)</f>
        <v>225.24418446643304</v>
      </c>
      <c r="D9" s="145">
        <f>IF(OR('Données projet'!B12="",'Données projet'!C12="",'Données projet'!C12=0%),0,Calculateur!CE3)</f>
        <v>220.72810812053521</v>
      </c>
      <c r="E9" s="145">
        <f t="shared" ca="1" si="0"/>
        <v>220.72810812053521</v>
      </c>
      <c r="F9" s="145">
        <f t="shared" ca="1" si="1"/>
        <v>167.40019719861391</v>
      </c>
      <c r="G9" s="145">
        <f ca="1">F9*(100%-'Données projet'!$C$24)*(100%-'Données projet'!$C$25)*(100%-'Données projet'!$C$26)*(100%-'Données projet'!$C$27)</f>
        <v>150.66017747875253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7.773600000000001</v>
      </c>
      <c r="K9" s="149">
        <f>J9*(100%-'Données projet'!$C$24)*(100%-'Données projet'!$C$25)*(100%-'Données projet'!$C$26)*(100%-'Données projet'!$C$27)</f>
        <v>6.9962400000000011</v>
      </c>
      <c r="L9" s="150">
        <f t="shared" ca="1" si="2"/>
        <v>157.65641747875253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Châtaignier</v>
      </c>
      <c r="B10" s="152">
        <f>'Données projet'!D13</f>
        <v>1.5168000000000001</v>
      </c>
      <c r="C10" s="145">
        <f ca="1">IF(OR('Données projet'!B13="",'Données projet'!C13="",'Données projet'!C13=0%),0,Calculateur!CY3)</f>
        <v>302.36110224755532</v>
      </c>
      <c r="D10" s="145">
        <f>IF(OR('Données projet'!B13="",'Données projet'!C13="",'Données projet'!C13=0%),0,Calculateur!CZ3)</f>
        <v>292.08583531469412</v>
      </c>
      <c r="E10" s="145">
        <f t="shared" ca="1" si="0"/>
        <v>292.08583531469412</v>
      </c>
      <c r="F10" s="145">
        <f t="shared" ca="1" si="1"/>
        <v>443.03579500532811</v>
      </c>
      <c r="G10" s="145">
        <f ca="1">F10*(100%-'Données projet'!$C$24)*(100%-'Données projet'!$C$25)*(100%-'Données projet'!$C$26)*(100%-'Données projet'!$C$27)</f>
        <v>398.73221550479531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37.540800000000004</v>
      </c>
      <c r="K10" s="149">
        <f>J10*(100%-'Données projet'!$C$24)*(100%-'Données projet'!$C$25)*(100%-'Données projet'!$C$26)*(100%-'Données projet'!$C$27)</f>
        <v>33.786720000000003</v>
      </c>
      <c r="L10" s="150">
        <f t="shared" ca="1" si="2"/>
        <v>432.51893550479531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Erable champêtre</v>
      </c>
      <c r="B11" s="152">
        <f>'Données projet'!D14</f>
        <v>0.75840000000000007</v>
      </c>
      <c r="C11" s="145">
        <f ca="1">IF(OR('Données projet'!B14="",'Données projet'!C14="",'Données projet'!C14=0%),0,Calculateur!DT3)</f>
        <v>285.8437404763045</v>
      </c>
      <c r="D11" s="145">
        <f>IF(OR('Données projet'!B14="",'Données projet'!C14="",'Données projet'!C14=0%),0,Calculateur!DU3)</f>
        <v>276.01618888357268</v>
      </c>
      <c r="E11" s="145">
        <f t="shared" ca="1" si="0"/>
        <v>276.01618888357268</v>
      </c>
      <c r="F11" s="145">
        <f t="shared" ca="1" si="1"/>
        <v>209.33067764930155</v>
      </c>
      <c r="G11" s="145">
        <f ca="1">F11*(100%-'Données projet'!$C$24)*(100%-'Données projet'!$C$25)*(100%-'Données projet'!$C$26)*(100%-'Données projet'!$C$27)</f>
        <v>188.39760988437141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11.944800000000001</v>
      </c>
      <c r="K11" s="149">
        <f>J11*(100%-'Données projet'!$C$24)*(100%-'Données projet'!$C$25)*(100%-'Données projet'!$C$26)*(100%-'Données projet'!$C$27)</f>
        <v>10.75032</v>
      </c>
      <c r="L11" s="150">
        <f t="shared" ca="1" si="2"/>
        <v>199.14792988437139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Charme</v>
      </c>
      <c r="B12" s="152">
        <f>'Données projet'!D15</f>
        <v>0.75840000000000007</v>
      </c>
      <c r="C12" s="145">
        <f ca="1">IF(OR('Données projet'!B15="",'Données projet'!C15="",'Données projet'!C15=0%),0,Calculateur!EO3)</f>
        <v>536.1664221413339</v>
      </c>
      <c r="D12" s="145">
        <f>IF(OR('Données projet'!B15="",'Données projet'!C15="",'Données projet'!C15=0%),0,Calculateur!EP3)</f>
        <v>241.15939898336669</v>
      </c>
      <c r="E12" s="145">
        <f t="shared" ca="1" si="0"/>
        <v>241.15939898336669</v>
      </c>
      <c r="F12" s="145">
        <f t="shared" ca="1" si="1"/>
        <v>182.89528818898532</v>
      </c>
      <c r="G12" s="145">
        <f ca="1">F12*(100%-'Données projet'!$C$24)*(100%-'Données projet'!$C$25)*(100%-'Données projet'!$C$26)*(100%-'Données projet'!$C$27)</f>
        <v>164.60575937008679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ca="1" si="2"/>
        <v>164.60575937008679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2324.0859271219865</v>
      </c>
      <c r="G16" s="164">
        <f t="shared" ca="1" si="3"/>
        <v>2091.6773344097878</v>
      </c>
      <c r="H16" s="165">
        <f t="shared" si="3"/>
        <v>0</v>
      </c>
      <c r="I16" s="165">
        <f t="shared" si="3"/>
        <v>0</v>
      </c>
      <c r="J16" s="166">
        <f t="shared" si="3"/>
        <v>57.259200000000007</v>
      </c>
      <c r="K16" s="166">
        <f t="shared" si="3"/>
        <v>51.533280000000005</v>
      </c>
      <c r="L16" s="167">
        <f t="shared" ca="1" si="3"/>
        <v>2143.2106144097879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pédonculé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Châtaignier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Erable champêtre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Charme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90" zoomScaleNormal="90" workbookViewId="0">
      <selection activeCell="C182" sqref="C182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pédonculé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-2404.69</v>
      </c>
      <c r="U10" s="176">
        <f>'Données projet'!D9</f>
        <v>1.8960000000000001</v>
      </c>
      <c r="V10" s="175">
        <f>U10*T10</f>
        <v>-4559.2922400000007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-2536.56</v>
      </c>
      <c r="U11" s="176">
        <f>'Données projet'!D10</f>
        <v>1.8960000000000001</v>
      </c>
      <c r="V11" s="175">
        <f t="shared" ref="V11" si="0">U11*T11</f>
        <v>-4809.3177599999999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pubescent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-2470.63</v>
      </c>
      <c r="U12" s="176">
        <f>'Données projet'!D11</f>
        <v>1.8960000000000001</v>
      </c>
      <c r="V12" s="175">
        <f t="shared" ref="V12:V19" si="1">U12*T12</f>
        <v>-4684.3144800000009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Aulne glutineux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-1380.0022007630103</v>
      </c>
      <c r="U13" s="176">
        <f>'Données projet'!D12</f>
        <v>0.75840000000000007</v>
      </c>
      <c r="V13" s="175">
        <f t="shared" si="1"/>
        <v>-1046.593669058667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pédonculé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Châtaignier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-1918.9947230583389</v>
      </c>
      <c r="U14" s="176">
        <f>'Données projet'!D13</f>
        <v>1.5168000000000001</v>
      </c>
      <c r="V14" s="175">
        <f t="shared" si="1"/>
        <v>-2910.7311959348885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Erable champêtre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-1385.2131418148022</v>
      </c>
      <c r="U15" s="176">
        <f>'Données projet'!D14</f>
        <v>0.75840000000000007</v>
      </c>
      <c r="V15" s="175">
        <f t="shared" si="1"/>
        <v>-1050.5456467523461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>Charme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-1745.31</v>
      </c>
      <c r="U16" s="176">
        <f>'Données projet'!D15</f>
        <v>0.75840000000000007</v>
      </c>
      <c r="V16" s="175">
        <f t="shared" si="1"/>
        <v>-1323.643104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2404.69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4655.2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506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-69106.049885219589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38</v>
      </c>
      <c r="B24" s="179">
        <f>'Données projet'!D37</f>
        <v>69.08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45</v>
      </c>
      <c r="B25" s="179">
        <f>'Données projet'!D38</f>
        <v>39.119999999999997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-69106.049885219589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52</v>
      </c>
      <c r="B26" s="179">
        <f>'Données projet'!D39</f>
        <v>40.9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59</v>
      </c>
      <c r="B27" s="179">
        <f>'Données projet'!D40</f>
        <v>38.119999999999997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67</v>
      </c>
      <c r="B28" s="179">
        <f>'Données projet'!D41</f>
        <v>38.229999999999997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75</v>
      </c>
      <c r="B29" s="179">
        <f>'Données projet'!D42</f>
        <v>38.909999999999997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83</v>
      </c>
      <c r="B30" s="179">
        <f>'Données projet'!D43</f>
        <v>44.22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93</v>
      </c>
      <c r="B31" s="179">
        <f>'Données projet'!D44</f>
        <v>59.26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103</v>
      </c>
      <c r="B32" s="179">
        <f>'Données projet'!D45</f>
        <v>58.98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113</v>
      </c>
      <c r="B33" s="179">
        <f>'Données projet'!D46</f>
        <v>59.52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123</v>
      </c>
      <c r="B34" s="179">
        <f>'Données projet'!D47</f>
        <v>175.3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125</v>
      </c>
      <c r="B35" s="179">
        <f>'Données projet'!D48</f>
        <v>60.7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127</v>
      </c>
      <c r="B36" s="179">
        <f>'Données projet'!D49</f>
        <v>39.56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130</v>
      </c>
      <c r="B37" s="179">
        <f>'Données projet'!D50</f>
        <v>96.57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2536.56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44</v>
      </c>
      <c r="B55" s="179">
        <f>'Données projet'!D63</f>
        <v>74.010000000000005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51</v>
      </c>
      <c r="B56" s="179">
        <f>'Données projet'!D64</f>
        <v>46.13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59</v>
      </c>
      <c r="B57" s="179">
        <f>'Données projet'!D65</f>
        <v>48.96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67</v>
      </c>
      <c r="B58" s="179">
        <f>'Données projet'!D66</f>
        <v>40.630000000000003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75</v>
      </c>
      <c r="B59" s="179">
        <f>'Données projet'!D67</f>
        <v>39.54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44.89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93</v>
      </c>
      <c r="B61" s="179">
        <f>'Données projet'!D69</f>
        <v>38.57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103</v>
      </c>
      <c r="B62" s="179">
        <f>'Données projet'!D70</f>
        <v>50.51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113</v>
      </c>
      <c r="B63" s="179">
        <f>'Données projet'!D71</f>
        <v>40.479999999999997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125</v>
      </c>
      <c r="B64" s="179">
        <f>'Données projet'!D72</f>
        <v>61.5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137</v>
      </c>
      <c r="B65" s="179">
        <f>'Données projet'!D73</f>
        <v>65.53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149</v>
      </c>
      <c r="B66" s="179">
        <f>'Données projet'!D74</f>
        <v>153.56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153</v>
      </c>
      <c r="B67" s="179">
        <f>'Données projet'!D75</f>
        <v>89.29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157</v>
      </c>
      <c r="B68" s="179">
        <f>'Données projet'!D76</f>
        <v>57.95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161</v>
      </c>
      <c r="B69" s="179">
        <f>'Données projet'!D77</f>
        <v>115.43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pubescent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2470.63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44</v>
      </c>
      <c r="B86" s="179">
        <f>'Données projet'!D89</f>
        <v>74.010000000000005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51</v>
      </c>
      <c r="B87" s="179">
        <f>'Données projet'!D90</f>
        <v>46.13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59</v>
      </c>
      <c r="B88" s="179">
        <f>'Données projet'!D91</f>
        <v>48.96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67</v>
      </c>
      <c r="B89" s="179">
        <f>'Données projet'!D92</f>
        <v>40.630000000000003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75</v>
      </c>
      <c r="B90" s="179">
        <f>'Données projet'!D93</f>
        <v>39.54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84</v>
      </c>
      <c r="B91" s="179">
        <f>'Données projet'!D94</f>
        <v>44.89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93</v>
      </c>
      <c r="B92" s="179">
        <f>'Données projet'!D95</f>
        <v>38.57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103</v>
      </c>
      <c r="B93" s="179">
        <f>'Données projet'!D96</f>
        <v>50.51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113</v>
      </c>
      <c r="B94" s="179">
        <f>'Données projet'!D97</f>
        <v>40.479999999999997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125</v>
      </c>
      <c r="B95" s="179">
        <f>'Données projet'!D98</f>
        <v>61.5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137</v>
      </c>
      <c r="B96" s="179">
        <f>'Données projet'!D99</f>
        <v>65.53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149</v>
      </c>
      <c r="B97" s="179">
        <f>'Données projet'!D100</f>
        <v>153.56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153</v>
      </c>
      <c r="B98" s="179">
        <f>'Données projet'!D101</f>
        <v>89.29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157</v>
      </c>
      <c r="B99" s="179">
        <f>'Données projet'!D102</f>
        <v>57.95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161</v>
      </c>
      <c r="B100" s="179">
        <f>'Données projet'!D103</f>
        <v>115.43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Aulne glutineux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1653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15</v>
      </c>
      <c r="B116" s="179">
        <f>'Données projet'!D114</f>
        <v>3</v>
      </c>
      <c r="C116" s="189">
        <v>20</v>
      </c>
      <c r="D116" s="177">
        <f>B116*C116</f>
        <v>60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20</v>
      </c>
      <c r="B117" s="179">
        <f>'Données projet'!D115</f>
        <v>7</v>
      </c>
      <c r="C117" s="189">
        <v>20</v>
      </c>
      <c r="D117" s="177">
        <f t="shared" ref="D117:D135" si="8">B117*C117</f>
        <v>140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25</v>
      </c>
      <c r="B118" s="179">
        <f>'Données projet'!D116</f>
        <v>14</v>
      </c>
      <c r="C118" s="189">
        <v>20</v>
      </c>
      <c r="D118" s="177">
        <f t="shared" si="8"/>
        <v>280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17</v>
      </c>
      <c r="C119" s="189">
        <v>20</v>
      </c>
      <c r="D119" s="177">
        <f t="shared" si="8"/>
        <v>340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35</v>
      </c>
      <c r="B120" s="179">
        <f>'Données projet'!D118</f>
        <v>18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40</v>
      </c>
      <c r="B121" s="179">
        <f>'Données projet'!D119</f>
        <v>19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45</v>
      </c>
      <c r="B122" s="179">
        <f>'Données projet'!D120</f>
        <v>19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50</v>
      </c>
      <c r="B123" s="179">
        <f>'Données projet'!D121</f>
        <v>18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55</v>
      </c>
      <c r="B124" s="179">
        <f>'Données projet'!D122</f>
        <v>17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60</v>
      </c>
      <c r="B125" s="179">
        <f>'Données projet'!D123</f>
        <v>17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65</v>
      </c>
      <c r="B126" s="179">
        <f>'Données projet'!D124</f>
        <v>16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70</v>
      </c>
      <c r="B127" s="179">
        <f>'Données projet'!D125</f>
        <v>15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75</v>
      </c>
      <c r="B128" s="179">
        <f>'Données projet'!D126</f>
        <v>14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80</v>
      </c>
      <c r="B129" s="179">
        <f>'Données projet'!D127</f>
        <v>13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85</v>
      </c>
      <c r="B130" s="179">
        <f>'Données projet'!D128</f>
        <v>12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90</v>
      </c>
      <c r="B131" s="179">
        <f>'Données projet'!D129</f>
        <v>11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Châtaignier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2642.06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3">
        <f>'Données projet'!D140</f>
        <v>15</v>
      </c>
      <c r="C147" s="189">
        <v>20</v>
      </c>
      <c r="D147" s="180">
        <f>B147*C147</f>
        <v>300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3">
        <f>'Données projet'!D141</f>
        <v>28</v>
      </c>
      <c r="C148" s="189">
        <v>20</v>
      </c>
      <c r="D148" s="180">
        <f t="shared" ref="D148:D166" si="10">B148*C148</f>
        <v>560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3">
        <f>'Données projet'!D142</f>
        <v>28</v>
      </c>
      <c r="C149" s="189">
        <v>20</v>
      </c>
      <c r="D149" s="180">
        <f t="shared" si="10"/>
        <v>560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3">
        <f>'Données projet'!D143</f>
        <v>28</v>
      </c>
      <c r="C150" s="189">
        <v>20</v>
      </c>
      <c r="D150" s="180">
        <f t="shared" si="10"/>
        <v>560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3">
        <f>'Données projet'!D144</f>
        <v>28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3">
        <f>'Données projet'!D145</f>
        <v>28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3">
        <f>'Données projet'!D146</f>
        <v>22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3">
        <f>'Données projet'!D147</f>
        <v>17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3">
        <f>'Données projet'!D148</f>
        <v>13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3">
        <f>'Données projet'!D149</f>
        <v>12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3">
        <f>'Données projet'!D150</f>
        <v>11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3">
        <f>'Données projet'!D151</f>
        <v>10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3">
        <f>'Données projet'!D152</f>
        <v>9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3">
        <f>'Données projet'!D153</f>
        <v>8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Erable champêtre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1811.25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15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20</v>
      </c>
      <c r="B179" s="179">
        <f>'Données projet'!D167</f>
        <v>21</v>
      </c>
      <c r="C179" s="191">
        <v>20</v>
      </c>
      <c r="D179" s="177">
        <f t="shared" ref="D179:D197" si="11">B179*C179</f>
        <v>420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25</v>
      </c>
      <c r="B180" s="179">
        <f>'Données projet'!D168</f>
        <v>21</v>
      </c>
      <c r="C180" s="191">
        <v>20</v>
      </c>
      <c r="D180" s="177">
        <f t="shared" si="11"/>
        <v>420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30</v>
      </c>
      <c r="B181" s="179">
        <f>'Données projet'!D169</f>
        <v>21</v>
      </c>
      <c r="C181" s="191">
        <v>20</v>
      </c>
      <c r="D181" s="177">
        <f t="shared" si="11"/>
        <v>420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35</v>
      </c>
      <c r="B182" s="179">
        <f>'Données projet'!D170</f>
        <v>21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40</v>
      </c>
      <c r="B183" s="179">
        <f>'Données projet'!D171</f>
        <v>21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45</v>
      </c>
      <c r="B184" s="179">
        <f>'Données projet'!D172</f>
        <v>18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50</v>
      </c>
      <c r="B185" s="179">
        <f>'Données projet'!D173</f>
        <v>13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55</v>
      </c>
      <c r="B186" s="179">
        <f>'Données projet'!D174</f>
        <v>11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60</v>
      </c>
      <c r="B187" s="179">
        <f>'Données projet'!D175</f>
        <v>9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65</v>
      </c>
      <c r="B188" s="179">
        <f>'Données projet'!D176</f>
        <v>8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70</v>
      </c>
      <c r="B189" s="179">
        <f>'Données projet'!D177</f>
        <v>8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75</v>
      </c>
      <c r="B190" s="179">
        <f>'Données projet'!D178</f>
        <v>7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80</v>
      </c>
      <c r="B191" s="179">
        <f>'Données projet'!D179</f>
        <v>6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Charme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1745.31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30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44</v>
      </c>
      <c r="B210" s="179">
        <f>'Données projet'!D193</f>
        <v>74.010000000000005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51</v>
      </c>
      <c r="B211" s="179">
        <f>'Données projet'!D194</f>
        <v>46.13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59</v>
      </c>
      <c r="B212" s="179">
        <f>'Données projet'!D195</f>
        <v>48.96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67</v>
      </c>
      <c r="B213" s="179">
        <f>'Données projet'!D196</f>
        <v>40.630000000000003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75</v>
      </c>
      <c r="B214" s="179">
        <f>'Données projet'!D197</f>
        <v>39.54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84</v>
      </c>
      <c r="B215" s="179">
        <f>'Données projet'!D198</f>
        <v>44.89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93</v>
      </c>
      <c r="B216" s="179">
        <f>'Données projet'!D199</f>
        <v>38.57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103</v>
      </c>
      <c r="B217" s="179">
        <f>'Données projet'!D200</f>
        <v>50.51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113</v>
      </c>
      <c r="B218" s="179">
        <f>'Données projet'!D201</f>
        <v>40.479999999999997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125</v>
      </c>
      <c r="B219" s="179">
        <f>'Données projet'!D202</f>
        <v>61.5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137</v>
      </c>
      <c r="B220" s="179">
        <f>'Données projet'!D203</f>
        <v>65.53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149</v>
      </c>
      <c r="B221" s="179">
        <f>'Données projet'!D204</f>
        <v>153.56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153</v>
      </c>
      <c r="B222" s="179">
        <f>'Données projet'!D205</f>
        <v>89.29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157</v>
      </c>
      <c r="B223" s="179">
        <f>'Données projet'!D206</f>
        <v>57.95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161</v>
      </c>
      <c r="B224" s="179">
        <f>'Données projet'!D207</f>
        <v>115.43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2024-06-03T08:26:27Z</dcterms:modified>
</cp:coreProperties>
</file>