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BARON 1 (33) Indivision GARZARO\Doc fin\"/>
    </mc:Choice>
  </mc:AlternateContent>
  <xr:revisionPtr revIDLastSave="0" documentId="13_ncr:1_{9DB6F518-2AB3-4B32-A596-309D48BED49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HH161" i="2"/>
  <c r="HG161" i="2"/>
  <c r="EA161" i="2"/>
  <c r="FS161" i="2"/>
  <c r="EX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C168" i="2"/>
  <c r="DG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HH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B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HI195" i="2"/>
  <c r="EA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78" i="2" a="1"/>
  <c r="EI178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4" i="2" a="1"/>
  <c r="FD14" i="2" s="1"/>
  <c r="FD43" i="2" a="1"/>
  <c r="FD43" i="2" s="1"/>
  <c r="FD167" i="2" a="1"/>
  <c r="FD167" i="2" s="1"/>
  <c r="FD159" i="2" a="1"/>
  <c r="FD159" i="2" s="1"/>
  <c r="FD187" i="2" a="1"/>
  <c r="FD187" i="2" s="1"/>
  <c r="BC130" i="2" a="1"/>
  <c r="BC130" i="2" s="1"/>
  <c r="BC55" i="2" a="1"/>
  <c r="BC55" i="2" s="1"/>
  <c r="BC192" i="2" a="1"/>
  <c r="BC192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71" i="2" a="1"/>
  <c r="EI71" i="2" s="1"/>
  <c r="EI20" i="2" a="1"/>
  <c r="EI20" i="2" s="1"/>
  <c r="EI113" i="2" a="1"/>
  <c r="EI113" i="2" s="1"/>
  <c r="EI170" i="2" a="1"/>
  <c r="EI170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7" i="2" l="1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47" i="2" a="1"/>
  <c r="BC47" i="2" s="1"/>
  <c r="BC68" i="2" a="1"/>
  <c r="BC68" i="2" s="1"/>
  <c r="BC58" i="2" a="1"/>
  <c r="BC58" i="2" s="1"/>
  <c r="BC34" i="2" a="1"/>
  <c r="BC34" i="2" s="1"/>
  <c r="BC164" i="2" a="1"/>
  <c r="BC164" i="2" s="1"/>
  <c r="AH62" i="2" a="1"/>
  <c r="AH62" i="2" s="1"/>
  <c r="AH163" i="2" a="1"/>
  <c r="AH163" i="2" s="1"/>
  <c r="AH199" i="2" a="1"/>
  <c r="AH199" i="2" s="1"/>
  <c r="AH19" i="2" a="1"/>
  <c r="AH19" i="2" s="1"/>
  <c r="AH90" i="2" a="1"/>
  <c r="AH90" i="2" s="1"/>
  <c r="AH166" i="2" a="1"/>
  <c r="AH166" i="2" s="1"/>
  <c r="EI37" i="2" a="1"/>
  <c r="EI37" i="2" s="1"/>
  <c r="EI57" i="2" a="1"/>
  <c r="EI57" i="2" s="1"/>
  <c r="FD194" i="2" a="1"/>
  <c r="FD194" i="2" s="1"/>
  <c r="FD48" i="2" a="1"/>
  <c r="FD48" i="2" s="1"/>
  <c r="EI145" i="2" a="1"/>
  <c r="EI145" i="2" s="1"/>
  <c r="EI35" i="2" a="1"/>
  <c r="EI35" i="2" s="1"/>
  <c r="EI36" i="2" a="1"/>
  <c r="EI36" i="2" s="1"/>
  <c r="FD19" i="2" a="1"/>
  <c r="FD19" i="2" s="1"/>
  <c r="FD44" i="2" a="1"/>
  <c r="FD44" i="2" s="1"/>
  <c r="EI162" i="2" a="1"/>
  <c r="EI162" i="2" s="1"/>
  <c r="EI87" i="2" a="1"/>
  <c r="EI87" i="2" s="1"/>
  <c r="FD160" i="2" a="1"/>
  <c r="FD160" i="2" s="1"/>
  <c r="FD188" i="2" a="1"/>
  <c r="FD188" i="2" s="1"/>
  <c r="EI150" i="2" a="1"/>
  <c r="EI150" i="2" s="1"/>
  <c r="EI139" i="2" a="1"/>
  <c r="EI139" i="2" s="1"/>
  <c r="EI67" i="2" a="1"/>
  <c r="EI67" i="2" s="1"/>
  <c r="EI109" i="2" a="1"/>
  <c r="EI109" i="2" s="1"/>
  <c r="FD137" i="2" a="1"/>
  <c r="FD137" i="2" s="1"/>
  <c r="FD60" i="2" a="1"/>
  <c r="FD60" i="2" s="1"/>
  <c r="EI29" i="2" a="1"/>
  <c r="EI29" i="2" s="1"/>
  <c r="EI16" i="2" a="1"/>
  <c r="EI16" i="2" s="1"/>
  <c r="FD107" i="2" a="1"/>
  <c r="FD107" i="2" s="1"/>
  <c r="EI153" i="2" a="1"/>
  <c r="EI153" i="2" s="1"/>
  <c r="EI128" i="2" a="1"/>
  <c r="EI128" i="2" s="1"/>
  <c r="FD131" i="2" a="1"/>
  <c r="FD131" i="2" s="1"/>
  <c r="EI195" i="2" a="1"/>
  <c r="EI195" i="2" s="1"/>
  <c r="EI198" i="2" a="1"/>
  <c r="EI198" i="2" s="1"/>
  <c r="EI34" i="2" a="1"/>
  <c r="EI34" i="2" s="1"/>
  <c r="FD64" i="2" a="1"/>
  <c r="FD64" i="2" s="1"/>
  <c r="FD144" i="2" a="1"/>
  <c r="FD144" i="2" s="1"/>
  <c r="EI165" i="2" a="1"/>
  <c r="EI165" i="2" s="1"/>
  <c r="FD189" i="2" a="1"/>
  <c r="FD189" i="2" s="1"/>
  <c r="EI142" i="2" a="1"/>
  <c r="EI142" i="2" s="1"/>
  <c r="FD21" i="2" a="1"/>
  <c r="FD21" i="2" s="1"/>
  <c r="FS203" i="2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4" i="2" l="1"/>
  <c r="BI142" i="2"/>
  <c r="BI191" i="2"/>
  <c r="BI62" i="2"/>
  <c r="BI196" i="2"/>
  <c r="BI138" i="2"/>
  <c r="BI192" i="2"/>
  <c r="BI47" i="2"/>
  <c r="BI85" i="2"/>
  <c r="BI144" i="2"/>
  <c r="BI42" i="2"/>
  <c r="BI121" i="2"/>
  <c r="BI19" i="2"/>
  <c r="BI100" i="2"/>
  <c r="BI4" i="2"/>
  <c r="BI124" i="2"/>
  <c r="BI110" i="2"/>
  <c r="BI82" i="2"/>
  <c r="BI41" i="2"/>
  <c r="BI156" i="2"/>
  <c r="BI199" i="2"/>
  <c r="BI87" i="2"/>
  <c r="BI34" i="2"/>
  <c r="BI177" i="2"/>
  <c r="BI131" i="2"/>
  <c r="BI30" i="2"/>
  <c r="BI73" i="2"/>
  <c r="BI130" i="2"/>
  <c r="BI9" i="2"/>
  <c r="BI88" i="2"/>
  <c r="BI68" i="2"/>
  <c r="BI3" i="2"/>
  <c r="C8" i="4" s="1"/>
  <c r="E8" i="4" s="1"/>
  <c r="F8" i="4" s="1"/>
  <c r="G8" i="4" s="1"/>
  <c r="L8" i="4" s="1"/>
  <c r="BI48" i="2"/>
  <c r="BI132" i="2"/>
  <c r="BI129" i="2"/>
  <c r="BI44" i="2"/>
  <c r="BI106" i="2"/>
  <c r="BI20" i="2"/>
  <c r="BI113" i="2"/>
  <c r="BI185" i="2"/>
  <c r="BI114" i="2"/>
  <c r="BI186" i="2"/>
  <c r="BI23" i="2"/>
  <c r="BI11" i="2"/>
  <c r="BI72" i="2"/>
  <c r="BI8" i="2"/>
  <c r="BI51" i="2"/>
  <c r="BI163" i="2"/>
  <c r="BI22" i="2"/>
  <c r="BI29" i="2"/>
  <c r="BI160" i="2"/>
  <c r="BI182" i="2"/>
  <c r="BI166" i="2"/>
  <c r="BI69" i="2"/>
  <c r="BI59" i="2"/>
  <c r="BI18" i="2"/>
  <c r="BI6" i="2"/>
  <c r="BI189" i="2"/>
  <c r="BI128" i="2"/>
  <c r="BI201" i="2"/>
  <c r="BI179" i="2"/>
  <c r="BI49" i="2"/>
  <c r="BI139" i="2"/>
  <c r="BI90" i="2"/>
  <c r="BI61" i="2"/>
  <c r="BI147" i="2"/>
  <c r="BI89" i="2"/>
  <c r="BI178" i="2"/>
  <c r="BI67" i="2"/>
  <c r="BI43" i="2"/>
  <c r="BI151" i="2"/>
  <c r="BI146" i="2"/>
  <c r="BI149" i="2"/>
  <c r="BI148" i="2"/>
  <c r="BI66" i="2"/>
  <c r="BI7" i="2"/>
  <c r="BI79" i="2"/>
  <c r="BI50" i="2"/>
  <c r="BI140" i="2"/>
  <c r="BI116" i="2"/>
  <c r="BI127" i="2"/>
  <c r="BI123" i="2"/>
  <c r="BI64" i="2"/>
  <c r="BI25" i="2"/>
  <c r="BI193" i="2"/>
  <c r="BI117" i="2"/>
  <c r="BI58" i="2"/>
  <c r="BI91" i="2"/>
  <c r="BI86" i="2"/>
  <c r="BI183" i="2"/>
  <c r="BI135" i="2"/>
  <c r="BI21" i="2"/>
  <c r="BI190" i="2"/>
  <c r="BI38" i="2"/>
  <c r="BI164" i="2"/>
  <c r="BI136" i="2"/>
  <c r="BI145" i="2"/>
  <c r="BI46" i="2"/>
  <c r="BI107" i="2"/>
  <c r="BI28" i="2"/>
  <c r="BI84" i="2"/>
  <c r="BI176" i="2"/>
  <c r="BI161" i="2"/>
  <c r="BI108" i="2"/>
  <c r="BI13" i="2"/>
  <c r="BI93" i="2"/>
  <c r="BI194" i="2"/>
  <c r="BI159" i="2"/>
  <c r="BI188" i="2"/>
  <c r="BI153" i="2"/>
  <c r="BI26" i="2"/>
  <c r="BI150" i="2"/>
  <c r="BI105" i="2"/>
  <c r="BI35" i="2"/>
  <c r="BI157" i="2"/>
  <c r="BI94" i="2"/>
  <c r="BI80" i="2"/>
  <c r="BI54" i="2"/>
  <c r="BI171" i="2"/>
  <c r="BI158" i="2"/>
  <c r="BI102" i="2"/>
  <c r="BI181" i="2"/>
  <c r="BI97" i="2"/>
  <c r="BI187" i="2"/>
  <c r="BI52" i="2"/>
  <c r="BI57" i="2"/>
  <c r="BI17" i="2"/>
  <c r="BI74" i="2"/>
  <c r="BI39" i="2"/>
  <c r="BI134" i="2"/>
  <c r="BI32" i="2"/>
  <c r="BI70" i="2"/>
  <c r="BI53" i="2"/>
  <c r="BI98" i="2"/>
  <c r="BI120" i="2"/>
  <c r="BI198" i="2"/>
  <c r="BI174" i="2"/>
  <c r="BI197" i="2"/>
  <c r="BI33" i="2"/>
  <c r="BI184" i="2"/>
  <c r="BI95" i="2"/>
  <c r="BI99" i="2"/>
  <c r="BI170" i="2"/>
  <c r="BI175" i="2"/>
  <c r="BI60" i="2"/>
  <c r="BI16" i="2"/>
  <c r="BI101" i="2"/>
  <c r="BI152" i="2"/>
  <c r="BI5" i="2"/>
  <c r="BI78" i="2"/>
  <c r="BI24" i="2"/>
  <c r="BI76" i="2"/>
  <c r="BI55" i="2"/>
  <c r="BI180" i="2"/>
  <c r="BI200" i="2"/>
  <c r="BI141" i="2"/>
  <c r="BI96" i="2"/>
  <c r="BI14" i="2"/>
  <c r="BI195" i="2"/>
  <c r="BI12" i="2"/>
  <c r="BI143" i="2"/>
  <c r="BI71" i="2"/>
  <c r="BI162" i="2"/>
  <c r="BI109" i="2"/>
  <c r="BI77" i="2"/>
  <c r="BI45" i="2"/>
  <c r="BI111" i="2"/>
  <c r="BI118" i="2"/>
  <c r="BI133" i="2"/>
  <c r="BI65" i="2"/>
  <c r="BI15" i="2"/>
  <c r="BI165" i="2"/>
  <c r="BI31" i="2"/>
  <c r="BI155" i="2"/>
  <c r="BI103" i="2"/>
  <c r="BI10" i="2"/>
  <c r="BI168" i="2"/>
  <c r="BI172" i="2"/>
  <c r="BI83" i="2"/>
  <c r="BI63" i="2"/>
  <c r="BI125" i="2"/>
  <c r="BI122" i="2"/>
  <c r="BI40" i="2"/>
  <c r="BI169" i="2"/>
  <c r="BI81" i="2"/>
  <c r="BI173" i="2"/>
  <c r="BI92" i="2"/>
  <c r="BI27" i="2"/>
  <c r="BI119" i="2"/>
  <c r="BI112" i="2"/>
  <c r="BI56" i="2"/>
  <c r="BI126" i="2"/>
  <c r="BI37" i="2"/>
  <c r="BI104" i="2"/>
  <c r="BI137" i="2"/>
  <c r="BI202" i="2"/>
  <c r="BI203" i="2"/>
  <c r="BI115" i="2"/>
  <c r="BI36" i="2"/>
  <c r="BI167" i="2"/>
  <c r="BI7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<sst xmlns="http://schemas.openxmlformats.org/spreadsheetml/2006/main" count="1172" uniqueCount="324">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</sst>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584.7539010360191</c:v>
                </c:pt>
                <c:pt idx="107">
                  <c:v>593.3155267791268</c:v>
                </c:pt>
                <c:pt idx="108">
                  <c:v>601.87458193334135</c:v>
                </c:pt>
                <c:pt idx="109">
                  <c:v>610.43110820893173</c:v>
                </c:pt>
                <c:pt idx="110">
                  <c:v>618.98514605149205</c:v>
                </c:pt>
                <c:pt idx="111">
                  <c:v>586.46643387782888</c:v>
                </c:pt>
                <c:pt idx="112">
                  <c:v>594.59954789333995</c:v>
                </c:pt>
                <c:pt idx="113">
                  <c:v>602.73034768336277</c:v>
                </c:pt>
                <c:pt idx="114">
                  <c:v>610.85886887038066</c:v>
                </c:pt>
                <c:pt idx="115">
                  <c:v>618.98514605149205</c:v>
                </c:pt>
                <c:pt idx="116">
                  <c:v>588.17886252774224</c:v>
                </c:pt>
                <c:pt idx="117">
                  <c:v>595.88351131434945</c:v>
                </c:pt>
                <c:pt idx="118">
                  <c:v>603.58608818664197</c:v>
                </c:pt>
                <c:pt idx="119">
                  <c:v>611.28662331597286</c:v>
                </c:pt>
                <c:pt idx="120">
                  <c:v>618.98514605149228</c:v>
                </c:pt>
                <c:pt idx="121">
                  <c:v>4.5461092908206203E-12</c:v>
                </c:pt>
                <c:pt idx="122">
                  <c:v>4.5461092908206203E-12</c:v>
                </c:pt>
                <c:pt idx="123">
                  <c:v>4.5461092908206203E-12</c:v>
                </c:pt>
                <c:pt idx="124">
                  <c:v>4.5461092908206203E-12</c:v>
                </c:pt>
                <c:pt idx="125">
                  <c:v>4.5461092908206203E-12</c:v>
                </c:pt>
                <c:pt idx="126">
                  <c:v>4.5461092908206203E-12</c:v>
                </c:pt>
                <c:pt idx="127">
                  <c:v>4.5461092908206203E-12</c:v>
                </c:pt>
                <c:pt idx="128">
                  <c:v>4.5461092908206203E-12</c:v>
                </c:pt>
                <c:pt idx="129">
                  <c:v>4.5461092908206203E-12</c:v>
                </c:pt>
                <c:pt idx="130">
                  <c:v>4.5461092908206203E-12</c:v>
                </c:pt>
                <c:pt idx="131">
                  <c:v>4.5461092908206203E-12</c:v>
                </c:pt>
                <c:pt idx="132">
                  <c:v>4.5461092908206203E-12</c:v>
                </c:pt>
                <c:pt idx="133">
                  <c:v>4.5461092908206203E-12</c:v>
                </c:pt>
                <c:pt idx="134">
                  <c:v>4.5461092908206203E-12</c:v>
                </c:pt>
                <c:pt idx="135">
                  <c:v>4.5461092908206203E-12</c:v>
                </c:pt>
                <c:pt idx="136">
                  <c:v>4.5461092908206203E-12</c:v>
                </c:pt>
                <c:pt idx="137">
                  <c:v>4.5461092908206203E-12</c:v>
                </c:pt>
                <c:pt idx="138">
                  <c:v>4.5461092908206203E-12</c:v>
                </c:pt>
                <c:pt idx="139">
                  <c:v>4.5461092908206203E-12</c:v>
                </c:pt>
                <c:pt idx="140">
                  <c:v>4.5461092908206203E-12</c:v>
                </c:pt>
                <c:pt idx="141">
                  <c:v>4.5461092908206203E-12</c:v>
                </c:pt>
                <c:pt idx="142">
                  <c:v>4.5461092908206203E-12</c:v>
                </c:pt>
                <c:pt idx="143">
                  <c:v>4.5461092908206203E-12</c:v>
                </c:pt>
                <c:pt idx="144">
                  <c:v>4.5461092908206203E-12</c:v>
                </c:pt>
                <c:pt idx="145">
                  <c:v>4.5461092908206203E-12</c:v>
                </c:pt>
                <c:pt idx="146">
                  <c:v>4.5461092908206203E-12</c:v>
                </c:pt>
                <c:pt idx="147">
                  <c:v>4.5461092908206203E-12</c:v>
                </c:pt>
                <c:pt idx="148">
                  <c:v>4.5461092908206203E-12</c:v>
                </c:pt>
                <c:pt idx="149">
                  <c:v>4.5461092908206203E-12</c:v>
                </c:pt>
                <c:pt idx="150">
                  <c:v>4.5461092908206203E-12</c:v>
                </c:pt>
                <c:pt idx="151">
                  <c:v>4.5461092908206203E-12</c:v>
                </c:pt>
                <c:pt idx="152">
                  <c:v>4.5461092908206203E-12</c:v>
                </c:pt>
                <c:pt idx="153">
                  <c:v>4.5461092908206203E-12</c:v>
                </c:pt>
                <c:pt idx="154">
                  <c:v>4.5461092908206203E-12</c:v>
                </c:pt>
                <c:pt idx="155">
                  <c:v>4.5461092908206203E-12</c:v>
                </c:pt>
                <c:pt idx="156">
                  <c:v>4.5461092908206203E-12</c:v>
                </c:pt>
                <c:pt idx="157">
                  <c:v>4.5461092908206203E-12</c:v>
                </c:pt>
                <c:pt idx="158">
                  <c:v>4.5461092908206203E-12</c:v>
                </c:pt>
                <c:pt idx="159">
                  <c:v>4.5461092908206203E-12</c:v>
                </c:pt>
                <c:pt idx="160">
                  <c:v>4.5461092908206203E-12</c:v>
                </c:pt>
                <c:pt idx="161">
                  <c:v>4.5461092908206203E-12</c:v>
                </c:pt>
                <c:pt idx="162">
                  <c:v>4.5461092908206203E-12</c:v>
                </c:pt>
                <c:pt idx="163">
                  <c:v>4.5461092908206203E-12</c:v>
                </c:pt>
                <c:pt idx="164">
                  <c:v>4.5461092908206203E-12</c:v>
                </c:pt>
                <c:pt idx="165">
                  <c:v>4.5461092908206203E-12</c:v>
                </c:pt>
                <c:pt idx="166">
                  <c:v>4.5461092908206203E-12</c:v>
                </c:pt>
                <c:pt idx="167">
                  <c:v>4.5461092908206203E-12</c:v>
                </c:pt>
                <c:pt idx="168">
                  <c:v>4.5461092908206203E-12</c:v>
                </c:pt>
                <c:pt idx="169">
                  <c:v>4.5461092908206203E-12</c:v>
                </c:pt>
                <c:pt idx="170">
                  <c:v>4.5461092908206203E-12</c:v>
                </c:pt>
                <c:pt idx="171">
                  <c:v>4.5461092908206203E-12</c:v>
                </c:pt>
                <c:pt idx="172">
                  <c:v>4.5461092908206203E-12</c:v>
                </c:pt>
                <c:pt idx="173">
                  <c:v>4.5461092908206203E-12</c:v>
                </c:pt>
                <c:pt idx="174">
                  <c:v>4.5461092908206203E-12</c:v>
                </c:pt>
                <c:pt idx="175">
                  <c:v>4.5461092908206203E-12</c:v>
                </c:pt>
                <c:pt idx="176">
                  <c:v>4.5461092908206203E-12</c:v>
                </c:pt>
                <c:pt idx="177">
                  <c:v>4.5461092908206203E-12</c:v>
                </c:pt>
                <c:pt idx="178">
                  <c:v>4.5461092908206203E-12</c:v>
                </c:pt>
                <c:pt idx="179">
                  <c:v>4.5461092908206203E-12</c:v>
                </c:pt>
                <c:pt idx="180">
                  <c:v>4.5461092908206203E-12</c:v>
                </c:pt>
                <c:pt idx="181">
                  <c:v>4.5461092908206203E-12</c:v>
                </c:pt>
                <c:pt idx="182">
                  <c:v>4.5461092908206203E-12</c:v>
                </c:pt>
                <c:pt idx="183">
                  <c:v>4.5461092908206203E-12</c:v>
                </c:pt>
                <c:pt idx="184">
                  <c:v>4.5461092908206203E-12</c:v>
                </c:pt>
                <c:pt idx="185">
                  <c:v>4.5461092908206203E-12</c:v>
                </c:pt>
                <c:pt idx="186">
                  <c:v>4.5461092908206203E-12</c:v>
                </c:pt>
                <c:pt idx="187">
                  <c:v>4.5461092908206203E-12</c:v>
                </c:pt>
                <c:pt idx="188">
                  <c:v>4.5461092908206203E-12</c:v>
                </c:pt>
                <c:pt idx="189">
                  <c:v>4.5461092908206203E-12</c:v>
                </c:pt>
                <c:pt idx="190">
                  <c:v>4.5461092908206203E-12</c:v>
                </c:pt>
                <c:pt idx="191">
                  <c:v>4.5461092908206203E-12</c:v>
                </c:pt>
                <c:pt idx="192">
                  <c:v>4.5461092908206203E-12</c:v>
                </c:pt>
                <c:pt idx="193">
                  <c:v>4.5461092908206203E-12</c:v>
                </c:pt>
                <c:pt idx="194">
                  <c:v>4.5461092908206203E-12</c:v>
                </c:pt>
                <c:pt idx="195">
                  <c:v>4.5461092908206203E-12</c:v>
                </c:pt>
                <c:pt idx="196">
                  <c:v>4.5461092908206203E-12</c:v>
                </c:pt>
                <c:pt idx="197">
                  <c:v>4.5461092908206203E-12</c:v>
                </c:pt>
                <c:pt idx="198">
                  <c:v>4.5461092908206203E-12</c:v>
                </c:pt>
                <c:pt idx="199">
                  <c:v>4.5461092908206203E-12</c:v>
                </c:pt>
                <c:pt idx="200">
                  <c:v>4.5461092908206203E-12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6" zoomScale="90" zoomScaleNormal="90" workbookViewId="0">
      <selection activeCell="D17" sqref="D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0.25</v>
      </c>
      <c r="D9" s="36">
        <f t="shared" ref="D9:D18" si="0">C9*$C$5</f>
        <v>1.2524999999999999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</v>
      </c>
      <c r="D10" s="36">
        <f t="shared" si="0"/>
        <v>0.501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</v>
      </c>
      <c r="D11" s="36">
        <f>C11*$C$5</f>
        <v>0.501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44</v>
      </c>
      <c r="C12" s="35">
        <v>0.55000000000000004</v>
      </c>
      <c r="D12" s="36">
        <f>C12*$C$5</f>
        <v>2.7555000000000001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283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283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283</v>
      </c>
      <c r="C81" s="53">
        <v>20</v>
      </c>
      <c r="D81" s="53">
        <v>283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54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>
        <v>0.3</v>
      </c>
      <c r="G89" s="54">
        <v>0.7</v>
      </c>
      <c r="H89" s="54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283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283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283</v>
      </c>
      <c r="C107" s="53">
        <v>20</v>
      </c>
      <c r="D107" s="53">
        <v>283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5</v>
      </c>
      <c r="B114" s="63">
        <v>28</v>
      </c>
      <c r="C114" s="53">
        <v>1</v>
      </c>
      <c r="D114" s="63">
        <v>4</v>
      </c>
      <c r="E114" s="54"/>
      <c r="F114" s="54"/>
      <c r="G114" s="54"/>
      <c r="H114" s="54">
        <v>1</v>
      </c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10</v>
      </c>
      <c r="B115" s="63">
        <v>79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15</v>
      </c>
      <c r="B116" s="63">
        <v>113</v>
      </c>
      <c r="C116" s="53">
        <v>3</v>
      </c>
      <c r="D116" s="63">
        <v>17</v>
      </c>
      <c r="E116" s="54">
        <v>0.2</v>
      </c>
      <c r="F116" s="54"/>
      <c r="G116" s="54"/>
      <c r="H116" s="54">
        <v>0.8</v>
      </c>
      <c r="I116" s="56">
        <f t="shared" si="4"/>
        <v>11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20</v>
      </c>
      <c r="B117" s="63">
        <v>145</v>
      </c>
      <c r="C117" s="53">
        <v>4</v>
      </c>
      <c r="D117" s="63">
        <v>14</v>
      </c>
      <c r="E117" s="54">
        <v>0.8</v>
      </c>
      <c r="F117" s="54"/>
      <c r="G117" s="54"/>
      <c r="H117" s="54">
        <v>0.2</v>
      </c>
      <c r="I117" s="56">
        <f t="shared" si="4"/>
        <v>9.8000000000000007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25</v>
      </c>
      <c r="B118" s="63">
        <v>173</v>
      </c>
      <c r="C118" s="53">
        <v>5</v>
      </c>
      <c r="D118" s="63">
        <v>11</v>
      </c>
      <c r="E118" s="54">
        <v>0.8</v>
      </c>
      <c r="F118" s="54"/>
      <c r="G118" s="54"/>
      <c r="H118" s="54">
        <v>0.2</v>
      </c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3">
        <v>196</v>
      </c>
      <c r="C119" s="53">
        <v>6</v>
      </c>
      <c r="D119" s="63">
        <v>9</v>
      </c>
      <c r="E119" s="54">
        <v>0.9</v>
      </c>
      <c r="F119" s="54"/>
      <c r="G119" s="54"/>
      <c r="H119" s="54">
        <v>0.1</v>
      </c>
      <c r="I119" s="56">
        <f t="shared" si="4"/>
        <v>6.8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35</v>
      </c>
      <c r="B120" s="63">
        <v>216</v>
      </c>
      <c r="C120" s="63">
        <v>7</v>
      </c>
      <c r="D120" s="63">
        <v>7</v>
      </c>
      <c r="E120" s="93"/>
      <c r="F120" s="93"/>
      <c r="G120" s="93"/>
      <c r="H120" s="93"/>
      <c r="I120" s="56">
        <f t="shared" si="4"/>
        <v>5.8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40</v>
      </c>
      <c r="B121" s="63">
        <v>233</v>
      </c>
      <c r="C121" s="63">
        <v>8</v>
      </c>
      <c r="D121" s="63">
        <v>6</v>
      </c>
      <c r="E121" s="93"/>
      <c r="F121" s="93"/>
      <c r="G121" s="93"/>
      <c r="H121" s="93"/>
      <c r="I121" s="56">
        <f t="shared" si="4"/>
        <v>4.8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45</v>
      </c>
      <c r="B122" s="63">
        <v>252</v>
      </c>
      <c r="C122" s="63">
        <v>9</v>
      </c>
      <c r="D122" s="63">
        <v>252</v>
      </c>
      <c r="E122" s="93"/>
      <c r="F122" s="93"/>
      <c r="G122" s="93"/>
      <c r="H122" s="93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Robinier faux-acacia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289.69436826914978</v>
      </c>
      <c r="T3" s="62">
        <f>IF('Données projet'!E9&gt;30,$R$33-$H$33,LOOKUP('Données projet'!$E$9,$A$3:$A$203,R3:R203)-LOOKUP('Données projet'!$E$9,$A$3:$A$203,$H$3:$H$203))</f>
        <v>242.84781402593845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406.67123242209931</v>
      </c>
      <c r="AO3" s="62">
        <f>IF('Données projet'!E10&gt;30,$AM$33-$H$33,LOOKUP('Données projet'!$E$10,$A$3:$A$203,AM3:AM203)-LOOKUP('Données projet'!$E$10,$A$3:$A$203,$H$3:$H$203))</f>
        <v>252.43382636914751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446.67723242232324</v>
      </c>
      <c r="BJ3" s="62">
        <f>IF('Données projet'!E11&gt;30,$BH$33-$H$33,LOOKUP('Données projet'!$E$11,$A$3:$A$203,BH3:BH203)-LOOKUP('Données projet'!$E$11,$A$3:$A$203,$H$3:$H$203))</f>
        <v>275.54513370838777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312.43110610485337</v>
      </c>
      <c r="CE3" s="62">
        <f>IF('Données projet'!E12&gt;30,$CC$33-$H$33,LOOKUP('Données projet'!$E$12,$A$3:$A$203,CC3:CC203)-LOOKUP('Données projet'!$E$12,$A$3:$A$203,$H$3:$H$203))</f>
        <v>442.54749157177571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169.3518236467433</v>
      </c>
      <c r="S4" s="62">
        <f ca="1">AVERAGE(OFFSET($R$3,0,0,'Données projet'!$E$9+1,1))-AVERAGE(OFFSET($H$3,0,0,'Données projet'!$E$9+1,1))</f>
        <v>289.69436826914978</v>
      </c>
      <c r="T4" s="62">
        <f>$T$3</f>
        <v>242.84781402593845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170.53545269614412</v>
      </c>
      <c r="AN4" s="62">
        <f ca="1">AVERAGE(OFFSET($AM$3,0,0,'Données projet'!$E$10+1,1))-AVERAGE(OFFSET($H$3,0,0,'Données projet'!$E$10+1,1))</f>
        <v>406.67123242209931</v>
      </c>
      <c r="AO4" s="62">
        <f>$AO$3</f>
        <v>252.43382636914751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1.2025088711792926</v>
      </c>
      <c r="BF4" s="14">
        <f>EXP(-1.0587+0.8836*LN(BE4)+0.284)</f>
        <v>0.54239799688655566</v>
      </c>
      <c r="BG4" s="22">
        <f t="shared" ref="BG4:BG67" si="7">(BE4+BF4)*0.475*44/12</f>
        <v>3.0390461285480193</v>
      </c>
      <c r="BH4" s="62">
        <f t="shared" ref="BH4:BH67" si="8">BG4+(AY4+AZ4)*44/12</f>
        <v>170.85148008147186</v>
      </c>
      <c r="BI4" s="62">
        <f ca="1">AVERAGE(OFFSET($BH$3,0,0,'Données projet'!$E$11+1,1))-AVERAGE(OFFSET($H$3,0,0,'Données projet'!$E$11+1,1))</f>
        <v>446.67723242232324</v>
      </c>
      <c r="BJ4" s="62">
        <f>$BJ$3</f>
        <v>275.54513370838777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2">
        <f t="shared" ref="CC4:CC67" si="11">CB4+(BT4+BU4)*44/12</f>
        <v>172.20503858272176</v>
      </c>
      <c r="CD4" s="62">
        <f ca="1">AVERAGE(OFFSET($CC$3,0,0,'Données projet'!$E$12+1,1))-AVERAGE(OFFSET($H$3,0,0,'Données projet'!$E$12+1,1))</f>
        <v>312.43110610485337</v>
      </c>
      <c r="CE4" s="62">
        <f>$CE$3</f>
        <v>442.54749157177571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172.5313742635588</v>
      </c>
      <c r="S5" s="62">
        <f ca="1">AVERAGE(OFFSET($R$3,0,0,'Données projet'!$E$9+1,1))-AVERAGE(OFFSET($H$3,0,0,'Données projet'!$E$9+1,1))</f>
        <v>289.69436826914978</v>
      </c>
      <c r="T5" s="62">
        <f t="shared" ref="T5:T68" si="34">$T$3</f>
        <v>242.84781402593845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173.80661926410878</v>
      </c>
      <c r="AN5" s="62">
        <f ca="1">AVERAGE(OFFSET($AM$3,0,0,'Données projet'!$E$10+1,1))-AVERAGE(OFFSET($H$3,0,0,'Données projet'!$E$10+1,1))</f>
        <v>406.67123242209931</v>
      </c>
      <c r="AO5" s="62">
        <f t="shared" ref="AO5:AO68" si="36">$AO$3</f>
        <v>252.43382636914751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1.4260627073618306</v>
      </c>
      <c r="BF5" s="14">
        <f t="shared" ref="BF5:BF68" si="37">EXP(-1.0587+0.8836*LN(BE5)+0.284)</f>
        <v>0.63059271915132864</v>
      </c>
      <c r="BG5" s="22">
        <f t="shared" si="7"/>
        <v>3.5820082011770853</v>
      </c>
      <c r="BH5" s="62">
        <f t="shared" si="8"/>
        <v>174.17928948867791</v>
      </c>
      <c r="BI5" s="62">
        <f ca="1">AVERAGE(OFFSET($BH$3,0,0,'Données projet'!$E$11+1,1))-AVERAGE(OFFSET($H$3,0,0,'Données projet'!$E$11+1,1))</f>
        <v>446.67723242232324</v>
      </c>
      <c r="BJ5" s="62">
        <f t="shared" ref="BJ5:BJ68" si="38">$BJ$3</f>
        <v>275.54513370838777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2">
        <f t="shared" si="11"/>
        <v>178.95854278418821</v>
      </c>
      <c r="CD5" s="62">
        <f ca="1">AVERAGE(OFFSET($CC$3,0,0,'Données projet'!$E$12+1,1))-AVERAGE(OFFSET($H$3,0,0,'Données projet'!$E$12+1,1))</f>
        <v>312.43110610485337</v>
      </c>
      <c r="CE5" s="62">
        <f t="shared" ref="CE5:CE68" si="40">$CE$3</f>
        <v>442.54749157177571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175.78542475258246</v>
      </c>
      <c r="S6" s="62">
        <f ca="1">AVERAGE(OFFSET($R$3,0,0,'Données projet'!$E$9+1,1))-AVERAGE(OFFSET($H$3,0,0,'Données projet'!$E$9+1,1))</f>
        <v>289.69436826914978</v>
      </c>
      <c r="T6" s="62">
        <f t="shared" si="34"/>
        <v>242.84781402593845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177.13785065906328</v>
      </c>
      <c r="AN6" s="62">
        <f ca="1">AVERAGE(OFFSET($AM$3,0,0,'Données projet'!$E$10+1,1))-AVERAGE(OFFSET($H$3,0,0,'Données projet'!$E$10+1,1))</f>
        <v>406.67123242209931</v>
      </c>
      <c r="AO6" s="62">
        <f t="shared" si="36"/>
        <v>252.43382636914751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1.6911765842806317</v>
      </c>
      <c r="BF6" s="14">
        <f t="shared" si="37"/>
        <v>0.73312803463364506</v>
      </c>
      <c r="BG6" s="22">
        <f t="shared" si="7"/>
        <v>4.2223305446090311</v>
      </c>
      <c r="BH6" s="62">
        <f t="shared" si="8"/>
        <v>177.57735111449392</v>
      </c>
      <c r="BI6" s="62">
        <f ca="1">AVERAGE(OFFSET($BH$3,0,0,'Données projet'!$E$11+1,1))-AVERAGE(OFFSET($H$3,0,0,'Données projet'!$E$11+1,1))</f>
        <v>446.67723242232324</v>
      </c>
      <c r="BJ6" s="62">
        <f t="shared" si="38"/>
        <v>275.54513370838777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2">
        <f t="shared" si="11"/>
        <v>189.29010455081828</v>
      </c>
      <c r="CD6" s="62">
        <f ca="1">AVERAGE(OFFSET($CC$3,0,0,'Données projet'!$E$12+1,1))-AVERAGE(OFFSET($H$3,0,0,'Données projet'!$E$12+1,1))</f>
        <v>312.43110610485337</v>
      </c>
      <c r="CE6" s="62">
        <f t="shared" si="40"/>
        <v>442.54749157177571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179.14070081262093</v>
      </c>
      <c r="S7" s="62">
        <f ca="1">AVERAGE(OFFSET($R$3,0,0,'Données projet'!$E$9+1,1))-AVERAGE(OFFSET($H$3,0,0,'Données projet'!$E$9+1,1))</f>
        <v>289.69436826914978</v>
      </c>
      <c r="T7" s="62">
        <f t="shared" si="34"/>
        <v>242.84781402593845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180.54529680194486</v>
      </c>
      <c r="AN7" s="62">
        <f ca="1">AVERAGE(OFFSET($AM$3,0,0,'Données projet'!$E$10+1,1))-AVERAGE(OFFSET($H$3,0,0,'Données projet'!$E$10+1,1))</f>
        <v>406.67123242209931</v>
      </c>
      <c r="AO7" s="62">
        <f t="shared" si="36"/>
        <v>252.43382636914751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2.005576770540586</v>
      </c>
      <c r="BF7" s="14">
        <f t="shared" si="37"/>
        <v>0.85233574515282073</v>
      </c>
      <c r="BG7" s="22">
        <f t="shared" si="7"/>
        <v>4.9775309648326838</v>
      </c>
      <c r="BH7" s="62">
        <f t="shared" si="8"/>
        <v>181.06365302900963</v>
      </c>
      <c r="BI7" s="62">
        <f ca="1">AVERAGE(OFFSET($BH$3,0,0,'Données projet'!$E$11+1,1))-AVERAGE(OFFSET($H$3,0,0,'Données projet'!$E$11+1,1))</f>
        <v>446.67723242232324</v>
      </c>
      <c r="BJ7" s="62">
        <f t="shared" si="38"/>
        <v>275.54513370838777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2">
        <f t="shared" si="11"/>
        <v>206.49159037895589</v>
      </c>
      <c r="CD7" s="62">
        <f ca="1">AVERAGE(OFFSET($CC$3,0,0,'Données projet'!$E$12+1,1))-AVERAGE(OFFSET($H$3,0,0,'Données projet'!$E$12+1,1))</f>
        <v>312.43110610485337</v>
      </c>
      <c r="CE7" s="62">
        <f t="shared" si="40"/>
        <v>442.54749157177571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182.63072830440495</v>
      </c>
      <c r="S8" s="62">
        <f ca="1">AVERAGE(OFFSET($R$3,0,0,'Données projet'!$E$9+1,1))-AVERAGE(OFFSET($H$3,0,0,'Données projet'!$E$9+1,1))</f>
        <v>289.69436826914978</v>
      </c>
      <c r="T8" s="62">
        <f t="shared" si="34"/>
        <v>242.84781402593845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184.0479288203357</v>
      </c>
      <c r="AN8" s="62">
        <f ca="1">AVERAGE(OFFSET($AM$3,0,0,'Données projet'!$E$10+1,1))-AVERAGE(OFFSET($H$3,0,0,'Données projet'!$E$10+1,1))</f>
        <v>406.67123242209931</v>
      </c>
      <c r="AO8" s="62">
        <f t="shared" si="36"/>
        <v>252.43382636914751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2.3784258958640736</v>
      </c>
      <c r="BF8" s="14">
        <f t="shared" si="37"/>
        <v>0.99092680697750823</v>
      </c>
      <c r="BG8" s="22">
        <f t="shared" si="7"/>
        <v>5.868289290782422</v>
      </c>
      <c r="BH8" s="62">
        <f t="shared" si="8"/>
        <v>184.65933716722978</v>
      </c>
      <c r="BI8" s="62">
        <f ca="1">AVERAGE(OFFSET($BH$3,0,0,'Données projet'!$E$11+1,1))-AVERAGE(OFFSET($H$3,0,0,'Données projet'!$E$11+1,1))</f>
        <v>446.67723242232324</v>
      </c>
      <c r="BJ8" s="62">
        <f t="shared" si="38"/>
        <v>275.54513370838777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2">
        <f t="shared" si="11"/>
        <v>236.87353340725241</v>
      </c>
      <c r="CD8" s="62">
        <f ca="1">AVERAGE(OFFSET($CC$3,0,0,'Données projet'!$E$12+1,1))-AVERAGE(OFFSET($H$3,0,0,'Données projet'!$E$12+1,1))</f>
        <v>312.43110610485337</v>
      </c>
      <c r="CE8" s="62">
        <f t="shared" si="40"/>
        <v>442.54749157177571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4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186.29760464646887</v>
      </c>
      <c r="S9" s="62">
        <f ca="1">AVERAGE(OFFSET($R$3,0,0,'Données projet'!$E$9+1,1))-AVERAGE(OFFSET($H$3,0,0,'Données projet'!$E$9+1,1))</f>
        <v>289.69436826914978</v>
      </c>
      <c r="T9" s="62">
        <f t="shared" si="34"/>
        <v>242.84781402593845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187.66805127086053</v>
      </c>
      <c r="AN9" s="62">
        <f ca="1">AVERAGE(OFFSET($AM$3,0,0,'Données projet'!$E$10+1,1))-AVERAGE(OFFSET($H$3,0,0,'Données projet'!$E$10+1,1))</f>
        <v>406.67123242209931</v>
      </c>
      <c r="AO9" s="62">
        <f t="shared" si="36"/>
        <v>252.43382636914751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2.8205899795060203</v>
      </c>
      <c r="BF9" s="14">
        <f t="shared" si="37"/>
        <v>1.1520529819039591</v>
      </c>
      <c r="BG9" s="22">
        <f t="shared" si="7"/>
        <v>6.919019824455714</v>
      </c>
      <c r="BH9" s="62">
        <f t="shared" si="8"/>
        <v>188.38927192071469</v>
      </c>
      <c r="BI9" s="62">
        <f ca="1">AVERAGE(OFFSET($BH$3,0,0,'Données projet'!$E$11+1,1))-AVERAGE(OFFSET($H$3,0,0,'Données projet'!$E$11+1,1))</f>
        <v>446.67723242232324</v>
      </c>
      <c r="BJ9" s="62">
        <f t="shared" si="38"/>
        <v>275.54513370838777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35</v>
      </c>
      <c r="BZ9" s="14">
        <f>BY9*VLOOKUP('Données projet'!$B$12,Paramètres!$A$1:$I$89,3,0)*VLOOKUP('Données projet'!$B$12,Paramètres!$A$1:$I$89,5,0)</f>
        <v>31.667999999999996</v>
      </c>
      <c r="CA9" s="14">
        <f t="shared" si="39"/>
        <v>9.7611381424130652</v>
      </c>
      <c r="CB9" s="22">
        <f t="shared" si="10"/>
        <v>72.155748931369416</v>
      </c>
      <c r="CC9" s="62">
        <f t="shared" si="11"/>
        <v>253.62600102762838</v>
      </c>
      <c r="CD9" s="62">
        <f ca="1">AVERAGE(OFFSET($CC$3,0,0,'Données projet'!$E$12+1,1))-AVERAGE(OFFSET($H$3,0,0,'Données projet'!$E$12+1,1))</f>
        <v>312.43110610485337</v>
      </c>
      <c r="CE9" s="62">
        <f t="shared" si="40"/>
        <v>442.54749157177571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190.19423241120458</v>
      </c>
      <c r="S10" s="62">
        <f ca="1">AVERAGE(OFFSET($R$3,0,0,'Données projet'!$E$9+1,1))-AVERAGE(OFFSET($H$3,0,0,'Données projet'!$E$9+1,1))</f>
        <v>289.69436826914978</v>
      </c>
      <c r="T10" s="62">
        <f t="shared" si="34"/>
        <v>242.84781402593845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191.43190729544773</v>
      </c>
      <c r="AN10" s="62">
        <f ca="1">AVERAGE(OFFSET($AM$3,0,0,'Données projet'!$E$10+1,1))-AVERAGE(OFFSET($H$3,0,0,'Données projet'!$E$10+1,1))</f>
        <v>406.67123242209931</v>
      </c>
      <c r="AO10" s="62">
        <f t="shared" si="36"/>
        <v>252.43382636914751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3.3449551009027689</v>
      </c>
      <c r="BF10" s="14">
        <f t="shared" si="37"/>
        <v>1.3393785128914457</v>
      </c>
      <c r="BG10" s="22">
        <f t="shared" si="7"/>
        <v>8.1585477106915896</v>
      </c>
      <c r="BH10" s="62">
        <f t="shared" si="8"/>
        <v>192.28272864642781</v>
      </c>
      <c r="BI10" s="62">
        <f ca="1">AVERAGE(OFFSET($BH$3,0,0,'Données projet'!$E$11+1,1))-AVERAGE(OFFSET($H$3,0,0,'Données projet'!$E$11+1,1))</f>
        <v>446.67723242232324</v>
      </c>
      <c r="BJ10" s="62">
        <f t="shared" si="38"/>
        <v>275.54513370838777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46</v>
      </c>
      <c r="BZ10" s="14">
        <f>BY10*VLOOKUP('Données projet'!$B$12,Paramètres!$A$1:$I$89,3,0)*VLOOKUP('Données projet'!$B$12,Paramètres!$A$1:$I$89,5,0)</f>
        <v>41.620800000000003</v>
      </c>
      <c r="CA10" s="14">
        <f t="shared" si="39"/>
        <v>12.427241987862391</v>
      </c>
      <c r="CB10" s="22">
        <f t="shared" si="10"/>
        <v>94.133673128860323</v>
      </c>
      <c r="CC10" s="62">
        <f t="shared" si="11"/>
        <v>278.25785406459659</v>
      </c>
      <c r="CD10" s="62">
        <f ca="1">AVERAGE(OFFSET($CC$3,0,0,'Données projet'!$E$12+1,1))-AVERAGE(OFFSET($H$3,0,0,'Données projet'!$E$12+1,1))</f>
        <v>312.43110610485337</v>
      </c>
      <c r="CE10" s="62">
        <f t="shared" si="40"/>
        <v>442.54749157177571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194.38713606555996</v>
      </c>
      <c r="S11" s="62">
        <f ca="1">AVERAGE(OFFSET($R$3,0,0,'Données projet'!$E$9+1,1))-AVERAGE(OFFSET($H$3,0,0,'Données projet'!$E$9+1,1))</f>
        <v>289.69436826914978</v>
      </c>
      <c r="T11" s="62">
        <f t="shared" si="34"/>
        <v>242.84781402593845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195.37039362101532</v>
      </c>
      <c r="AN11" s="62">
        <f ca="1">AVERAGE(OFFSET($AM$3,0,0,'Données projet'!$E$10+1,1))-AVERAGE(OFFSET($H$3,0,0,'Données projet'!$E$10+1,1))</f>
        <v>406.67123242209931</v>
      </c>
      <c r="AO11" s="62">
        <f t="shared" si="36"/>
        <v>252.43382636914751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3.9668029413530626</v>
      </c>
      <c r="BF11" s="14">
        <f t="shared" si="37"/>
        <v>1.5571634542627768</v>
      </c>
      <c r="BG11" s="22">
        <f t="shared" si="7"/>
        <v>9.6209081390309201</v>
      </c>
      <c r="BH11" s="62">
        <f t="shared" si="8"/>
        <v>196.37418100525147</v>
      </c>
      <c r="BI11" s="62">
        <f ca="1">AVERAGE(OFFSET($BH$3,0,0,'Données projet'!$E$11+1,1))-AVERAGE(OFFSET($H$3,0,0,'Données projet'!$E$11+1,1))</f>
        <v>446.67723242232324</v>
      </c>
      <c r="BJ11" s="62">
        <f t="shared" si="38"/>
        <v>275.54513370838777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57</v>
      </c>
      <c r="BZ11" s="14">
        <f>BY11*VLOOKUP('Données projet'!$B$12,Paramètres!$A$1:$I$89,3,0)*VLOOKUP('Données projet'!$B$12,Paramètres!$A$1:$I$89,5,0)</f>
        <v>51.573599999999992</v>
      </c>
      <c r="CA11" s="14">
        <f t="shared" si="39"/>
        <v>15.019412930275323</v>
      </c>
      <c r="CB11" s="22">
        <f t="shared" si="10"/>
        <v>115.98283085356282</v>
      </c>
      <c r="CC11" s="62">
        <f t="shared" si="11"/>
        <v>302.73610371978339</v>
      </c>
      <c r="CD11" s="62">
        <f ca="1">AVERAGE(OFFSET($CC$3,0,0,'Données projet'!$E$12+1,1))-AVERAGE(OFFSET($H$3,0,0,'Données projet'!$E$12+1,1))</f>
        <v>312.43110610485337</v>
      </c>
      <c r="CE11" s="62">
        <f t="shared" si="40"/>
        <v>442.54749157177571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198.96001452834184</v>
      </c>
      <c r="S12" s="62">
        <f ca="1">AVERAGE(OFFSET($R$3,0,0,'Données projet'!$E$9+1,1))-AVERAGE(OFFSET($H$3,0,0,'Données projet'!$E$9+1,1))</f>
        <v>289.69436826914978</v>
      </c>
      <c r="T12" s="62">
        <f t="shared" si="34"/>
        <v>242.84781402593845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199.51990539590656</v>
      </c>
      <c r="AN12" s="62">
        <f ca="1">AVERAGE(OFFSET($AM$3,0,0,'Données projet'!$E$10+1,1))-AVERAGE(OFFSET($H$3,0,0,'Données projet'!$E$10+1,1))</f>
        <v>406.67123242209931</v>
      </c>
      <c r="AO12" s="62">
        <f t="shared" si="36"/>
        <v>252.43382636914751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4.7042561412200872</v>
      </c>
      <c r="BF12" s="14">
        <f t="shared" si="37"/>
        <v>1.8103605515195429</v>
      </c>
      <c r="BG12" s="22">
        <f t="shared" si="7"/>
        <v>11.346290739854856</v>
      </c>
      <c r="BH12" s="62">
        <f t="shared" si="8"/>
        <v>200.70424949241092</v>
      </c>
      <c r="BI12" s="62">
        <f ca="1">AVERAGE(OFFSET($BH$3,0,0,'Données projet'!$E$11+1,1))-AVERAGE(OFFSET($H$3,0,0,'Données projet'!$E$11+1,1))</f>
        <v>446.67723242232324</v>
      </c>
      <c r="BJ12" s="62">
        <f t="shared" si="38"/>
        <v>275.54513370838777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68</v>
      </c>
      <c r="BZ12" s="14">
        <f>BY12*VLOOKUP('Données projet'!$B$12,Paramètres!$A$1:$I$89,3,0)*VLOOKUP('Données projet'!$B$12,Paramètres!$A$1:$I$89,5,0)</f>
        <v>61.526399999999995</v>
      </c>
      <c r="CA12" s="14">
        <f t="shared" si="39"/>
        <v>17.553624762159014</v>
      </c>
      <c r="CB12" s="22">
        <f t="shared" si="10"/>
        <v>137.73104312742694</v>
      </c>
      <c r="CC12" s="62">
        <f t="shared" si="11"/>
        <v>327.08900187998302</v>
      </c>
      <c r="CD12" s="62">
        <f ca="1">AVERAGE(OFFSET($CC$3,0,0,'Données projet'!$E$12+1,1))-AVERAGE(OFFSET($H$3,0,0,'Données projet'!$E$12+1,1))</f>
        <v>312.43110610485337</v>
      </c>
      <c r="CE12" s="62">
        <f t="shared" si="40"/>
        <v>442.54749157177571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204.01822228576515</v>
      </c>
      <c r="S13" s="62">
        <f ca="1">AVERAGE(OFFSET($R$3,0,0,'Données projet'!$E$9+1,1))-AVERAGE(OFFSET($H$3,0,0,'Données projet'!$E$9+1,1))</f>
        <v>289.69436826914978</v>
      </c>
      <c r="T13" s="62">
        <f t="shared" si="34"/>
        <v>242.84781402593845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203.92333450371942</v>
      </c>
      <c r="AN13" s="62">
        <f ca="1">AVERAGE(OFFSET($AM$3,0,0,'Données projet'!$E$10+1,1))-AVERAGE(OFFSET($H$3,0,0,'Données projet'!$E$10+1,1))</f>
        <v>406.67123242209931</v>
      </c>
      <c r="AO13" s="62">
        <f t="shared" si="36"/>
        <v>252.43382636914751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5.5788064517917366</v>
      </c>
      <c r="BF13" s="14">
        <f t="shared" si="37"/>
        <v>2.1047278739596393</v>
      </c>
      <c r="BG13" s="22">
        <f t="shared" si="7"/>
        <v>13.382155617350314</v>
      </c>
      <c r="BH13" s="62">
        <f t="shared" si="8"/>
        <v>205.32081760239521</v>
      </c>
      <c r="BI13" s="62">
        <f ca="1">AVERAGE(OFFSET($BH$3,0,0,'Données projet'!$E$11+1,1))-AVERAGE(OFFSET($H$3,0,0,'Données projet'!$E$11+1,1))</f>
        <v>446.67723242232324</v>
      </c>
      <c r="BJ13" s="62">
        <f t="shared" si="38"/>
        <v>275.54513370838777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79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79</v>
      </c>
      <c r="BZ13" s="14">
        <f>BY13*VLOOKUP('Données projet'!$B$12,Paramètres!$A$1:$I$89,3,0)*VLOOKUP('Données projet'!$B$12,Paramètres!$A$1:$I$89,5,0)</f>
        <v>71.479200000000006</v>
      </c>
      <c r="CA13" s="14">
        <f t="shared" si="39"/>
        <v>20.040346808618612</v>
      </c>
      <c r="CB13" s="22">
        <f t="shared" si="10"/>
        <v>159.39654402501074</v>
      </c>
      <c r="CC13" s="62">
        <f t="shared" si="11"/>
        <v>351.33520601005563</v>
      </c>
      <c r="CD13" s="62">
        <f ca="1">AVERAGE(OFFSET($CC$3,0,0,'Données projet'!$E$12+1,1))-AVERAGE(OFFSET($H$3,0,0,'Données projet'!$E$12+1,1))</f>
        <v>312.43110610485337</v>
      </c>
      <c r="CE13" s="62">
        <f t="shared" si="40"/>
        <v>442.54749157177571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21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209.69442241675455</v>
      </c>
      <c r="S14" s="62">
        <f ca="1">AVERAGE(OFFSET($R$3,0,0,'Données projet'!$E$9+1,1))-AVERAGE(OFFSET($H$3,0,0,'Données projet'!$E$9+1,1))</f>
        <v>289.69436826914978</v>
      </c>
      <c r="T14" s="62">
        <f t="shared" si="34"/>
        <v>242.84781402593845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208.63124930925147</v>
      </c>
      <c r="AN14" s="62">
        <f ca="1">AVERAGE(OFFSET($AM$3,0,0,'Données projet'!$E$10+1,1))-AVERAGE(OFFSET($H$3,0,0,'Données projet'!$E$10+1,1))</f>
        <v>406.67123242209931</v>
      </c>
      <c r="AO14" s="62">
        <f t="shared" si="36"/>
        <v>252.43382636914751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6.6159410738381021</v>
      </c>
      <c r="BF14" s="14">
        <f t="shared" si="37"/>
        <v>2.4469597615261804</v>
      </c>
      <c r="BG14" s="22">
        <f t="shared" si="7"/>
        <v>15.784552288259455</v>
      </c>
      <c r="BH14" s="62">
        <f t="shared" si="8"/>
        <v>210.28035089737358</v>
      </c>
      <c r="BI14" s="62">
        <f ca="1">AVERAGE(OFFSET($BH$3,0,0,'Données projet'!$E$11+1,1))-AVERAGE(OFFSET($H$3,0,0,'Données projet'!$E$11+1,1))</f>
        <v>446.67723242232324</v>
      </c>
      <c r="BJ14" s="62">
        <f t="shared" si="38"/>
        <v>275.54513370838777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</v>
      </c>
      <c r="BY14" s="13">
        <f>IF('Données projet'!$A$114&gt;35,BY13+BX14-CG13,IF(A14&lt;'Données projet'!$A$114,$BV$205^A14,IF(A14='Données projet'!$A$114,'Données projet'!$B$114,BY13+BX14-CG13)))</f>
        <v>69</v>
      </c>
      <c r="BZ14" s="14">
        <f>BY14*VLOOKUP('Données projet'!$B$12,Paramètres!$A$1:$I$89,3,0)*VLOOKUP('Données projet'!$B$12,Paramètres!$A$1:$I$89,5,0)</f>
        <v>62.431199999999997</v>
      </c>
      <c r="CA14" s="14">
        <f t="shared" si="39"/>
        <v>17.781524466058684</v>
      </c>
      <c r="CB14" s="22">
        <f t="shared" si="10"/>
        <v>139.70382844505221</v>
      </c>
      <c r="CC14" s="62">
        <f t="shared" si="11"/>
        <v>334.19962705416634</v>
      </c>
      <c r="CD14" s="62">
        <f ca="1">AVERAGE(OFFSET($CC$3,0,0,'Données projet'!$E$12+1,1))-AVERAGE(OFFSET($H$3,0,0,'Données projet'!$E$12+1,1))</f>
        <v>312.43110610485337</v>
      </c>
      <c r="CE14" s="62">
        <f t="shared" si="40"/>
        <v>442.54749157177571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216.1557188077249</v>
      </c>
      <c r="S15" s="62">
        <f ca="1">AVERAGE(OFFSET($R$3,0,0,'Données projet'!$E$9+1,1))-AVERAGE(OFFSET($H$3,0,0,'Données projet'!$E$9+1,1))</f>
        <v>289.69436826914978</v>
      </c>
      <c r="T15" s="62">
        <f t="shared" si="34"/>
        <v>242.84781402593845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213.70328889421734</v>
      </c>
      <c r="AN15" s="62">
        <f ca="1">AVERAGE(OFFSET($AM$3,0,0,'Données projet'!$E$10+1,1))-AVERAGE(OFFSET($H$3,0,0,'Données projet'!$E$10+1,1))</f>
        <v>406.67123242209931</v>
      </c>
      <c r="AO15" s="62">
        <f t="shared" si="36"/>
        <v>252.43382636914751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7.8458854363804464</v>
      </c>
      <c r="BF15" s="14">
        <f t="shared" si="37"/>
        <v>2.844839063809101</v>
      </c>
      <c r="BG15" s="22">
        <f t="shared" si="7"/>
        <v>18.619678504496793</v>
      </c>
      <c r="BH15" s="62">
        <f t="shared" si="8"/>
        <v>215.64945595722966</v>
      </c>
      <c r="BI15" s="62">
        <f ca="1">AVERAGE(OFFSET($BH$3,0,0,'Données projet'!$E$11+1,1))-AVERAGE(OFFSET($H$3,0,0,'Données projet'!$E$11+1,1))</f>
        <v>446.67723242232324</v>
      </c>
      <c r="BJ15" s="62">
        <f t="shared" si="38"/>
        <v>275.54513370838777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</v>
      </c>
      <c r="BY15" s="13">
        <f>IF('Données projet'!$A$114&gt;35,BY14+BX15-CG14,IF(A15&lt;'Données projet'!$A$114,$BV$205^A15,IF(A15='Données projet'!$A$114,'Données projet'!$B$114,BY14+BX15-CG14)))</f>
        <v>80</v>
      </c>
      <c r="BZ15" s="14">
        <f>BY15*VLOOKUP('Données projet'!$B$12,Paramètres!$A$1:$I$89,3,0)*VLOOKUP('Données projet'!$B$12,Paramètres!$A$1:$I$89,5,0)</f>
        <v>72.384</v>
      </c>
      <c r="CA15" s="14">
        <f t="shared" si="39"/>
        <v>20.264329923804397</v>
      </c>
      <c r="CB15" s="22">
        <f t="shared" si="10"/>
        <v>161.362507950626</v>
      </c>
      <c r="CC15" s="62">
        <f t="shared" si="11"/>
        <v>358.39228540335887</v>
      </c>
      <c r="CD15" s="62">
        <f ca="1">AVERAGE(OFFSET($CC$3,0,0,'Données projet'!$E$12+1,1))-AVERAGE(OFFSET($H$3,0,0,'Données projet'!$E$12+1,1))</f>
        <v>312.43110610485337</v>
      </c>
      <c r="CE15" s="62">
        <f t="shared" si="40"/>
        <v>442.54749157177571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223.61265559493503</v>
      </c>
      <c r="S16" s="62">
        <f ca="1">AVERAGE(OFFSET($R$3,0,0,'Données projet'!$E$9+1,1))-AVERAGE(OFFSET($H$3,0,0,'Données projet'!$E$9+1,1))</f>
        <v>289.69436826914978</v>
      </c>
      <c r="T16" s="62">
        <f t="shared" si="34"/>
        <v>242.84781402593845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219.20981087671905</v>
      </c>
      <c r="AN16" s="62">
        <f ca="1">AVERAGE(OFFSET($AM$3,0,0,'Données projet'!$E$10+1,1))-AVERAGE(OFFSET($H$3,0,0,'Données projet'!$E$10+1,1))</f>
        <v>406.67123242209931</v>
      </c>
      <c r="AO16" s="62">
        <f t="shared" si="36"/>
        <v>252.43382636914751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9.3044840626271217</v>
      </c>
      <c r="BF16" s="14">
        <f t="shared" si="37"/>
        <v>3.3074141333352105</v>
      </c>
      <c r="BG16" s="22">
        <f t="shared" si="7"/>
        <v>21.965722691301057</v>
      </c>
      <c r="BH16" s="62">
        <f t="shared" si="8"/>
        <v>221.50672294291988</v>
      </c>
      <c r="BI16" s="62">
        <f ca="1">AVERAGE(OFFSET($BH$3,0,0,'Données projet'!$E$11+1,1))-AVERAGE(OFFSET($H$3,0,0,'Données projet'!$E$11+1,1))</f>
        <v>446.67723242232324</v>
      </c>
      <c r="BJ16" s="62">
        <f t="shared" si="38"/>
        <v>275.54513370838777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</v>
      </c>
      <c r="BY16" s="13">
        <f>IF('Données projet'!$A$114&gt;35,BY15+BX16-CG15,IF(A16&lt;'Données projet'!$A$114,$BV$205^A16,IF(A16='Données projet'!$A$114,'Données projet'!$B$114,BY15+BX16-CG15)))</f>
        <v>91</v>
      </c>
      <c r="BZ16" s="14">
        <f>BY16*VLOOKUP('Données projet'!$B$12,Paramètres!$A$1:$I$89,3,0)*VLOOKUP('Données projet'!$B$12,Paramètres!$A$1:$I$89,5,0)</f>
        <v>82.336799999999997</v>
      </c>
      <c r="CA16" s="14">
        <f t="shared" si="39"/>
        <v>22.707582950885364</v>
      </c>
      <c r="CB16" s="22">
        <f t="shared" si="10"/>
        <v>182.95230030612535</v>
      </c>
      <c r="CC16" s="62">
        <f t="shared" si="11"/>
        <v>382.49330055774419</v>
      </c>
      <c r="CD16" s="62">
        <f ca="1">AVERAGE(OFFSET($CC$3,0,0,'Données projet'!$E$12+1,1))-AVERAGE(OFFSET($H$3,0,0,'Données projet'!$E$12+1,1))</f>
        <v>312.43110610485337</v>
      </c>
      <c r="CE16" s="62">
        <f t="shared" si="40"/>
        <v>442.54749157177571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232.33057390045244</v>
      </c>
      <c r="S17" s="62">
        <f ca="1">AVERAGE(OFFSET($R$3,0,0,'Données projet'!$E$9+1,1))-AVERAGE(OFFSET($H$3,0,0,'Données projet'!$E$9+1,1))</f>
        <v>289.69436826914978</v>
      </c>
      <c r="T17" s="62">
        <f t="shared" si="34"/>
        <v>242.84781402593845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225.23383904918876</v>
      </c>
      <c r="AN17" s="62">
        <f ca="1">AVERAGE(OFFSET($AM$3,0,0,'Données projet'!$E$10+1,1))-AVERAGE(OFFSET($H$3,0,0,'Données projet'!$E$10+1,1))</f>
        <v>406.67123242209931</v>
      </c>
      <c r="AO17" s="62">
        <f t="shared" si="36"/>
        <v>252.43382636914751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11.034245194334769</v>
      </c>
      <c r="BF17" s="14">
        <f t="shared" si="37"/>
        <v>3.8452045982308483</v>
      </c>
      <c r="BG17" s="22">
        <f t="shared" si="7"/>
        <v>25.915041722051782</v>
      </c>
      <c r="BH17" s="62">
        <f t="shared" si="8"/>
        <v>227.94490349432499</v>
      </c>
      <c r="BI17" s="62">
        <f ca="1">AVERAGE(OFFSET($BH$3,0,0,'Données projet'!$E$11+1,1))-AVERAGE(OFFSET($H$3,0,0,'Données projet'!$E$11+1,1))</f>
        <v>446.67723242232324</v>
      </c>
      <c r="BJ17" s="62">
        <f t="shared" si="38"/>
        <v>275.54513370838777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</v>
      </c>
      <c r="BY17" s="13">
        <f>IF('Données projet'!$A$114&gt;35,BY16+BX17-CG16,IF(A17&lt;'Données projet'!$A$114,$BV$205^A17,IF(A17='Données projet'!$A$114,'Données projet'!$B$114,BY16+BX17-CG16)))</f>
        <v>102</v>
      </c>
      <c r="BZ17" s="14">
        <f>BY17*VLOOKUP('Données projet'!$B$12,Paramètres!$A$1:$I$89,3,0)*VLOOKUP('Données projet'!$B$12,Paramètres!$A$1:$I$89,5,0)</f>
        <v>92.289599999999993</v>
      </c>
      <c r="CA17" s="14">
        <f t="shared" si="39"/>
        <v>25.116611431659546</v>
      </c>
      <c r="CB17" s="22">
        <f t="shared" si="10"/>
        <v>204.48248491014036</v>
      </c>
      <c r="CC17" s="62">
        <f t="shared" si="11"/>
        <v>406.51234668241352</v>
      </c>
      <c r="CD17" s="62">
        <f ca="1">AVERAGE(OFFSET($CC$3,0,0,'Données projet'!$E$12+1,1))-AVERAGE(OFFSET($H$3,0,0,'Données projet'!$E$12+1,1))</f>
        <v>312.43110610485337</v>
      </c>
      <c r="CE17" s="62">
        <f t="shared" si="40"/>
        <v>442.54749157177571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242.64394483778028</v>
      </c>
      <c r="S18" s="62">
        <f ca="1">AVERAGE(OFFSET($R$3,0,0,'Données projet'!$E$9+1,1))-AVERAGE(OFFSET($H$3,0,0,'Données projet'!$E$9+1,1))</f>
        <v>289.69436826914978</v>
      </c>
      <c r="T18" s="62">
        <f t="shared" si="34"/>
        <v>242.84781402593845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231.87336551710794</v>
      </c>
      <c r="AN18" s="62">
        <f ca="1">AVERAGE(OFFSET($AM$3,0,0,'Données projet'!$E$10+1,1))-AVERAGE(OFFSET($H$3,0,0,'Données projet'!$E$10+1,1))</f>
        <v>406.67123242209931</v>
      </c>
      <c r="AO18" s="62">
        <f t="shared" si="36"/>
        <v>252.43382636914751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13.085579618298853</v>
      </c>
      <c r="BF18" s="14">
        <f t="shared" si="37"/>
        <v>4.4704405938260292</v>
      </c>
      <c r="BG18" s="22">
        <f t="shared" si="7"/>
        <v>30.576735202784167</v>
      </c>
      <c r="BH18" s="62">
        <f t="shared" si="8"/>
        <v>235.07348513566521</v>
      </c>
      <c r="BI18" s="62">
        <f ca="1">AVERAGE(OFFSET($BH$3,0,0,'Données projet'!$E$11+1,1))-AVERAGE(OFFSET($H$3,0,0,'Données projet'!$E$11+1,1))</f>
        <v>446.67723242232324</v>
      </c>
      <c r="BJ18" s="62">
        <f t="shared" si="38"/>
        <v>275.54513370838777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113</v>
      </c>
      <c r="BW18" s="13">
        <f>VLOOKUP(A18,'Données projet'!$A$113:$I$133,9,0)</f>
        <v>11</v>
      </c>
      <c r="BX18" s="13">
        <f t="array" ref="BX18">INDEX(BW:BW,MIN(IF(ISNUMBER(BW18:BW214),ROW(BW18:BW214),"")))</f>
        <v>11</v>
      </c>
      <c r="BY18" s="13">
        <f>IF('Données projet'!$A$114&gt;35,BY17+BX18-CG17,IF(A18&lt;'Données projet'!$A$114,$BV$205^A18,IF(A18='Données projet'!$A$114,'Données projet'!$B$114,BY17+BX18-CG17)))</f>
        <v>113</v>
      </c>
      <c r="BZ18" s="14">
        <f>BY18*VLOOKUP('Données projet'!$B$12,Paramètres!$A$1:$I$89,3,0)*VLOOKUP('Données projet'!$B$12,Paramètres!$A$1:$I$89,5,0)</f>
        <v>102.24239999999999</v>
      </c>
      <c r="CA18" s="14">
        <f t="shared" si="39"/>
        <v>27.495526976991481</v>
      </c>
      <c r="CB18" s="22">
        <f t="shared" si="10"/>
        <v>225.96022281826015</v>
      </c>
      <c r="CC18" s="62">
        <f t="shared" si="11"/>
        <v>430.45697275114117</v>
      </c>
      <c r="CD18" s="62">
        <f ca="1">AVERAGE(OFFSET($CC$3,0,0,'Données projet'!$E$12+1,1))-AVERAGE(OFFSET($H$3,0,0,'Données projet'!$E$12+1,1))</f>
        <v>312.43110610485337</v>
      </c>
      <c r="CE18" s="62">
        <f t="shared" si="40"/>
        <v>442.54749157177571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17</v>
      </c>
      <c r="CH18" s="17">
        <f>IF(ISNA(VLOOKUP(A18,'Données projet'!$A$113:$I$133,5,0)),0%,VLOOKUP(A18,'Données projet'!$A$113:$I$133,5,0)*VLOOKUP('Données projet'!$B$12,Paramètres!$A$1:$I$89,7,0))</f>
        <v>0.06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1.0202341913894415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1.0202341913894415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254.97446065131192</v>
      </c>
      <c r="S19" s="62">
        <f ca="1">AVERAGE(OFFSET($R$3,0,0,'Données projet'!$E$9+1,1))-AVERAGE(OFFSET($H$3,0,0,'Données projet'!$E$9+1,1))</f>
        <v>289.69436826914978</v>
      </c>
      <c r="T19" s="62">
        <f t="shared" si="34"/>
        <v>242.84781402593845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239.24407201483257</v>
      </c>
      <c r="AN19" s="62">
        <f ca="1">AVERAGE(OFFSET($AM$3,0,0,'Données projet'!$E$10+1,1))-AVERAGE(OFFSET($H$3,0,0,'Données projet'!$E$10+1,1))</f>
        <v>406.67123242209931</v>
      </c>
      <c r="AO19" s="62">
        <f t="shared" si="36"/>
        <v>252.43382636914751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15.518269798350405</v>
      </c>
      <c r="BF19" s="14">
        <f t="shared" si="37"/>
        <v>5.1973408936737764</v>
      </c>
      <c r="BG19" s="22">
        <f t="shared" si="7"/>
        <v>36.079688621942118</v>
      </c>
      <c r="BH19" s="62">
        <f t="shared" si="8"/>
        <v>243.02173454405619</v>
      </c>
      <c r="BI19" s="62">
        <f ca="1">AVERAGE(OFFSET($BH$3,0,0,'Données projet'!$E$11+1,1))-AVERAGE(OFFSET($H$3,0,0,'Données projet'!$E$11+1,1))</f>
        <v>446.67723242232324</v>
      </c>
      <c r="BJ19" s="62">
        <f t="shared" si="38"/>
        <v>275.54513370838777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9.8000000000000007</v>
      </c>
      <c r="BY19" s="13">
        <f>IF('Données projet'!$A$114&gt;35,BY18+BX19-CG18,IF(A19&lt;'Données projet'!$A$114,$BV$205^A19,IF(A19='Données projet'!$A$114,'Données projet'!$B$114,BY18+BX19-CG18)))</f>
        <v>105.8</v>
      </c>
      <c r="BZ19" s="14">
        <f>BY19*VLOOKUP('Données projet'!$B$12,Paramètres!$A$1:$I$89,3,0)*VLOOKUP('Données projet'!$B$12,Paramètres!$A$1:$I$89,5,0)</f>
        <v>95.72784</v>
      </c>
      <c r="CA19" s="14">
        <f t="shared" si="39"/>
        <v>25.941642560384413</v>
      </c>
      <c r="CB19" s="22">
        <f t="shared" si="10"/>
        <v>211.90768212600287</v>
      </c>
      <c r="CC19" s="62">
        <f t="shared" si="11"/>
        <v>418.84972804811696</v>
      </c>
      <c r="CD19" s="62">
        <f ca="1">AVERAGE(OFFSET($CC$3,0,0,'Données projet'!$E$12+1,1))-AVERAGE(OFFSET($H$3,0,0,'Données projet'!$E$12+1,1))</f>
        <v>312.43110610485337</v>
      </c>
      <c r="CE19" s="62">
        <f t="shared" si="40"/>
        <v>442.54749157177571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1.0002280211777062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1.0002280211777062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269.85387169226249</v>
      </c>
      <c r="S20" s="62">
        <f ca="1">AVERAGE(OFFSET($R$3,0,0,'Données projet'!$E$9+1,1))-AVERAGE(OFFSET($H$3,0,0,'Données projet'!$E$9+1,1))</f>
        <v>289.69436826914978</v>
      </c>
      <c r="T20" s="62">
        <f t="shared" si="34"/>
        <v>242.84781402593845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247.48254689890271</v>
      </c>
      <c r="AN20" s="62">
        <f ca="1">AVERAGE(OFFSET($AM$3,0,0,'Données projet'!$E$10+1,1))-AVERAGE(OFFSET($H$3,0,0,'Données projet'!$E$10+1,1))</f>
        <v>406.67123242209931</v>
      </c>
      <c r="AO20" s="62">
        <f t="shared" si="36"/>
        <v>252.43382636914751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18.403212128076973</v>
      </c>
      <c r="BF20" s="14">
        <f t="shared" si="37"/>
        <v>6.0424362650875043</v>
      </c>
      <c r="BG20" s="22">
        <f t="shared" si="7"/>
        <v>42.576170951428125</v>
      </c>
      <c r="BH20" s="62">
        <f t="shared" si="8"/>
        <v>251.94229526730084</v>
      </c>
      <c r="BI20" s="62">
        <f ca="1">AVERAGE(OFFSET($BH$3,0,0,'Données projet'!$E$11+1,1))-AVERAGE(OFFSET($H$3,0,0,'Données projet'!$E$11+1,1))</f>
        <v>446.67723242232324</v>
      </c>
      <c r="BJ20" s="62">
        <f t="shared" si="38"/>
        <v>275.54513370838777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9.8000000000000007</v>
      </c>
      <c r="BY20" s="13">
        <f>IF('Données projet'!$A$114&gt;35,BY19+BX20-CG19,IF(A20&lt;'Données projet'!$A$114,$BV$205^A20,IF(A20='Données projet'!$A$114,'Données projet'!$B$114,BY19+BX20-CG19)))</f>
        <v>115.6</v>
      </c>
      <c r="BZ20" s="14">
        <f>BY20*VLOOKUP('Données projet'!$B$12,Paramètres!$A$1:$I$89,3,0)*VLOOKUP('Données projet'!$B$12,Paramètres!$A$1:$I$89,5,0)</f>
        <v>104.59487999999999</v>
      </c>
      <c r="CA20" s="14">
        <f t="shared" si="39"/>
        <v>28.053785838854211</v>
      </c>
      <c r="CB20" s="22">
        <f t="shared" si="10"/>
        <v>231.02975966933766</v>
      </c>
      <c r="CC20" s="62">
        <f t="shared" si="11"/>
        <v>440.39588398521039</v>
      </c>
      <c r="CD20" s="62">
        <f ca="1">AVERAGE(OFFSET($CC$3,0,0,'Données projet'!$E$12+1,1))-AVERAGE(OFFSET($H$3,0,0,'Données projet'!$E$12+1,1))</f>
        <v>312.43110610485337</v>
      </c>
      <c r="CE20" s="62">
        <f t="shared" si="40"/>
        <v>442.54749157177571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0.98061415976126398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0.98061415976126398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287.95281706796129</v>
      </c>
      <c r="S21" s="62">
        <f ca="1">AVERAGE(OFFSET($R$3,0,0,'Données projet'!$E$9+1,1))-AVERAGE(OFFSET($H$3,0,0,'Données projet'!$E$9+1,1))</f>
        <v>289.69436826914978</v>
      </c>
      <c r="T21" s="62">
        <f t="shared" si="34"/>
        <v>242.84781402593845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256.75008830895899</v>
      </c>
      <c r="AN21" s="62">
        <f ca="1">AVERAGE(OFFSET($AM$3,0,0,'Données projet'!$E$10+1,1))-AVERAGE(OFFSET($H$3,0,0,'Données projet'!$E$10+1,1))</f>
        <v>406.67123242209931</v>
      </c>
      <c r="AO21" s="62">
        <f t="shared" si="36"/>
        <v>252.43382636914751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21.824483079099512</v>
      </c>
      <c r="BF21" s="14">
        <f t="shared" si="37"/>
        <v>7.0249454027704825</v>
      </c>
      <c r="BG21" s="22">
        <f t="shared" si="7"/>
        <v>50.246087939256903</v>
      </c>
      <c r="BH21" s="62">
        <f t="shared" si="8"/>
        <v>262.01544113125999</v>
      </c>
      <c r="BI21" s="62">
        <f ca="1">AVERAGE(OFFSET($BH$3,0,0,'Données projet'!$E$11+1,1))-AVERAGE(OFFSET($H$3,0,0,'Données projet'!$E$11+1,1))</f>
        <v>446.67723242232324</v>
      </c>
      <c r="BJ21" s="62">
        <f t="shared" si="38"/>
        <v>275.54513370838777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9.8000000000000007</v>
      </c>
      <c r="BY21" s="13">
        <f>IF('Données projet'!$A$114&gt;35,BY20+BX21-CG20,IF(A21&lt;'Données projet'!$A$114,$BV$205^A21,IF(A21='Données projet'!$A$114,'Données projet'!$B$114,BY20+BX21-CG20)))</f>
        <v>125.39999999999999</v>
      </c>
      <c r="BZ21" s="14">
        <f>BY21*VLOOKUP('Données projet'!$B$12,Paramètres!$A$1:$I$89,3,0)*VLOOKUP('Données projet'!$B$12,Paramètres!$A$1:$I$89,5,0)</f>
        <v>113.46191999999998</v>
      </c>
      <c r="CA21" s="14">
        <f t="shared" si="39"/>
        <v>30.145163126535493</v>
      </c>
      <c r="CB21" s="22">
        <f t="shared" si="10"/>
        <v>250.11566977871595</v>
      </c>
      <c r="CC21" s="62">
        <f t="shared" si="11"/>
        <v>461.88502297071909</v>
      </c>
      <c r="CD21" s="62">
        <f ca="1">AVERAGE(OFFSET($CC$3,0,0,'Données projet'!$E$12+1,1))-AVERAGE(OFFSET($H$3,0,0,'Données projet'!$E$12+1,1))</f>
        <v>312.43110610485337</v>
      </c>
      <c r="CE21" s="62">
        <f t="shared" si="40"/>
        <v>442.54749157177571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0.96138491420392402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0.96138491420392402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310.11722557841688</v>
      </c>
      <c r="S22" s="62">
        <f ca="1">AVERAGE(OFFSET($R$3,0,0,'Données projet'!$E$9+1,1))-AVERAGE(OFFSET($H$3,0,0,'Données projet'!$E$9+1,1))</f>
        <v>289.69436826914978</v>
      </c>
      <c r="T22" s="62">
        <f t="shared" si="34"/>
        <v>242.84781402593845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267.23720053916958</v>
      </c>
      <c r="AN22" s="62">
        <f ca="1">AVERAGE(OFFSET($AM$3,0,0,'Données projet'!$E$10+1,1))-AVERAGE(OFFSET($H$3,0,0,'Données projet'!$E$10+1,1))</f>
        <v>406.67123242209931</v>
      </c>
      <c r="AO22" s="62">
        <f t="shared" si="36"/>
        <v>252.43382636914751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25.881789459092229</v>
      </c>
      <c r="BF22" s="14">
        <f t="shared" si="37"/>
        <v>8.1672119898134259</v>
      </c>
      <c r="BG22" s="22">
        <f t="shared" si="7"/>
        <v>59.302010856844014</v>
      </c>
      <c r="BH22" s="62">
        <f t="shared" si="8"/>
        <v>273.45410509986755</v>
      </c>
      <c r="BI22" s="62">
        <f ca="1">AVERAGE(OFFSET($BH$3,0,0,'Données projet'!$E$11+1,1))-AVERAGE(OFFSET($H$3,0,0,'Données projet'!$E$11+1,1))</f>
        <v>446.67723242232324</v>
      </c>
      <c r="BJ22" s="62">
        <f t="shared" si="38"/>
        <v>275.54513370838777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9.8000000000000007</v>
      </c>
      <c r="BY22" s="13">
        <f>IF('Données projet'!$A$114&gt;35,BY21+BX22-CG21,IF(A22&lt;'Données projet'!$A$114,$BV$205^A22,IF(A22='Données projet'!$A$114,'Données projet'!$B$114,BY21+BX22-CG21)))</f>
        <v>135.19999999999999</v>
      </c>
      <c r="BZ22" s="14">
        <f>BY22*VLOOKUP('Données projet'!$B$12,Paramètres!$A$1:$I$89,3,0)*VLOOKUP('Données projet'!$B$12,Paramètres!$A$1:$I$89,5,0)</f>
        <v>122.32895999999998</v>
      </c>
      <c r="CA22" s="14">
        <f t="shared" si="39"/>
        <v>32.217581794883031</v>
      </c>
      <c r="CB22" s="22">
        <f t="shared" si="10"/>
        <v>269.16856029275453</v>
      </c>
      <c r="CC22" s="62">
        <f t="shared" si="11"/>
        <v>483.32065453577809</v>
      </c>
      <c r="CD22" s="62">
        <f ca="1">AVERAGE(OFFSET($CC$3,0,0,'Données projet'!$E$12+1,1))-AVERAGE(OFFSET($H$3,0,0,'Données projet'!$E$12+1,1))</f>
        <v>312.43110610485337</v>
      </c>
      <c r="CE22" s="62">
        <f t="shared" si="40"/>
        <v>442.54749157177571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0.94253274242328189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0.94253274242328189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337.41427911790799</v>
      </c>
      <c r="S23" s="62">
        <f ca="1">AVERAGE(OFFSET($R$3,0,0,'Données projet'!$E$9+1,1))-AVERAGE(OFFSET($H$3,0,0,'Données projet'!$E$9+1,1))</f>
        <v>289.69436826914978</v>
      </c>
      <c r="T23" s="62">
        <f t="shared" si="34"/>
        <v>242.84781402593845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279.16891024923029</v>
      </c>
      <c r="AN23" s="62">
        <f ca="1">AVERAGE(OFFSET($AM$3,0,0,'Données projet'!$E$10+1,1))-AVERAGE(OFFSET($H$3,0,0,'Données projet'!$E$10+1,1))</f>
        <v>406.67123242209931</v>
      </c>
      <c r="AO23" s="62">
        <f t="shared" si="36"/>
        <v>252.43382636914751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30.693374187922199</v>
      </c>
      <c r="BF23" s="14">
        <f t="shared" si="37"/>
        <v>9.4952128254613779</v>
      </c>
      <c r="BG23" s="22">
        <f t="shared" si="7"/>
        <v>69.995122381643057</v>
      </c>
      <c r="BH23" s="62">
        <f t="shared" si="8"/>
        <v>286.50982526853875</v>
      </c>
      <c r="BI23" s="62">
        <f ca="1">AVERAGE(OFFSET($BH$3,0,0,'Données projet'!$E$11+1,1))-AVERAGE(OFFSET($H$3,0,0,'Données projet'!$E$11+1,1))</f>
        <v>446.67723242232324</v>
      </c>
      <c r="BJ23" s="62">
        <f t="shared" si="38"/>
        <v>275.54513370838777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145</v>
      </c>
      <c r="BW23" s="13">
        <f>VLOOKUP(A23,'Données projet'!$A$113:$I$133,9,0)</f>
        <v>9.8000000000000007</v>
      </c>
      <c r="BX23" s="13">
        <f t="array" ref="BX23">INDEX(BW:BW,MIN(IF(ISNUMBER(BW23:BW219),ROW(BW23:BW219),"")))</f>
        <v>9.8000000000000007</v>
      </c>
      <c r="BY23" s="13">
        <f>IF('Données projet'!$A$114&gt;35,BY22+BX23-CG22,IF(A23&lt;'Données projet'!$A$114,$BV$205^A23,IF(A23='Données projet'!$A$114,'Données projet'!$B$114,BY22+BX23-CG22)))</f>
        <v>145</v>
      </c>
      <c r="BZ23" s="14">
        <f>BY23*VLOOKUP('Données projet'!$B$12,Paramètres!$A$1:$I$89,3,0)*VLOOKUP('Données projet'!$B$12,Paramètres!$A$1:$I$89,5,0)</f>
        <v>131.196</v>
      </c>
      <c r="CA23" s="14">
        <f t="shared" si="39"/>
        <v>34.272572346624997</v>
      </c>
      <c r="CB23" s="22">
        <f t="shared" si="10"/>
        <v>288.19109683703851</v>
      </c>
      <c r="CC23" s="62">
        <f t="shared" si="11"/>
        <v>504.70579972393421</v>
      </c>
      <c r="CD23" s="62">
        <f ca="1">AVERAGE(OFFSET($CC$3,0,0,'Données projet'!$E$12+1,1))-AVERAGE(OFFSET($H$3,0,0,'Données projet'!$E$12+1,1))</f>
        <v>312.43110610485337</v>
      </c>
      <c r="CE23" s="62">
        <f t="shared" si="40"/>
        <v>442.54749157177571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14</v>
      </c>
      <c r="CH23" s="17">
        <f>IF(ISNA(VLOOKUP(A23,'Données projet'!$A$113:$I$133,5,0)),0%,VLOOKUP(A23,'Données projet'!$A$113:$I$133,5,0)*VLOOKUP('Données projet'!$B$12,Paramètres!$A$1:$I$89,7,0))</f>
        <v>0.24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4.2848217042213168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4.2848217042213168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346.40747803962842</v>
      </c>
      <c r="S24" s="62">
        <f ca="1">AVERAGE(OFFSET($R$3,0,0,'Données projet'!$E$9+1,1))-AVERAGE(OFFSET($H$3,0,0,'Données projet'!$E$9+1,1))</f>
        <v>289.69436826914978</v>
      </c>
      <c r="T24" s="62">
        <f t="shared" si="34"/>
        <v>242.84781402593845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292.81105232032832</v>
      </c>
      <c r="AN24" s="62">
        <f ca="1">AVERAGE(OFFSET($AM$3,0,0,'Données projet'!$E$10+1,1))-AVERAGE(OFFSET($H$3,0,0,'Données projet'!$E$10+1,1))</f>
        <v>406.67123242209931</v>
      </c>
      <c r="AO24" s="62">
        <f t="shared" si="36"/>
        <v>252.43382636914751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36.399462275544337</v>
      </c>
      <c r="BF24" s="14">
        <f t="shared" si="37"/>
        <v>11.039148575212362</v>
      </c>
      <c r="BG24" s="22">
        <f t="shared" si="7"/>
        <v>82.62224723173459</v>
      </c>
      <c r="BH24" s="62">
        <f t="shared" si="8"/>
        <v>301.47977560760899</v>
      </c>
      <c r="BI24" s="62">
        <f ca="1">AVERAGE(OFFSET($BH$3,0,0,'Données projet'!$E$11+1,1))-AVERAGE(OFFSET($H$3,0,0,'Données projet'!$E$11+1,1))</f>
        <v>446.67723242232324</v>
      </c>
      <c r="BJ24" s="62">
        <f t="shared" si="38"/>
        <v>275.54513370838777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2">
        <f t="shared" si="11"/>
        <v>496.1821801295859</v>
      </c>
      <c r="CD24" s="62">
        <f ca="1">AVERAGE(OFFSET($CC$3,0,0,'Données projet'!$E$12+1,1))-AVERAGE(OFFSET($H$3,0,0,'Données projet'!$E$12+1,1))</f>
        <v>312.43110610485337</v>
      </c>
      <c r="CE24" s="62">
        <f t="shared" si="40"/>
        <v>442.54749157177571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4.2007989640847168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4.2007989640847168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355.37283842215737</v>
      </c>
      <c r="S25" s="62">
        <f ca="1">AVERAGE(OFFSET($R$3,0,0,'Données projet'!$E$9+1,1))-AVERAGE(OFFSET($H$3,0,0,'Données projet'!$E$9+1,1))</f>
        <v>289.69436826914978</v>
      </c>
      <c r="T25" s="62">
        <f t="shared" si="34"/>
        <v>242.84781402593845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308.47770258709801</v>
      </c>
      <c r="AN25" s="62">
        <f ca="1">AVERAGE(OFFSET($AM$3,0,0,'Données projet'!$E$10+1,1))-AVERAGE(OFFSET($H$3,0,0,'Données projet'!$E$10+1,1))</f>
        <v>406.67123242209931</v>
      </c>
      <c r="AO25" s="62">
        <f t="shared" si="36"/>
        <v>252.43382636914751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43.166347428499073</v>
      </c>
      <c r="BF25" s="14">
        <f t="shared" si="37"/>
        <v>12.83413057776214</v>
      </c>
      <c r="BG25" s="22">
        <f t="shared" si="7"/>
        <v>97.534165860904935</v>
      </c>
      <c r="BH25" s="62">
        <f t="shared" si="8"/>
        <v>318.71507976437334</v>
      </c>
      <c r="BI25" s="62">
        <f ca="1">AVERAGE(OFFSET($BH$3,0,0,'Données projet'!$E$11+1,1))-AVERAGE(OFFSET($H$3,0,0,'Données projet'!$E$11+1,1))</f>
        <v>446.67723242232324</v>
      </c>
      <c r="BJ25" s="62">
        <f t="shared" si="38"/>
        <v>275.54513370838777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2">
        <f t="shared" si="11"/>
        <v>514.80177390142308</v>
      </c>
      <c r="CD25" s="62">
        <f ca="1">AVERAGE(OFFSET($CC$3,0,0,'Données projet'!$E$12+1,1))-AVERAGE(OFFSET($H$3,0,0,'Données projet'!$E$12+1,1))</f>
        <v>312.43110610485337</v>
      </c>
      <c r="CE25" s="62">
        <f t="shared" si="40"/>
        <v>442.54749157177571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4.1184238586333839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4.1184238586333839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364.31117265311764</v>
      </c>
      <c r="S26" s="62">
        <f ca="1">AVERAGE(OFFSET($R$3,0,0,'Données projet'!$E$9+1,1))-AVERAGE(OFFSET($H$3,0,0,'Données projet'!$E$9+1,1))</f>
        <v>289.69436826914978</v>
      </c>
      <c r="T26" s="62">
        <f t="shared" si="34"/>
        <v>242.84781402593845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326.53996713186507</v>
      </c>
      <c r="AN26" s="62">
        <f ca="1">AVERAGE(OFFSET($AM$3,0,0,'Données projet'!$E$10+1,1))-AVERAGE(OFFSET($H$3,0,0,'Données projet'!$E$10+1,1))</f>
        <v>406.67123242209931</v>
      </c>
      <c r="AO26" s="62">
        <f t="shared" si="36"/>
        <v>252.43382636914751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51.19123838183193</v>
      </c>
      <c r="BF26" s="14">
        <f t="shared" si="37"/>
        <v>14.920979327781229</v>
      </c>
      <c r="BG26" s="22">
        <f t="shared" si="7"/>
        <v>115.14544584424293</v>
      </c>
      <c r="BH26" s="62">
        <f t="shared" si="8"/>
        <v>338.63064255378941</v>
      </c>
      <c r="BI26" s="62">
        <f ca="1">AVERAGE(OFFSET($BH$3,0,0,'Données projet'!$E$11+1,1))-AVERAGE(OFFSET($H$3,0,0,'Données projet'!$E$11+1,1))</f>
        <v>446.67723242232324</v>
      </c>
      <c r="BJ26" s="62">
        <f t="shared" si="38"/>
        <v>275.54513370838777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2">
        <f t="shared" si="11"/>
        <v>533.38208378851868</v>
      </c>
      <c r="CD26" s="62">
        <f ca="1">AVERAGE(OFFSET($CC$3,0,0,'Données projet'!$E$12+1,1))-AVERAGE(OFFSET($H$3,0,0,'Données projet'!$E$12+1,1))</f>
        <v>312.43110610485337</v>
      </c>
      <c r="CE26" s="62">
        <f t="shared" si="40"/>
        <v>442.54749157177571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4.0376640787560989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4.0376640787560989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373.22323874994152</v>
      </c>
      <c r="S27" s="62">
        <f ca="1">AVERAGE(OFFSET($R$3,0,0,'Données projet'!$E$9+1,1))-AVERAGE(OFFSET($H$3,0,0,'Données projet'!$E$9+1,1))</f>
        <v>289.69436826914978</v>
      </c>
      <c r="T27" s="62">
        <f t="shared" si="34"/>
        <v>242.84781402593845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347.43637623621328</v>
      </c>
      <c r="AN27" s="62">
        <f ca="1">AVERAGE(OFFSET($AM$3,0,0,'Données projet'!$E$10+1,1))-AVERAGE(OFFSET($H$3,0,0,'Données projet'!$E$10+1,1))</f>
        <v>406.67123242209931</v>
      </c>
      <c r="AO27" s="62">
        <f t="shared" si="36"/>
        <v>252.43382636914751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60.708006194089528</v>
      </c>
      <c r="BF27" s="14">
        <f t="shared" si="37"/>
        <v>17.347152793180882</v>
      </c>
      <c r="BG27" s="22">
        <f t="shared" si="7"/>
        <v>135.94606856949596</v>
      </c>
      <c r="BH27" s="62">
        <f t="shared" si="8"/>
        <v>361.71677675311577</v>
      </c>
      <c r="BI27" s="62">
        <f ca="1">AVERAGE(OFFSET($BH$3,0,0,'Données projet'!$E$11+1,1))-AVERAGE(OFFSET($H$3,0,0,'Données projet'!$E$11+1,1))</f>
        <v>446.67723242232324</v>
      </c>
      <c r="BJ27" s="62">
        <f t="shared" si="38"/>
        <v>275.54513370838777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2">
        <f t="shared" si="11"/>
        <v>551.92465020603618</v>
      </c>
      <c r="CD27" s="62">
        <f ca="1">AVERAGE(OFFSET($CC$3,0,0,'Données projet'!$E$12+1,1))-AVERAGE(OFFSET($H$3,0,0,'Données projet'!$E$12+1,1))</f>
        <v>312.43110610485337</v>
      </c>
      <c r="CE27" s="62">
        <f t="shared" si="40"/>
        <v>442.54749157177571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3.9584879489036053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3.9584879489036053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382.10974742353778</v>
      </c>
      <c r="S28" s="62">
        <f ca="1">AVERAGE(OFFSET($R$3,0,0,'Données projet'!$E$9+1,1))-AVERAGE(OFFSET($H$3,0,0,'Données projet'!$E$9+1,1))</f>
        <v>289.69436826914978</v>
      </c>
      <c r="T28" s="62">
        <f t="shared" si="34"/>
        <v>242.84781402593845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371.68517654084781</v>
      </c>
      <c r="AN28" s="62">
        <f ca="1">AVERAGE(OFFSET($AM$3,0,0,'Données projet'!$E$10+1,1))-AVERAGE(OFFSET($H$3,0,0,'Données projet'!$E$10+1,1))</f>
        <v>406.67123242209931</v>
      </c>
      <c r="AO28" s="62">
        <f t="shared" si="36"/>
        <v>252.43382636914751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71.994</v>
      </c>
      <c r="BF28" s="14">
        <f t="shared" si="37"/>
        <v>20.167825678149413</v>
      </c>
      <c r="BG28" s="22">
        <f t="shared" si="7"/>
        <v>160.51517972277688</v>
      </c>
      <c r="BH28" s="62">
        <f t="shared" si="8"/>
        <v>388.55295368910902</v>
      </c>
      <c r="BI28" s="62">
        <f ca="1">AVERAGE(OFFSET($BH$3,0,0,'Données projet'!$E$11+1,1))-AVERAGE(OFFSET($H$3,0,0,'Données projet'!$E$11+1,1))</f>
        <v>446.67723242232324</v>
      </c>
      <c r="BJ28" s="62">
        <f t="shared" si="38"/>
        <v>275.54513370838777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2">
        <f t="shared" si="11"/>
        <v>570.43087745012417</v>
      </c>
      <c r="CD28" s="62">
        <f ca="1">AVERAGE(OFFSET($CC$3,0,0,'Données projet'!$E$12+1,1))-AVERAGE(OFFSET($H$3,0,0,'Données projet'!$E$12+1,1))</f>
        <v>312.43110610485337</v>
      </c>
      <c r="CE28" s="62">
        <f t="shared" si="40"/>
        <v>442.54749157177571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11</v>
      </c>
      <c r="CH28" s="17">
        <f>IF(ISNA(VLOOKUP(A28,'Données projet'!$A$113:$I$133,5,0)),0%,VLOOKUP(A28,'Données projet'!$A$113:$I$133,5,0)*VLOOKUP('Données projet'!$B$12,Paramètres!$A$1:$I$89,7,0))</f>
        <v>0.24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6.5214705570845792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6.5214705570845792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390.97136787832164</v>
      </c>
      <c r="S29" s="62">
        <f ca="1">AVERAGE(OFFSET($R$3,0,0,'Données projet'!$E$9+1,1))-AVERAGE(OFFSET($H$3,0,0,'Données projet'!$E$9+1,1))</f>
        <v>289.69436826914978</v>
      </c>
      <c r="T29" s="62">
        <f t="shared" si="34"/>
        <v>242.84781402593845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371.96265875582151</v>
      </c>
      <c r="AN29" s="62">
        <f ca="1">AVERAGE(OFFSET($AM$3,0,0,'Données projet'!$E$10+1,1))-AVERAGE(OFFSET($H$3,0,0,'Données projet'!$E$10+1,1))</f>
        <v>406.67123242209931</v>
      </c>
      <c r="AO29" s="62">
        <f t="shared" si="36"/>
        <v>252.43382636914751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70.98</v>
      </c>
      <c r="BF29" s="14">
        <f t="shared" si="37"/>
        <v>19.916628839746853</v>
      </c>
      <c r="BG29" s="22">
        <f t="shared" si="7"/>
        <v>158.31162856255909</v>
      </c>
      <c r="BH29" s="62">
        <f t="shared" si="8"/>
        <v>388.59834261174927</v>
      </c>
      <c r="BI29" s="62">
        <f ca="1">AVERAGE(OFFSET($BH$3,0,0,'Données projet'!$E$11+1,1))-AVERAGE(OFFSET($H$3,0,0,'Données projet'!$E$11+1,1))</f>
        <v>446.67723242232324</v>
      </c>
      <c r="BJ29" s="62">
        <f t="shared" si="38"/>
        <v>275.54513370838777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6.8</v>
      </c>
      <c r="BY29" s="13">
        <f>IF('Données projet'!$A$114&gt;35,BY28+BX29-CG28,IF(A29&lt;'Données projet'!$A$114,$BV$205^A29,IF(A29='Données projet'!$A$114,'Données projet'!$B$114,BY28+BX29-CG28)))</f>
        <v>168.80000000000004</v>
      </c>
      <c r="BZ29" s="14">
        <f>BY29*VLOOKUP('Données projet'!$B$12,Paramètres!$A$1:$I$89,3,0)*VLOOKUP('Données projet'!$B$12,Paramètres!$A$1:$I$89,5,0)</f>
        <v>152.73024000000001</v>
      </c>
      <c r="CA29" s="14">
        <f t="shared" si="39"/>
        <v>39.198389597047516</v>
      </c>
      <c r="CB29" s="22">
        <f t="shared" si="10"/>
        <v>334.27569654819109</v>
      </c>
      <c r="CC29" s="62">
        <f t="shared" si="11"/>
        <v>564.56241059738124</v>
      </c>
      <c r="CD29" s="62">
        <f ca="1">AVERAGE(OFFSET($CC$3,0,0,'Données projet'!$E$12+1,1))-AVERAGE(OFFSET($H$3,0,0,'Données projet'!$E$12+1,1))</f>
        <v>312.43110610485337</v>
      </c>
      <c r="CE29" s="62">
        <f t="shared" si="40"/>
        <v>442.54749157177571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6.3935884971644246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6.3935884971644246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399.80873262099658</v>
      </c>
      <c r="S30" s="62">
        <f ca="1">AVERAGE(OFFSET($R$3,0,0,'Données projet'!$E$9+1,1))-AVERAGE(OFFSET($H$3,0,0,'Données projet'!$E$9+1,1))</f>
        <v>289.69436826914978</v>
      </c>
      <c r="T30" s="62">
        <f t="shared" si="34"/>
        <v>242.84781402593845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387.98072512875251</v>
      </c>
      <c r="AN30" s="62">
        <f ca="1">AVERAGE(OFFSET($AM$3,0,0,'Données projet'!$E$10+1,1))-AVERAGE(OFFSET($H$3,0,0,'Données projet'!$E$10+1,1))</f>
        <v>406.67123242209931</v>
      </c>
      <c r="AO30" s="62">
        <f t="shared" si="36"/>
        <v>252.43382636914751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78.078000000000003</v>
      </c>
      <c r="BF30" s="14">
        <f t="shared" si="37"/>
        <v>21.666582091642084</v>
      </c>
      <c r="BG30" s="22">
        <f t="shared" si="7"/>
        <v>173.72181380960993</v>
      </c>
      <c r="BH30" s="62">
        <f t="shared" si="8"/>
        <v>406.2396566821734</v>
      </c>
      <c r="BI30" s="62">
        <f ca="1">AVERAGE(OFFSET($BH$3,0,0,'Données projet'!$E$11+1,1))-AVERAGE(OFFSET($H$3,0,0,'Données projet'!$E$11+1,1))</f>
        <v>446.67723242232324</v>
      </c>
      <c r="BJ30" s="62">
        <f t="shared" si="38"/>
        <v>275.54513370838777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6.8</v>
      </c>
      <c r="BY30" s="13">
        <f>IF('Données projet'!$A$114&gt;35,BY29+BX30-CG29,IF(A30&lt;'Données projet'!$A$114,$BV$205^A30,IF(A30='Données projet'!$A$114,'Données projet'!$B$114,BY29+BX30-CG29)))</f>
        <v>175.60000000000005</v>
      </c>
      <c r="BZ30" s="14">
        <f>BY30*VLOOKUP('Données projet'!$B$12,Paramètres!$A$1:$I$89,3,0)*VLOOKUP('Données projet'!$B$12,Paramètres!$A$1:$I$89,5,0)</f>
        <v>158.88288000000006</v>
      </c>
      <c r="CA30" s="14">
        <f t="shared" si="39"/>
        <v>40.590443217000178</v>
      </c>
      <c r="CB30" s="22">
        <f t="shared" si="10"/>
        <v>347.41603793627536</v>
      </c>
      <c r="CC30" s="62">
        <f t="shared" si="11"/>
        <v>579.93388080883892</v>
      </c>
      <c r="CD30" s="62">
        <f ca="1">AVERAGE(OFFSET($CC$3,0,0,'Données projet'!$E$12+1,1))-AVERAGE(OFFSET($H$3,0,0,'Données projet'!$E$12+1,1))</f>
        <v>312.43110610485337</v>
      </c>
      <c r="CE30" s="62">
        <f t="shared" si="40"/>
        <v>442.54749157177571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6.2682141264389495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6.2682141264389495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408.62244148303222</v>
      </c>
      <c r="S31" s="62">
        <f ca="1">AVERAGE(OFFSET($R$3,0,0,'Données projet'!$E$9+1,1))-AVERAGE(OFFSET($H$3,0,0,'Données projet'!$E$9+1,1))</f>
        <v>289.69436826914978</v>
      </c>
      <c r="T31" s="62">
        <f t="shared" si="34"/>
        <v>242.84781402593845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403.95223815805156</v>
      </c>
      <c r="AN31" s="62">
        <f ca="1">AVERAGE(OFFSET($AM$3,0,0,'Données projet'!$E$10+1,1))-AVERAGE(OFFSET($H$3,0,0,'Données projet'!$E$10+1,1))</f>
        <v>406.67123242209931</v>
      </c>
      <c r="AO31" s="62">
        <f t="shared" si="36"/>
        <v>252.43382636914751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85.176000000000002</v>
      </c>
      <c r="BF31" s="14">
        <f t="shared" si="37"/>
        <v>23.398088487656441</v>
      </c>
      <c r="BG31" s="22">
        <f t="shared" si="7"/>
        <v>189.09987078266829</v>
      </c>
      <c r="BH31" s="62">
        <f t="shared" si="8"/>
        <v>423.83134020465241</v>
      </c>
      <c r="BI31" s="62">
        <f ca="1">AVERAGE(OFFSET($BH$3,0,0,'Données projet'!$E$11+1,1))-AVERAGE(OFFSET($H$3,0,0,'Données projet'!$E$11+1,1))</f>
        <v>446.67723242232324</v>
      </c>
      <c r="BJ31" s="62">
        <f t="shared" si="38"/>
        <v>275.54513370838777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6.8</v>
      </c>
      <c r="BY31" s="13">
        <f>IF('Données projet'!$A$114&gt;35,BY30+BX31-CG30,IF(A31&lt;'Données projet'!$A$114,$BV$205^A31,IF(A31='Données projet'!$A$114,'Données projet'!$B$114,BY30+BX31-CG30)))</f>
        <v>182.40000000000006</v>
      </c>
      <c r="BZ31" s="14">
        <f>BY31*VLOOKUP('Données projet'!$B$12,Paramètres!$A$1:$I$89,3,0)*VLOOKUP('Données projet'!$B$12,Paramètres!$A$1:$I$89,5,0)</f>
        <v>165.03552000000005</v>
      </c>
      <c r="CA31" s="14">
        <f t="shared" si="39"/>
        <v>41.976234598846517</v>
      </c>
      <c r="CB31" s="22">
        <f t="shared" si="10"/>
        <v>360.54547259299108</v>
      </c>
      <c r="CC31" s="62">
        <f t="shared" si="11"/>
        <v>595.27694201497513</v>
      </c>
      <c r="CD31" s="62">
        <f ca="1">AVERAGE(OFFSET($CC$3,0,0,'Données projet'!$E$12+1,1))-AVERAGE(OFFSET($H$3,0,0,'Données projet'!$E$12+1,1))</f>
        <v>312.43110610485337</v>
      </c>
      <c r="CE31" s="62">
        <f t="shared" si="40"/>
        <v>442.54749157177571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6.145298270652586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6.145298270652586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417.41306501301369</v>
      </c>
      <c r="S32" s="62">
        <f ca="1">AVERAGE(OFFSET($R$3,0,0,'Données projet'!$E$9+1,1))-AVERAGE(OFFSET($H$3,0,0,'Données projet'!$E$9+1,1))</f>
        <v>289.69436826914978</v>
      </c>
      <c r="T32" s="62">
        <f t="shared" si="34"/>
        <v>242.84781402593845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419.88019762890121</v>
      </c>
      <c r="AN32" s="62">
        <f ca="1">AVERAGE(OFFSET($AM$3,0,0,'Données projet'!$E$10+1,1))-AVERAGE(OFFSET($H$3,0,0,'Données projet'!$E$10+1,1))</f>
        <v>406.67123242209931</v>
      </c>
      <c r="AO32" s="62">
        <f t="shared" si="36"/>
        <v>252.43382636914751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92.274000000000001</v>
      </c>
      <c r="BF32" s="14">
        <f t="shared" si="37"/>
        <v>25.112860036087575</v>
      </c>
      <c r="BG32" s="22">
        <f t="shared" si="7"/>
        <v>204.4487812295192</v>
      </c>
      <c r="BH32" s="62">
        <f t="shared" si="8"/>
        <v>441.37667855229506</v>
      </c>
      <c r="BI32" s="62">
        <f ca="1">AVERAGE(OFFSET($BH$3,0,0,'Données projet'!$E$11+1,1))-AVERAGE(OFFSET($H$3,0,0,'Données projet'!$E$11+1,1))</f>
        <v>446.67723242232324</v>
      </c>
      <c r="BJ32" s="62">
        <f t="shared" si="38"/>
        <v>275.54513370838777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6.8</v>
      </c>
      <c r="BY32" s="13">
        <f>IF('Données projet'!$A$114&gt;35,BY31+BX32-CG31,IF(A32&lt;'Données projet'!$A$114,$BV$205^A32,IF(A32='Données projet'!$A$114,'Données projet'!$B$114,BY31+BX32-CG31)))</f>
        <v>189.20000000000007</v>
      </c>
      <c r="BZ32" s="14">
        <f>BY32*VLOOKUP('Données projet'!$B$12,Paramètres!$A$1:$I$89,3,0)*VLOOKUP('Données projet'!$B$12,Paramètres!$A$1:$I$89,5,0)</f>
        <v>171.18816000000007</v>
      </c>
      <c r="CA32" s="14">
        <f t="shared" si="39"/>
        <v>43.356023936000852</v>
      </c>
      <c r="CB32" s="22">
        <f t="shared" si="10"/>
        <v>373.66445368853493</v>
      </c>
      <c r="CC32" s="62">
        <f t="shared" si="11"/>
        <v>610.59235101131071</v>
      </c>
      <c r="CD32" s="62">
        <f ca="1">AVERAGE(OFFSET($CC$3,0,0,'Données projet'!$E$12+1,1))-AVERAGE(OFFSET($H$3,0,0,'Données projet'!$E$12+1,1))</f>
        <v>312.43110610485337</v>
      </c>
      <c r="CE32" s="62">
        <f t="shared" si="40"/>
        <v>442.54749157177571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6.024792719826924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6.024792719826924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426.18114735927179</v>
      </c>
      <c r="S33" s="62">
        <f ca="1">AVERAGE(OFFSET($R$3,0,0,'Données projet'!$E$9+1,1))-AVERAGE(OFFSET($H$3,0,0,'Données projet'!$E$9+1,1))</f>
        <v>289.69436826914978</v>
      </c>
      <c r="T33" s="62">
        <f t="shared" si="34"/>
        <v>242.84781402593845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435.76715970248085</v>
      </c>
      <c r="AN33" s="62">
        <f ca="1">AVERAGE(OFFSET($AM$3,0,0,'Données projet'!$E$10+1,1))-AVERAGE(OFFSET($H$3,0,0,'Données projet'!$E$10+1,1))</f>
        <v>406.67123242209931</v>
      </c>
      <c r="AO33" s="62">
        <f t="shared" si="36"/>
        <v>252.43382636914751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2.6989531705774374</v>
      </c>
      <c r="AW33" s="23">
        <f>EXP(-LN(2)/2)*AW32+(1-EXP(-LN(2)/2))/(LN(2)/2)*AQ33*AT33*VLOOKUP('Données projet'!$B$10,Paramètres!$A$1:$I$89,3,0)*0.475*44/12</f>
        <v>12.54943633932384</v>
      </c>
      <c r="AX33" s="23">
        <f t="shared" si="6"/>
        <v>15.248389509901278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99.372000000000014</v>
      </c>
      <c r="BF33" s="14">
        <f t="shared" si="37"/>
        <v>26.812330397327713</v>
      </c>
      <c r="BG33" s="22">
        <f t="shared" si="7"/>
        <v>219.7710421086791</v>
      </c>
      <c r="BH33" s="62">
        <f t="shared" si="8"/>
        <v>458.87846704172108</v>
      </c>
      <c r="BI33" s="62">
        <f ca="1">AVERAGE(OFFSET($BH$3,0,0,'Données projet'!$E$11+1,1))-AVERAGE(OFFSET($H$3,0,0,'Données projet'!$E$11+1,1))</f>
        <v>446.67723242232324</v>
      </c>
      <c r="BJ33" s="62">
        <f t="shared" si="38"/>
        <v>275.54513370838777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0.129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3.024688898060921</v>
      </c>
      <c r="BR33" s="23">
        <f>EXP(-LN(2)/2)*BR32+(1-EXP(-LN(2)/2))/(LN(2)/2)*BL33*BO33*VLOOKUP('Données projet'!$B$11,Paramètres!$A$1:$I$89,3,0)*0.475*44/12</f>
        <v>14.064023483724995</v>
      </c>
      <c r="BS33" s="24">
        <f t="shared" si="9"/>
        <v>17.088712381785918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196</v>
      </c>
      <c r="BW33" s="13">
        <f>VLOOKUP(A33,'Données projet'!$A$113:$I$133,9,0)</f>
        <v>6.8</v>
      </c>
      <c r="BX33" s="13">
        <f t="array" ref="BX33">INDEX(BW:BW,MIN(IF(ISNUMBER(BW33:BW229),ROW(BW33:BW229),"")))</f>
        <v>6.8</v>
      </c>
      <c r="BY33" s="13">
        <f>IF('Données projet'!$A$114&gt;35,BY32+BX33-CG32,IF(A33&lt;'Données projet'!$A$114,$BV$205^A33,IF(A33='Données projet'!$A$114,'Données projet'!$B$114,BY32+BX33-CG32)))</f>
        <v>196.00000000000009</v>
      </c>
      <c r="BZ33" s="14">
        <f>BY33*VLOOKUP('Données projet'!$B$12,Paramètres!$A$1:$I$89,3,0)*VLOOKUP('Données projet'!$B$12,Paramètres!$A$1:$I$89,5,0)</f>
        <v>177.34080000000006</v>
      </c>
      <c r="CA33" s="14">
        <f t="shared" si="39"/>
        <v>44.730051658603102</v>
      </c>
      <c r="CB33" s="22">
        <f t="shared" si="10"/>
        <v>386.77339997206712</v>
      </c>
      <c r="CC33" s="62">
        <f t="shared" si="11"/>
        <v>625.88082490510908</v>
      </c>
      <c r="CD33" s="62">
        <f ca="1">AVERAGE(OFFSET($CC$3,0,0,'Données projet'!$E$12+1,1))-AVERAGE(OFFSET($H$3,0,0,'Données projet'!$E$12+1,1))</f>
        <v>312.43110610485337</v>
      </c>
      <c r="CE33" s="62">
        <f t="shared" si="40"/>
        <v>442.54749157177571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9</v>
      </c>
      <c r="CH33" s="17">
        <f>IF(ISNA(VLOOKUP(A33,'Données projet'!$A$113:$I$133,5,0)),0%,VLOOKUP(A33,'Données projet'!$A$113:$I$133,5,0)*VLOOKUP('Données projet'!$B$12,Paramètres!$A$1:$I$89,7,0))</f>
        <v>0.27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8.3372081358972583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8.3372081358972583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434.21116385753311</v>
      </c>
      <c r="S34" s="62">
        <f ca="1">AVERAGE(OFFSET($R$3,0,0,'Données projet'!$E$9+1,1))-AVERAGE(OFFSET($H$3,0,0,'Données projet'!$E$9+1,1))</f>
        <v>289.69436826914978</v>
      </c>
      <c r="T34" s="62">
        <f t="shared" si="34"/>
        <v>242.84781402593845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410.83949781978214</v>
      </c>
      <c r="AN34" s="62">
        <f ca="1">AVERAGE(OFFSET($AM$3,0,0,'Données projet'!$E$10+1,1))-AVERAGE(OFFSET($H$3,0,0,'Données projet'!$E$10+1,1))</f>
        <v>406.67123242209931</v>
      </c>
      <c r="AO34" s="62">
        <f t="shared" si="36"/>
        <v>252.43382636914751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2.6251501541962186</v>
      </c>
      <c r="AW34" s="23">
        <f>EXP(-LN(2)/2)*AW33+(1-EXP(-LN(2)/2))/(LN(2)/2)*AQ34*AT34*VLOOKUP('Données projet'!$B$10,Paramètres!$A$1:$I$89,3,0)*0.475*44/12</f>
        <v>8.8737915356047719</v>
      </c>
      <c r="AX34" s="23">
        <f t="shared" si="6"/>
        <v>11.49894168980099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85.987200000000001</v>
      </c>
      <c r="BF34" s="14">
        <f t="shared" si="37"/>
        <v>23.594880218992504</v>
      </c>
      <c r="BG34" s="22">
        <f t="shared" si="7"/>
        <v>190.85545638141195</v>
      </c>
      <c r="BH34" s="62">
        <f t="shared" si="8"/>
        <v>430.90357959422954</v>
      </c>
      <c r="BI34" s="62">
        <f ca="1">AVERAGE(OFFSET($BH$3,0,0,'Données projet'!$E$11+1,1))-AVERAGE(OFFSET($H$3,0,0,'Données projet'!$E$11+1,1))</f>
        <v>446.67723242232324</v>
      </c>
      <c r="BJ34" s="62">
        <f t="shared" si="38"/>
        <v>275.54513370838777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2.9419786210819692</v>
      </c>
      <c r="BR34" s="23">
        <f>EXP(-LN(2)/2)*BR33+(1-EXP(-LN(2)/2))/(LN(2)/2)*BL34*BO34*VLOOKUP('Données projet'!$B$11,Paramètres!$A$1:$I$89,3,0)*0.475*44/12</f>
        <v>9.944766376108797</v>
      </c>
      <c r="BS34" s="24">
        <f t="shared" si="9"/>
        <v>12.886744997190766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192.8000000000001</v>
      </c>
      <c r="BZ34" s="14">
        <f>BY34*VLOOKUP('Données projet'!$B$12,Paramètres!$A$1:$I$89,3,0)*VLOOKUP('Données projet'!$B$12,Paramètres!$A$1:$I$89,5,0)</f>
        <v>174.4454400000001</v>
      </c>
      <c r="CA34" s="14">
        <f t="shared" si="39"/>
        <v>44.084153549607706</v>
      </c>
      <c r="CB34" s="22">
        <f t="shared" si="10"/>
        <v>380.60570876556693</v>
      </c>
      <c r="CC34" s="62">
        <f t="shared" si="11"/>
        <v>620.65383197838446</v>
      </c>
      <c r="CD34" s="62">
        <f ca="1">AVERAGE(OFFSET($CC$3,0,0,'Données projet'!$E$12+1,1))-AVERAGE(OFFSET($H$3,0,0,'Données projet'!$E$12+1,1))</f>
        <v>312.43110610485337</v>
      </c>
      <c r="CE34" s="62">
        <f t="shared" si="40"/>
        <v>442.54749157177571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8.1737205695471555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8.1737205695471555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442.21884424669224</v>
      </c>
      <c r="S35" s="62">
        <f ca="1">AVERAGE(OFFSET($R$3,0,0,'Données projet'!$E$9+1,1))-AVERAGE(OFFSET($H$3,0,0,'Données projet'!$E$9+1,1))</f>
        <v>289.69436826914978</v>
      </c>
      <c r="T35" s="62">
        <f t="shared" si="34"/>
        <v>242.84781402593845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427.05998105810949</v>
      </c>
      <c r="AN35" s="62">
        <f ca="1">AVERAGE(OFFSET($AM$3,0,0,'Données projet'!$E$10+1,1))-AVERAGE(OFFSET($H$3,0,0,'Données projet'!$E$10+1,1))</f>
        <v>406.67123242209931</v>
      </c>
      <c r="AO35" s="62">
        <f t="shared" si="36"/>
        <v>252.43382636914751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2.5533652851790762</v>
      </c>
      <c r="AW35" s="23">
        <f>EXP(-LN(2)/2)*AW34+(1-EXP(-LN(2)/2))/(LN(2)/2)*AQ35*AT35*VLOOKUP('Données projet'!$B$10,Paramètres!$A$1:$I$89,3,0)*0.475*44/12</f>
        <v>6.274718169661921</v>
      </c>
      <c r="AX35" s="23">
        <f t="shared" si="6"/>
        <v>8.8280834548409963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93.8964</v>
      </c>
      <c r="BF35" s="14">
        <f t="shared" si="37"/>
        <v>25.502612364176063</v>
      </c>
      <c r="BG35" s="22">
        <f t="shared" si="7"/>
        <v>207.95327986760662</v>
      </c>
      <c r="BH35" s="62">
        <f t="shared" si="8"/>
        <v>448.92578234813197</v>
      </c>
      <c r="BI35" s="62">
        <f ca="1">AVERAGE(OFFSET($BH$3,0,0,'Données projet'!$E$11+1,1))-AVERAGE(OFFSET($H$3,0,0,'Données projet'!$E$11+1,1))</f>
        <v>446.67723242232324</v>
      </c>
      <c r="BJ35" s="62">
        <f t="shared" si="38"/>
        <v>275.54513370838777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2.861530060976551</v>
      </c>
      <c r="BR35" s="23">
        <f>EXP(-LN(2)/2)*BR34+(1-EXP(-LN(2)/2))/(LN(2)/2)*BL35*BO35*VLOOKUP('Données projet'!$B$11,Paramètres!$A$1:$I$89,3,0)*0.475*44/12</f>
        <v>7.0320117418624983</v>
      </c>
      <c r="BS35" s="24">
        <f t="shared" si="9"/>
        <v>9.8935418028390494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198.60000000000011</v>
      </c>
      <c r="BZ35" s="14">
        <f>BY35*VLOOKUP('Données projet'!$B$12,Paramètres!$A$1:$I$89,3,0)*VLOOKUP('Données projet'!$B$12,Paramètres!$A$1:$I$89,5,0)</f>
        <v>179.6932800000001</v>
      </c>
      <c r="CA35" s="14">
        <f t="shared" si="39"/>
        <v>45.253939845742352</v>
      </c>
      <c r="CB35" s="22">
        <f t="shared" si="10"/>
        <v>391.78307456466808</v>
      </c>
      <c r="CC35" s="62">
        <f t="shared" si="11"/>
        <v>632.75557704519338</v>
      </c>
      <c r="CD35" s="62">
        <f ca="1">AVERAGE(OFFSET($CC$3,0,0,'Données projet'!$E$12+1,1))-AVERAGE(OFFSET($H$3,0,0,'Données projet'!$E$12+1,1))</f>
        <v>312.43110610485337</v>
      </c>
      <c r="CE35" s="62">
        <f t="shared" si="40"/>
        <v>442.54749157177571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8.013438894655609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8.013438894655609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450.20471360718284</v>
      </c>
      <c r="S36" s="62">
        <f ca="1">AVERAGE(OFFSET($R$3,0,0,'Données projet'!$E$9+1,1))-AVERAGE(OFFSET($H$3,0,0,'Données projet'!$E$9+1,1))</f>
        <v>289.69436826914978</v>
      </c>
      <c r="T36" s="62">
        <f t="shared" si="34"/>
        <v>242.84781402593845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443.23507835581626</v>
      </c>
      <c r="AN36" s="62">
        <f ca="1">AVERAGE(OFFSET($AM$3,0,0,'Données projet'!$E$10+1,1))-AVERAGE(OFFSET($H$3,0,0,'Données projet'!$E$10+1,1))</f>
        <v>406.67123242209931</v>
      </c>
      <c r="AO36" s="62">
        <f t="shared" si="36"/>
        <v>252.43382636914751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2.4835433771802098</v>
      </c>
      <c r="AW36" s="23">
        <f>EXP(-LN(2)/2)*AW35+(1-EXP(-LN(2)/2))/(LN(2)/2)*AQ36*AT36*VLOOKUP('Données projet'!$B$10,Paramètres!$A$1:$I$89,3,0)*0.475*44/12</f>
        <v>4.4368957678023859</v>
      </c>
      <c r="AX36" s="23">
        <f t="shared" si="6"/>
        <v>6.9204391449825957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101.80559999999998</v>
      </c>
      <c r="BF36" s="14">
        <f t="shared" si="37"/>
        <v>27.391707821525987</v>
      </c>
      <c r="BG36" s="22">
        <f t="shared" si="7"/>
        <v>225.01864445582441</v>
      </c>
      <c r="BH36" s="62">
        <f t="shared" si="8"/>
        <v>466.89949029036518</v>
      </c>
      <c r="BI36" s="62">
        <f ca="1">AVERAGE(OFFSET($BH$3,0,0,'Données projet'!$E$11+1,1))-AVERAGE(OFFSET($H$3,0,0,'Données projet'!$E$11+1,1))</f>
        <v>446.67723242232324</v>
      </c>
      <c r="BJ36" s="62">
        <f t="shared" si="38"/>
        <v>275.54513370838777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2.7832813709778215</v>
      </c>
      <c r="BR36" s="23">
        <f>EXP(-LN(2)/2)*BR35+(1-EXP(-LN(2)/2))/(LN(2)/2)*BL36*BO36*VLOOKUP('Données projet'!$B$11,Paramètres!$A$1:$I$89,3,0)*0.475*44/12</f>
        <v>4.9723831880543985</v>
      </c>
      <c r="BS36" s="24">
        <f t="shared" si="9"/>
        <v>7.75566455903222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204.40000000000012</v>
      </c>
      <c r="BZ36" s="14">
        <f>BY36*VLOOKUP('Données projet'!$B$12,Paramètres!$A$1:$I$89,3,0)*VLOOKUP('Données projet'!$B$12,Paramètres!$A$1:$I$89,5,0)</f>
        <v>184.9411200000001</v>
      </c>
      <c r="CA36" s="14">
        <f t="shared" si="39"/>
        <v>46.419755730249477</v>
      </c>
      <c r="CB36" s="22">
        <f t="shared" si="10"/>
        <v>402.95352523018465</v>
      </c>
      <c r="CC36" s="62">
        <f t="shared" si="11"/>
        <v>644.83437106472536</v>
      </c>
      <c r="CD36" s="62">
        <f ca="1">AVERAGE(OFFSET($CC$3,0,0,'Données projet'!$E$12+1,1))-AVERAGE(OFFSET($H$3,0,0,'Données projet'!$E$12+1,1))</f>
        <v>312.43110610485337</v>
      </c>
      <c r="CE36" s="62">
        <f t="shared" si="40"/>
        <v>442.54749157177571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7.8563002456465165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7.8563002456465165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458.16927429804969</v>
      </c>
      <c r="S37" s="62">
        <f ca="1">AVERAGE(OFFSET($R$3,0,0,'Données projet'!$E$9+1,1))-AVERAGE(OFFSET($H$3,0,0,'Données projet'!$E$9+1,1))</f>
        <v>289.69436826914978</v>
      </c>
      <c r="T37" s="62">
        <f t="shared" si="34"/>
        <v>242.84781402593845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459.36760732976711</v>
      </c>
      <c r="AN37" s="62">
        <f ca="1">AVERAGE(OFFSET($AM$3,0,0,'Données projet'!$E$10+1,1))-AVERAGE(OFFSET($H$3,0,0,'Données projet'!$E$10+1,1))</f>
        <v>406.67123242209931</v>
      </c>
      <c r="AO37" s="62">
        <f t="shared" si="36"/>
        <v>252.43382636914751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2.4156307529273469</v>
      </c>
      <c r="AW37" s="23">
        <f>EXP(-LN(2)/2)*AW36+(1-EXP(-LN(2)/2))/(LN(2)/2)*AQ37*AT37*VLOOKUP('Données projet'!$B$10,Paramètres!$A$1:$I$89,3,0)*0.475*44/12</f>
        <v>3.1373590848309605</v>
      </c>
      <c r="AX37" s="23">
        <f t="shared" si="6"/>
        <v>5.5529898377583073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109.7148</v>
      </c>
      <c r="BF37" s="14">
        <f t="shared" si="37"/>
        <v>29.263779078727129</v>
      </c>
      <c r="BG37" s="22">
        <f t="shared" si="7"/>
        <v>242.05435856211645</v>
      </c>
      <c r="BH37" s="62">
        <f t="shared" si="8"/>
        <v>484.82779002423206</v>
      </c>
      <c r="BI37" s="62">
        <f ca="1">AVERAGE(OFFSET($BH$3,0,0,'Données projet'!$E$11+1,1))-AVERAGE(OFFSET($H$3,0,0,'Données projet'!$E$11+1,1))</f>
        <v>446.67723242232324</v>
      </c>
      <c r="BJ37" s="62">
        <f t="shared" si="38"/>
        <v>275.54513370838777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2.707172395522027</v>
      </c>
      <c r="BR37" s="23">
        <f>EXP(-LN(2)/2)*BR36+(1-EXP(-LN(2)/2))/(LN(2)/2)*BL37*BO37*VLOOKUP('Données projet'!$B$11,Paramètres!$A$1:$I$89,3,0)*0.475*44/12</f>
        <v>3.5160058709312492</v>
      </c>
      <c r="BS37" s="24">
        <f t="shared" si="9"/>
        <v>6.2231782664532762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210.20000000000013</v>
      </c>
      <c r="BZ37" s="14">
        <f>BY37*VLOOKUP('Données projet'!$B$12,Paramètres!$A$1:$I$89,3,0)*VLOOKUP('Données projet'!$B$12,Paramètres!$A$1:$I$89,5,0)</f>
        <v>190.18896000000012</v>
      </c>
      <c r="CA37" s="14">
        <f t="shared" si="39"/>
        <v>47.581726807151739</v>
      </c>
      <c r="CB37" s="22">
        <f t="shared" si="10"/>
        <v>414.1172795224561</v>
      </c>
      <c r="CC37" s="62">
        <f t="shared" si="11"/>
        <v>656.89071098457168</v>
      </c>
      <c r="CD37" s="62">
        <f ca="1">AVERAGE(OFFSET($CC$3,0,0,'Données projet'!$E$12+1,1))-AVERAGE(OFFSET($H$3,0,0,'Données projet'!$E$12+1,1))</f>
        <v>312.43110610485337</v>
      </c>
      <c r="CE37" s="62">
        <f t="shared" si="40"/>
        <v>442.54749157177571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7.7022429896993803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7.7022429896993803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466.11300790785145</v>
      </c>
      <c r="S38" s="62">
        <f ca="1">AVERAGE(OFFSET($R$3,0,0,'Données projet'!$E$9+1,1))-AVERAGE(OFFSET($H$3,0,0,'Données projet'!$E$9+1,1))</f>
        <v>289.69436826914978</v>
      </c>
      <c r="T38" s="62">
        <f t="shared" si="34"/>
        <v>242.84781402593845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475.45999389040423</v>
      </c>
      <c r="AN38" s="62">
        <f ca="1">AVERAGE(OFFSET($AM$3,0,0,'Données projet'!$E$10+1,1))-AVERAGE(OFFSET($H$3,0,0,'Données projet'!$E$10+1,1))</f>
        <v>406.67123242209931</v>
      </c>
      <c r="AO38" s="62">
        <f t="shared" si="36"/>
        <v>252.43382636914751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2.3495752029560482</v>
      </c>
      <c r="AW38" s="23">
        <f>EXP(-LN(2)/2)*AW37+(1-EXP(-LN(2)/2))/(LN(2)/2)*AQ38*AT38*VLOOKUP('Données projet'!$B$10,Paramètres!$A$1:$I$89,3,0)*0.475*44/12</f>
        <v>2.218447883901193</v>
      </c>
      <c r="AX38" s="23">
        <f t="shared" si="6"/>
        <v>4.5680230868572416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117.624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502.71333546669905</v>
      </c>
      <c r="BI38" s="62">
        <f ca="1">AVERAGE(OFFSET($BH$3,0,0,'Données projet'!$E$11+1,1))-AVERAGE(OFFSET($H$3,0,0,'Données projet'!$E$11+1,1))</f>
        <v>446.67723242232324</v>
      </c>
      <c r="BJ38" s="62">
        <f t="shared" si="38"/>
        <v>275.54513370838777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2.6331446240024681</v>
      </c>
      <c r="BR38" s="23">
        <f>EXP(-LN(2)/2)*BR37+(1-EXP(-LN(2)/2))/(LN(2)/2)*BL38*BO38*VLOOKUP('Données projet'!$B$11,Paramètres!$A$1:$I$89,3,0)*0.475*44/12</f>
        <v>2.4861915940271992</v>
      </c>
      <c r="BS38" s="24">
        <f t="shared" si="9"/>
        <v>5.1193362180296678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216.00000000000014</v>
      </c>
      <c r="BZ38" s="14">
        <f>BY38*VLOOKUP('Données projet'!$B$12,Paramètres!$A$1:$I$89,3,0)*VLOOKUP('Données projet'!$B$12,Paramètres!$A$1:$I$89,5,0)</f>
        <v>195.43680000000012</v>
      </c>
      <c r="CA38" s="14">
        <f t="shared" si="39"/>
        <v>48.739971354487892</v>
      </c>
      <c r="CB38" s="22">
        <f t="shared" si="10"/>
        <v>425.27454344239999</v>
      </c>
      <c r="CC38" s="62">
        <f t="shared" si="11"/>
        <v>668.92507616697446</v>
      </c>
      <c r="CD38" s="62">
        <f ca="1">AVERAGE(OFFSET($CC$3,0,0,'Données projet'!$E$12+1,1))-AVERAGE(OFFSET($H$3,0,0,'Données projet'!$E$12+1,1))</f>
        <v>312.43110610485337</v>
      </c>
      <c r="CE38" s="62">
        <f t="shared" si="40"/>
        <v>442.54749157177571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7.5512067025757199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7.5512067025757199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474.03637695428597</v>
      </c>
      <c r="S39" s="62">
        <f ca="1">AVERAGE(OFFSET($R$3,0,0,'Données projet'!$E$9+1,1))-AVERAGE(OFFSET($H$3,0,0,'Données projet'!$E$9+1,1))</f>
        <v>289.69436826914978</v>
      </c>
      <c r="T39" s="62">
        <f t="shared" si="34"/>
        <v>242.84781402593845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451.73121514757554</v>
      </c>
      <c r="AN39" s="62">
        <f ca="1">AVERAGE(OFFSET($AM$3,0,0,'Données projet'!$E$10+1,1))-AVERAGE(OFFSET($H$3,0,0,'Données projet'!$E$10+1,1))</f>
        <v>406.67123242209931</v>
      </c>
      <c r="AO39" s="62">
        <f t="shared" si="36"/>
        <v>252.43382636914751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2.2853259454724251</v>
      </c>
      <c r="AW39" s="23">
        <f>EXP(-LN(2)/2)*AW38+(1-EXP(-LN(2)/2))/(LN(2)/2)*AQ39*AT39*VLOOKUP('Données projet'!$B$10,Paramètres!$A$1:$I$89,3,0)*0.475*44/12</f>
        <v>1.5686795424154802</v>
      </c>
      <c r="AX39" s="23">
        <f t="shared" si="6"/>
        <v>3.8540054878879051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104.8476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476.08663096951921</v>
      </c>
      <c r="BI39" s="62">
        <f ca="1">AVERAGE(OFFSET($BH$3,0,0,'Données projet'!$E$11+1,1))-AVERAGE(OFFSET($H$3,0,0,'Données projet'!$E$11+1,1))</f>
        <v>446.67723242232324</v>
      </c>
      <c r="BJ39" s="62">
        <f t="shared" si="38"/>
        <v>275.54513370838777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2.5611411457880631</v>
      </c>
      <c r="BR39" s="23">
        <f>EXP(-LN(2)/2)*BR38+(1-EXP(-LN(2)/2))/(LN(2)/2)*BL39*BO39*VLOOKUP('Données projet'!$B$11,Paramètres!$A$1:$I$89,3,0)*0.475*44/12</f>
        <v>1.7580029354656246</v>
      </c>
      <c r="BS39" s="24">
        <f t="shared" si="9"/>
        <v>4.3191440812536879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213.80000000000015</v>
      </c>
      <c r="BZ39" s="14">
        <f>BY39*VLOOKUP('Données projet'!$B$12,Paramètres!$A$1:$I$89,3,0)*VLOOKUP('Données projet'!$B$12,Paramètres!$A$1:$I$89,5,0)</f>
        <v>193.44624000000013</v>
      </c>
      <c r="CA39" s="14">
        <f t="shared" si="39"/>
        <v>48.301068656218547</v>
      </c>
      <c r="CB39" s="22">
        <f t="shared" si="10"/>
        <v>421.04322924291415</v>
      </c>
      <c r="CC39" s="62">
        <f t="shared" si="11"/>
        <v>665.55564748394863</v>
      </c>
      <c r="CD39" s="62">
        <f ca="1">AVERAGE(OFFSET($CC$3,0,0,'Données projet'!$E$12+1,1))-AVERAGE(OFFSET($H$3,0,0,'Données projet'!$E$12+1,1))</f>
        <v>312.43110610485337</v>
      </c>
      <c r="CE39" s="62">
        <f t="shared" si="40"/>
        <v>442.54749157177571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7.4031321449195158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7.4031321449195158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481.93982637282915</v>
      </c>
      <c r="S40" s="62">
        <f ca="1">AVERAGE(OFFSET($R$3,0,0,'Données projet'!$E$9+1,1))-AVERAGE(OFFSET($H$3,0,0,'Données projet'!$E$9+1,1))</f>
        <v>289.69436826914978</v>
      </c>
      <c r="T40" s="62">
        <f t="shared" si="34"/>
        <v>242.84781402593845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468.97891308142744</v>
      </c>
      <c r="AN40" s="62">
        <f ca="1">AVERAGE(OFFSET($AM$3,0,0,'Données projet'!$E$10+1,1))-AVERAGE(OFFSET($H$3,0,0,'Données projet'!$E$10+1,1))</f>
        <v>406.67123242209931</v>
      </c>
      <c r="AO40" s="62">
        <f t="shared" si="36"/>
        <v>252.43382636914751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2.2228335873134135</v>
      </c>
      <c r="AW40" s="23">
        <f>EXP(-LN(2)/2)*AW39+(1-EXP(-LN(2)/2))/(LN(2)/2)*AQ40*AT40*VLOOKUP('Données projet'!$B$10,Paramètres!$A$1:$I$89,3,0)*0.475*44/12</f>
        <v>1.1092239419505965</v>
      </c>
      <c r="AX40" s="23">
        <f t="shared" si="6"/>
        <v>3.3320575292640102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113.3652</v>
      </c>
      <c r="BF40" s="14">
        <f t="shared" si="37"/>
        <v>30.122456058687586</v>
      </c>
      <c r="BG40" s="22">
        <f t="shared" si="7"/>
        <v>249.90766763554748</v>
      </c>
      <c r="BH40" s="62">
        <f t="shared" si="8"/>
        <v>495.26701960621858</v>
      </c>
      <c r="BI40" s="62">
        <f ca="1">AVERAGE(OFFSET($BH$3,0,0,'Données projet'!$E$11+1,1))-AVERAGE(OFFSET($H$3,0,0,'Données projet'!$E$11+1,1))</f>
        <v>446.67723242232324</v>
      </c>
      <c r="BJ40" s="62">
        <f t="shared" si="38"/>
        <v>275.54513370838777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2.4911066064719294</v>
      </c>
      <c r="BR40" s="23">
        <f>EXP(-LN(2)/2)*BR39+(1-EXP(-LN(2)/2))/(LN(2)/2)*BL40*BO40*VLOOKUP('Données projet'!$B$11,Paramètres!$A$1:$I$89,3,0)*0.475*44/12</f>
        <v>1.2430957970135996</v>
      </c>
      <c r="BS40" s="24">
        <f t="shared" si="9"/>
        <v>3.7342024034855292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218.60000000000016</v>
      </c>
      <c r="BZ40" s="14">
        <f>BY40*VLOOKUP('Données projet'!$B$12,Paramètres!$A$1:$I$89,3,0)*VLOOKUP('Données projet'!$B$12,Paramètres!$A$1:$I$89,5,0)</f>
        <v>197.78928000000013</v>
      </c>
      <c r="CA40" s="14">
        <f t="shared" si="39"/>
        <v>49.258004531609984</v>
      </c>
      <c r="CB40" s="22">
        <f t="shared" si="10"/>
        <v>430.2740205592209</v>
      </c>
      <c r="CC40" s="62">
        <f t="shared" si="11"/>
        <v>675.63337252989197</v>
      </c>
      <c r="CD40" s="62">
        <f ca="1">AVERAGE(OFFSET($CC$3,0,0,'Données projet'!$E$12+1,1))-AVERAGE(OFFSET($H$3,0,0,'Données projet'!$E$12+1,1))</f>
        <v>312.43110610485337</v>
      </c>
      <c r="CE40" s="62">
        <f t="shared" si="40"/>
        <v>442.54749157177571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7.2579612390223875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7.2579612390223875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489.82378482715694</v>
      </c>
      <c r="S41" s="62">
        <f ca="1">AVERAGE(OFFSET($R$3,0,0,'Données projet'!$E$9+1,1))-AVERAGE(OFFSET($H$3,0,0,'Données projet'!$E$9+1,1))</f>
        <v>289.69436826914978</v>
      </c>
      <c r="T41" s="62">
        <f t="shared" si="34"/>
        <v>242.84781402593845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486.18434475748256</v>
      </c>
      <c r="AN41" s="62">
        <f ca="1">AVERAGE(OFFSET($AM$3,0,0,'Données projet'!$E$10+1,1))-AVERAGE(OFFSET($H$3,0,0,'Données projet'!$E$10+1,1))</f>
        <v>406.67123242209931</v>
      </c>
      <c r="AO41" s="62">
        <f t="shared" si="36"/>
        <v>252.43382636914751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2.1620500859745904</v>
      </c>
      <c r="AW41" s="23">
        <f>EXP(-LN(2)/2)*AW40+(1-EXP(-LN(2)/2))/(LN(2)/2)*AQ41*AT41*VLOOKUP('Données projet'!$B$10,Paramètres!$A$1:$I$89,3,0)*0.475*44/12</f>
        <v>0.78433977120774012</v>
      </c>
      <c r="AX41" s="23">
        <f t="shared" si="6"/>
        <v>2.9463898571823304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514.40222125365392</v>
      </c>
      <c r="BI41" s="62">
        <f ca="1">AVERAGE(OFFSET($BH$3,0,0,'Données projet'!$E$11+1,1))-AVERAGE(OFFSET($H$3,0,0,'Données projet'!$E$11+1,1))</f>
        <v>446.67723242232324</v>
      </c>
      <c r="BJ41" s="62">
        <f t="shared" si="38"/>
        <v>275.54513370838777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2.4229871653163517</v>
      </c>
      <c r="BR41" s="23">
        <f>EXP(-LN(2)/2)*BR40+(1-EXP(-LN(2)/2))/(LN(2)/2)*BL41*BO41*VLOOKUP('Données projet'!$B$11,Paramètres!$A$1:$I$89,3,0)*0.475*44/12</f>
        <v>0.87900146773281229</v>
      </c>
      <c r="BS41" s="24">
        <f t="shared" si="9"/>
        <v>3.3019886330491639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223.40000000000018</v>
      </c>
      <c r="BZ41" s="14">
        <f>BY41*VLOOKUP('Données projet'!$B$12,Paramètres!$A$1:$I$89,3,0)*VLOOKUP('Données projet'!$B$12,Paramètres!$A$1:$I$89,5,0)</f>
        <v>202.13232000000013</v>
      </c>
      <c r="CA41" s="14">
        <f t="shared" si="39"/>
        <v>50.21249748895967</v>
      </c>
      <c r="CB41" s="22">
        <f t="shared" si="10"/>
        <v>439.50055712660497</v>
      </c>
      <c r="CC41" s="62">
        <f t="shared" si="11"/>
        <v>685.69215042016367</v>
      </c>
      <c r="CD41" s="62">
        <f ca="1">AVERAGE(OFFSET($CC$3,0,0,'Données projet'!$E$12+1,1))-AVERAGE(OFFSET($H$3,0,0,'Données projet'!$E$12+1,1))</f>
        <v>312.43110610485337</v>
      </c>
      <c r="CE41" s="62">
        <f t="shared" si="40"/>
        <v>442.54749157177571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7.1156370460443927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7.1156370460443927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497.68866586818433</v>
      </c>
      <c r="S42" s="62">
        <f ca="1">AVERAGE(OFFSET($R$3,0,0,'Données projet'!$E$9+1,1))-AVERAGE(OFFSET($H$3,0,0,'Données projet'!$E$9+1,1))</f>
        <v>289.69436826914978</v>
      </c>
      <c r="T42" s="62">
        <f t="shared" si="34"/>
        <v>242.84781402593845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503.34991120189477</v>
      </c>
      <c r="AN42" s="62">
        <f ca="1">AVERAGE(OFFSET($AM$3,0,0,'Données projet'!$E$10+1,1))-AVERAGE(OFFSET($H$3,0,0,'Données projet'!$E$10+1,1))</f>
        <v>406.67123242209931</v>
      </c>
      <c r="AO42" s="62">
        <f t="shared" si="36"/>
        <v>252.43382636914751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2.1029287126763427</v>
      </c>
      <c r="AW42" s="23">
        <f>EXP(-LN(2)/2)*AW41+(1-EXP(-LN(2)/2))/(LN(2)/2)*AQ42*AT42*VLOOKUP('Données projet'!$B$10,Paramètres!$A$1:$I$89,3,0)*0.475*44/12</f>
        <v>0.55461197097529824</v>
      </c>
      <c r="AX42" s="23">
        <f t="shared" si="6"/>
        <v>2.6575406836516411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533.49486426623253</v>
      </c>
      <c r="BI42" s="62">
        <f ca="1">AVERAGE(OFFSET($BH$3,0,0,'Données projet'!$E$11+1,1))-AVERAGE(OFFSET($H$3,0,0,'Données projet'!$E$11+1,1))</f>
        <v>446.67723242232324</v>
      </c>
      <c r="BJ42" s="62">
        <f t="shared" si="38"/>
        <v>275.54513370838777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2.3567304538614189</v>
      </c>
      <c r="BR42" s="23">
        <f>EXP(-LN(2)/2)*BR41+(1-EXP(-LN(2)/2))/(LN(2)/2)*BL42*BO42*VLOOKUP('Données projet'!$B$11,Paramètres!$A$1:$I$89,3,0)*0.475*44/12</f>
        <v>0.62154789850679981</v>
      </c>
      <c r="BS42" s="24">
        <f t="shared" si="9"/>
        <v>2.9782783523682186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228.20000000000019</v>
      </c>
      <c r="BZ42" s="14">
        <f>BY42*VLOOKUP('Données projet'!$B$12,Paramètres!$A$1:$I$89,3,0)*VLOOKUP('Données projet'!$B$12,Paramètres!$A$1:$I$89,5,0)</f>
        <v>206.47536000000017</v>
      </c>
      <c r="CA42" s="14">
        <f t="shared" si="39"/>
        <v>51.164606062687312</v>
      </c>
      <c r="CB42" s="22">
        <f t="shared" si="10"/>
        <v>448.72294089251392</v>
      </c>
      <c r="CC42" s="62">
        <f t="shared" si="11"/>
        <v>695.73233798262106</v>
      </c>
      <c r="CD42" s="62">
        <f ca="1">AVERAGE(OFFSET($CC$3,0,0,'Données projet'!$E$12+1,1))-AVERAGE(OFFSET($H$3,0,0,'Données projet'!$E$12+1,1))</f>
        <v>312.43110610485337</v>
      </c>
      <c r="CE42" s="62">
        <f t="shared" si="40"/>
        <v>442.54749157177571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6.9761037436815103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6.9761037436815103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505.53486896383072</v>
      </c>
      <c r="S43" s="62">
        <f ca="1">AVERAGE(OFFSET($R$3,0,0,'Données projet'!$E$9+1,1))-AVERAGE(OFFSET($H$3,0,0,'Données projet'!$E$9+1,1))</f>
        <v>289.69436826914978</v>
      </c>
      <c r="T43" s="62">
        <f t="shared" si="34"/>
        <v>242.84781402593845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520.47771279575659</v>
      </c>
      <c r="AN43" s="62">
        <f ca="1">AVERAGE(OFFSET($AM$3,0,0,'Données projet'!$E$10+1,1))-AVERAGE(OFFSET($H$3,0,0,'Données projet'!$E$10+1,1))</f>
        <v>406.67123242209931</v>
      </c>
      <c r="AO43" s="62">
        <f t="shared" si="36"/>
        <v>252.43382636914751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2.0454240164399935</v>
      </c>
      <c r="AW43" s="23">
        <f>EXP(-LN(2)/2)*AW42+(1-EXP(-LN(2)/2))/(LN(2)/2)*AQ43*AT43*VLOOKUP('Données projet'!$B$10,Paramètres!$A$1:$I$89,3,0)*0.475*44/12</f>
        <v>0.39216988560387006</v>
      </c>
      <c r="AX43" s="23">
        <f t="shared" si="6"/>
        <v>2.4375939020438637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138.91800000000001</v>
      </c>
      <c r="BF43" s="14">
        <f t="shared" si="37"/>
        <v>36.049022673886341</v>
      </c>
      <c r="BG43" s="22">
        <f t="shared" si="7"/>
        <v>304.73423115701871</v>
      </c>
      <c r="BH43" s="62">
        <f t="shared" si="8"/>
        <v>552.5472449761395</v>
      </c>
      <c r="BI43" s="62">
        <f ca="1">AVERAGE(OFFSET($BH$3,0,0,'Données projet'!$E$11+1,1))-AVERAGE(OFFSET($H$3,0,0,'Données projet'!$E$11+1,1))</f>
        <v>446.67723242232324</v>
      </c>
      <c r="BJ43" s="62">
        <f t="shared" si="38"/>
        <v>275.54513370838777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2.2922855356655103</v>
      </c>
      <c r="BR43" s="23">
        <f>EXP(-LN(2)/2)*BR42+(1-EXP(-LN(2)/2))/(LN(2)/2)*BL43*BO43*VLOOKUP('Données projet'!$B$11,Paramètres!$A$1:$I$89,3,0)*0.475*44/12</f>
        <v>0.43950073386640615</v>
      </c>
      <c r="BS43" s="24">
        <f t="shared" si="9"/>
        <v>2.7317862695319164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233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233.0000000000002</v>
      </c>
      <c r="BZ43" s="14">
        <f>BY43*VLOOKUP('Données projet'!$B$12,Paramètres!$A$1:$I$89,3,0)*VLOOKUP('Données projet'!$B$12,Paramètres!$A$1:$I$89,5,0)</f>
        <v>210.81840000000017</v>
      </c>
      <c r="CA43" s="14">
        <f t="shared" si="39"/>
        <v>52.114386184062248</v>
      </c>
      <c r="CB43" s="22">
        <f t="shared" si="10"/>
        <v>457.94126927057533</v>
      </c>
      <c r="CC43" s="62">
        <f t="shared" si="11"/>
        <v>705.75428308969617</v>
      </c>
      <c r="CD43" s="62">
        <f ca="1">AVERAGE(OFFSET($CC$3,0,0,'Données projet'!$E$12+1,1))-AVERAGE(OFFSET($H$3,0,0,'Données projet'!$E$12+1,1))</f>
        <v>312.43110610485337</v>
      </c>
      <c r="CE43" s="62">
        <f t="shared" si="40"/>
        <v>442.54749157177571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6.8393066042710533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6.8393066042710533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449.84903136067089</v>
      </c>
      <c r="S44" s="62">
        <f ca="1">AVERAGE(OFFSET($R$3,0,0,'Données projet'!$E$9+1,1))-AVERAGE(OFFSET($H$3,0,0,'Données projet'!$E$9+1,1))</f>
        <v>289.69436826914978</v>
      </c>
      <c r="T44" s="62">
        <f t="shared" si="34"/>
        <v>242.84781402593845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496.77237902229888</v>
      </c>
      <c r="AN44" s="62">
        <f ca="1">AVERAGE(OFFSET($AM$3,0,0,'Données projet'!$E$10+1,1))-AVERAGE(OFFSET($H$3,0,0,'Données projet'!$E$10+1,1))</f>
        <v>406.67123242209931</v>
      </c>
      <c r="AO44" s="62">
        <f t="shared" si="36"/>
        <v>252.43382636914751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1.9894917891462678</v>
      </c>
      <c r="AW44" s="23">
        <f>EXP(-LN(2)/2)*AW43+(1-EXP(-LN(2)/2))/(LN(2)/2)*AQ44*AT44*VLOOKUP('Données projet'!$B$10,Paramètres!$A$1:$I$89,3,0)*0.475*44/12</f>
        <v>0.27730598548764912</v>
      </c>
      <c r="AX44" s="23">
        <f t="shared" si="6"/>
        <v>2.266797774633917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126.1416</v>
      </c>
      <c r="BF44" s="14">
        <f t="shared" si="37"/>
        <v>33.10323903126482</v>
      </c>
      <c r="BG44" s="22">
        <f t="shared" si="7"/>
        <v>277.35142797945286</v>
      </c>
      <c r="BH44" s="62">
        <f t="shared" si="8"/>
        <v>525.95411757395686</v>
      </c>
      <c r="BI44" s="62">
        <f ca="1">AVERAGE(OFFSET($BH$3,0,0,'Données projet'!$E$11+1,1))-AVERAGE(OFFSET($H$3,0,0,'Données projet'!$E$11+1,1))</f>
        <v>446.67723242232324</v>
      </c>
      <c r="BJ44" s="62">
        <f t="shared" si="38"/>
        <v>275.54513370838777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2.2296028671466797</v>
      </c>
      <c r="BR44" s="23">
        <f>EXP(-LN(2)/2)*BR43+(1-EXP(-LN(2)/2))/(LN(2)/2)*BL44*BO44*VLOOKUP('Données projet'!$B$11,Paramètres!$A$1:$I$89,3,0)*0.475*44/12</f>
        <v>0.31077394925339991</v>
      </c>
      <c r="BS44" s="24">
        <f t="shared" si="9"/>
        <v>2.5403768164000797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232.0000000000002</v>
      </c>
      <c r="BZ44" s="14">
        <f>BY44*VLOOKUP('Données projet'!$B$12,Paramètres!$A$1:$I$89,3,0)*VLOOKUP('Données projet'!$B$12,Paramètres!$A$1:$I$89,5,0)</f>
        <v>209.9136000000002</v>
      </c>
      <c r="CA44" s="14">
        <f t="shared" si="39"/>
        <v>51.916704672341361</v>
      </c>
      <c r="CB44" s="22">
        <f t="shared" si="10"/>
        <v>456.02111397099492</v>
      </c>
      <c r="CC44" s="62">
        <f t="shared" si="11"/>
        <v>704.62380356549886</v>
      </c>
      <c r="CD44" s="62">
        <f ca="1">AVERAGE(OFFSET($CC$3,0,0,'Données projet'!$E$12+1,1))-AVERAGE(OFFSET($H$3,0,0,'Données projet'!$E$12+1,1))</f>
        <v>312.43110610485337</v>
      </c>
      <c r="CE44" s="62">
        <f t="shared" si="40"/>
        <v>442.54749157177571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6.7051919733264187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6.7051919733264187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457.70253403327683</v>
      </c>
      <c r="S45" s="62">
        <f ca="1">AVERAGE(OFFSET($R$3,0,0,'Données projet'!$E$9+1,1))-AVERAGE(OFFSET($H$3,0,0,'Données projet'!$E$9+1,1))</f>
        <v>289.69436826914978</v>
      </c>
      <c r="T45" s="62">
        <f t="shared" si="34"/>
        <v>242.84781402593845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513.88411432981081</v>
      </c>
      <c r="AN45" s="62">
        <f ca="1">AVERAGE(OFFSET($AM$3,0,0,'Données projet'!$E$10+1,1))-AVERAGE(OFFSET($H$3,0,0,'Données projet'!$E$10+1,1))</f>
        <v>406.67123242209931</v>
      </c>
      <c r="AO45" s="62">
        <f t="shared" si="36"/>
        <v>252.43382636914751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1.9350890315492368</v>
      </c>
      <c r="AW45" s="23">
        <f>EXP(-LN(2)/2)*AW44+(1-EXP(-LN(2)/2))/(LN(2)/2)*AQ45*AT45*VLOOKUP('Données projet'!$B$10,Paramètres!$A$1:$I$89,3,0)*0.475*44/12</f>
        <v>0.19608494280193503</v>
      </c>
      <c r="AX45" s="23">
        <f t="shared" si="6"/>
        <v>2.1311739743511717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134.65920000000003</v>
      </c>
      <c r="BF45" s="14">
        <f t="shared" si="37"/>
        <v>35.07074737441733</v>
      </c>
      <c r="BG45" s="22">
        <f t="shared" si="7"/>
        <v>295.61299167711019</v>
      </c>
      <c r="BH45" s="62">
        <f t="shared" si="8"/>
        <v>544.99165793774489</v>
      </c>
      <c r="BI45" s="62">
        <f ca="1">AVERAGE(OFFSET($BH$3,0,0,'Données projet'!$E$11+1,1))-AVERAGE(OFFSET($H$3,0,0,'Données projet'!$E$11+1,1))</f>
        <v>446.67723242232324</v>
      </c>
      <c r="BJ45" s="62">
        <f t="shared" si="38"/>
        <v>275.54513370838777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2.1686342594948349</v>
      </c>
      <c r="BR45" s="23">
        <f>EXP(-LN(2)/2)*BR44+(1-EXP(-LN(2)/2))/(LN(2)/2)*BL45*BO45*VLOOKUP('Données projet'!$B$11,Paramètres!$A$1:$I$89,3,0)*0.475*44/12</f>
        <v>0.21975036693320307</v>
      </c>
      <c r="BS45" s="24">
        <f t="shared" si="9"/>
        <v>2.3883846264280382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237.0000000000002</v>
      </c>
      <c r="BZ45" s="14">
        <f>BY45*VLOOKUP('Données projet'!$B$12,Paramètres!$A$1:$I$89,3,0)*VLOOKUP('Données projet'!$B$12,Paramètres!$A$1:$I$89,5,0)</f>
        <v>214.43760000000015</v>
      </c>
      <c r="CA45" s="14">
        <f t="shared" si="39"/>
        <v>52.904129603372425</v>
      </c>
      <c r="CB45" s="22">
        <f t="shared" si="10"/>
        <v>465.6201790592072</v>
      </c>
      <c r="CC45" s="62">
        <f t="shared" si="11"/>
        <v>714.99884531984196</v>
      </c>
      <c r="CD45" s="62">
        <f ca="1">AVERAGE(OFFSET($CC$3,0,0,'Données projet'!$E$12+1,1))-AVERAGE(OFFSET($H$3,0,0,'Données projet'!$E$12+1,1))</f>
        <v>312.43110610485337</v>
      </c>
      <c r="CE45" s="62">
        <f t="shared" si="40"/>
        <v>442.54749157177571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6.5737072484927603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6.5737072484927603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465.53702430236615</v>
      </c>
      <c r="S46" s="62">
        <f ca="1">AVERAGE(OFFSET($R$3,0,0,'Données projet'!$E$9+1,1))-AVERAGE(OFFSET($H$3,0,0,'Données projet'!$E$9+1,1))</f>
        <v>289.69436826914978</v>
      </c>
      <c r="T46" s="62">
        <f t="shared" si="34"/>
        <v>242.84781402593845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530.9596425203481</v>
      </c>
      <c r="AN46" s="62">
        <f ca="1">AVERAGE(OFFSET($AM$3,0,0,'Données projet'!$E$10+1,1))-AVERAGE(OFFSET($H$3,0,0,'Données projet'!$E$10+1,1))</f>
        <v>406.67123242209931</v>
      </c>
      <c r="AO46" s="62">
        <f t="shared" si="36"/>
        <v>252.43382636914751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1.8821739202196135</v>
      </c>
      <c r="AW46" s="23">
        <f>EXP(-LN(2)/2)*AW45+(1-EXP(-LN(2)/2))/(LN(2)/2)*AQ46*AT46*VLOOKUP('Données projet'!$B$10,Paramètres!$A$1:$I$89,3,0)*0.475*44/12</f>
        <v>0.13865299274382456</v>
      </c>
      <c r="AX46" s="23">
        <f t="shared" si="6"/>
        <v>2.0208269129634382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563.99058187455717</v>
      </c>
      <c r="BI46" s="62">
        <f ca="1">AVERAGE(OFFSET($BH$3,0,0,'Données projet'!$E$11+1,1))-AVERAGE(OFFSET($H$3,0,0,'Données projet'!$E$11+1,1))</f>
        <v>446.67723242232324</v>
      </c>
      <c r="BJ46" s="62">
        <f t="shared" si="38"/>
        <v>275.54513370838777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2.1093328416254296</v>
      </c>
      <c r="BR46" s="23">
        <f>EXP(-LN(2)/2)*BR45+(1-EXP(-LN(2)/2))/(LN(2)/2)*BL46*BO46*VLOOKUP('Données projet'!$B$11,Paramètres!$A$1:$I$89,3,0)*0.475*44/12</f>
        <v>0.15538697462669995</v>
      </c>
      <c r="BS46" s="24">
        <f t="shared" si="9"/>
        <v>2.2647198162521294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242.0000000000002</v>
      </c>
      <c r="BZ46" s="14">
        <f>BY46*VLOOKUP('Données projet'!$B$12,Paramètres!$A$1:$I$89,3,0)*VLOOKUP('Données projet'!$B$12,Paramètres!$A$1:$I$89,5,0)</f>
        <v>218.96160000000017</v>
      </c>
      <c r="CA46" s="14">
        <f t="shared" si="39"/>
        <v>53.889132503707479</v>
      </c>
      <c r="CB46" s="22">
        <f t="shared" si="10"/>
        <v>475.2150257772908</v>
      </c>
      <c r="CC46" s="62">
        <f t="shared" si="11"/>
        <v>725.35620724372279</v>
      </c>
      <c r="CD46" s="62">
        <f ca="1">AVERAGE(OFFSET($CC$3,0,0,'Données projet'!$E$12+1,1))-AVERAGE(OFFSET($H$3,0,0,'Données projet'!$E$12+1,1))</f>
        <v>312.43110610485337</v>
      </c>
      <c r="CE46" s="62">
        <f t="shared" si="40"/>
        <v>442.54749157177571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6.4448008589153272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6.4448008589153272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473.35294392141441</v>
      </c>
      <c r="S47" s="62">
        <f ca="1">AVERAGE(OFFSET($R$3,0,0,'Données projet'!$E$9+1,1))-AVERAGE(OFFSET($H$3,0,0,'Données projet'!$E$9+1,1))</f>
        <v>289.69436826914978</v>
      </c>
      <c r="T47" s="62">
        <f t="shared" si="34"/>
        <v>242.84781402593845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548.00070437850059</v>
      </c>
      <c r="AN47" s="62">
        <f ca="1">AVERAGE(OFFSET($AM$3,0,0,'Données projet'!$E$10+1,1))-AVERAGE(OFFSET($H$3,0,0,'Données projet'!$E$10+1,1))</f>
        <v>406.67123242209931</v>
      </c>
      <c r="AO47" s="62">
        <f t="shared" si="36"/>
        <v>252.43382636914751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1.8307057753919835</v>
      </c>
      <c r="AW47" s="23">
        <f>EXP(-LN(2)/2)*AW46+(1-EXP(-LN(2)/2))/(LN(2)/2)*AQ47*AT47*VLOOKUP('Données projet'!$B$10,Paramètres!$A$1:$I$89,3,0)*0.475*44/12</f>
        <v>9.8042471400967515E-2</v>
      </c>
      <c r="AX47" s="23">
        <f t="shared" si="6"/>
        <v>1.9287482467929511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151.69440000000003</v>
      </c>
      <c r="BF47" s="14">
        <f t="shared" si="37"/>
        <v>38.963392010880654</v>
      </c>
      <c r="BG47" s="22">
        <f t="shared" si="7"/>
        <v>332.06232108561716</v>
      </c>
      <c r="BH47" s="62">
        <f t="shared" si="8"/>
        <v>582.95278982375453</v>
      </c>
      <c r="BI47" s="62">
        <f ca="1">AVERAGE(OFFSET($BH$3,0,0,'Données projet'!$E$11+1,1))-AVERAGE(OFFSET($H$3,0,0,'Données projet'!$E$11+1,1))</f>
        <v>446.67723242232324</v>
      </c>
      <c r="BJ47" s="62">
        <f t="shared" si="38"/>
        <v>275.54513370838777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2.051653024146189</v>
      </c>
      <c r="BR47" s="23">
        <f>EXP(-LN(2)/2)*BR46+(1-EXP(-LN(2)/2))/(LN(2)/2)*BL47*BO47*VLOOKUP('Données projet'!$B$11,Paramètres!$A$1:$I$89,3,0)*0.475*44/12</f>
        <v>0.10987518346660154</v>
      </c>
      <c r="BS47" s="24">
        <f t="shared" si="9"/>
        <v>2.1615282076127906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247.0000000000002</v>
      </c>
      <c r="BZ47" s="14">
        <f>BY47*VLOOKUP('Données projet'!$B$12,Paramètres!$A$1:$I$89,3,0)*VLOOKUP('Données projet'!$B$12,Paramètres!$A$1:$I$89,5,0)</f>
        <v>223.48560000000018</v>
      </c>
      <c r="CA47" s="14">
        <f t="shared" si="39"/>
        <v>54.87176918107798</v>
      </c>
      <c r="CB47" s="22">
        <f t="shared" si="10"/>
        <v>484.80575132371115</v>
      </c>
      <c r="CC47" s="62">
        <f t="shared" si="11"/>
        <v>735.69622006184863</v>
      </c>
      <c r="CD47" s="62">
        <f ca="1">AVERAGE(OFFSET($CC$3,0,0,'Données projet'!$E$12+1,1))-AVERAGE(OFFSET($H$3,0,0,'Données projet'!$E$12+1,1))</f>
        <v>312.43110610485337</v>
      </c>
      <c r="CE47" s="62">
        <f t="shared" si="40"/>
        <v>442.54749157177571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6.318422245012373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6.318422245012373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481.1507162640857</v>
      </c>
      <c r="S48" s="62">
        <f ca="1">AVERAGE(OFFSET($R$3,0,0,'Données projet'!$E$9+1,1))-AVERAGE(OFFSET($H$3,0,0,'Données projet'!$E$9+1,1))</f>
        <v>289.69436826914978</v>
      </c>
      <c r="T48" s="62">
        <f t="shared" si="34"/>
        <v>242.84781402593845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565.00885781333056</v>
      </c>
      <c r="AN48" s="62">
        <f ca="1">AVERAGE(OFFSET($AM$3,0,0,'Données projet'!$E$10+1,1))-AVERAGE(OFFSET($H$3,0,0,'Données projet'!$E$10+1,1))</f>
        <v>406.67123242209931</v>
      </c>
      <c r="AO48" s="62">
        <f t="shared" si="36"/>
        <v>252.43382636914751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1.7806450296912573</v>
      </c>
      <c r="AW48" s="23">
        <f>EXP(-LN(2)/2)*AW47+(1-EXP(-LN(2)/2))/(LN(2)/2)*AQ48*AT48*VLOOKUP('Données projet'!$B$10,Paramètres!$A$1:$I$89,3,0)*0.475*44/12</f>
        <v>6.932649637191228E-2</v>
      </c>
      <c r="AX48" s="23">
        <f t="shared" si="6"/>
        <v>1.8499715260631695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160.21200000000005</v>
      </c>
      <c r="BF48" s="14">
        <f t="shared" si="37"/>
        <v>40.890328912852695</v>
      </c>
      <c r="BG48" s="22">
        <f t="shared" si="7"/>
        <v>350.25322285655176</v>
      </c>
      <c r="BH48" s="62">
        <f t="shared" si="8"/>
        <v>601.87998040738591</v>
      </c>
      <c r="BI48" s="62">
        <f ca="1">AVERAGE(OFFSET($BH$3,0,0,'Données projet'!$E$11+1,1))-AVERAGE(OFFSET($H$3,0,0,'Données projet'!$E$11+1,1))</f>
        <v>446.67723242232324</v>
      </c>
      <c r="BJ48" s="62">
        <f t="shared" si="38"/>
        <v>275.54513370838777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1.9955504643091679</v>
      </c>
      <c r="BR48" s="23">
        <f>EXP(-LN(2)/2)*BR47+(1-EXP(-LN(2)/2))/(LN(2)/2)*BL48*BO48*VLOOKUP('Données projet'!$B$11,Paramètres!$A$1:$I$89,3,0)*0.475*44/12</f>
        <v>7.7693487313349976E-2</v>
      </c>
      <c r="BS48" s="24">
        <f t="shared" si="9"/>
        <v>2.0732439516225178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252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252.0000000000002</v>
      </c>
      <c r="BZ48" s="14">
        <f>BY48*VLOOKUP('Données projet'!$B$12,Paramètres!$A$1:$I$89,3,0)*VLOOKUP('Données projet'!$B$12,Paramètres!$A$1:$I$89,5,0)</f>
        <v>228.00960000000018</v>
      </c>
      <c r="CA48" s="14">
        <f t="shared" si="39"/>
        <v>55.852093054619878</v>
      </c>
      <c r="CB48" s="22">
        <f t="shared" si="10"/>
        <v>494.39244873679655</v>
      </c>
      <c r="CC48" s="62">
        <f t="shared" si="11"/>
        <v>746.01920628763071</v>
      </c>
      <c r="CD48" s="62">
        <f ca="1">AVERAGE(OFFSET($CC$3,0,0,'Données projet'!$E$12+1,1))-AVERAGE(OFFSET($H$3,0,0,'Données projet'!$E$12+1,1))</f>
        <v>312.43110610485337</v>
      </c>
      <c r="CE48" s="62">
        <f t="shared" si="40"/>
        <v>442.54749157177571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252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6.1945218386447127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6.1945218386447127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488.93074780088369</v>
      </c>
      <c r="S49" s="62">
        <f ca="1">AVERAGE(OFFSET($R$3,0,0,'Données projet'!$E$9+1,1))-AVERAGE(OFFSET($H$3,0,0,'Données projet'!$E$9+1,1))</f>
        <v>289.69436826914978</v>
      </c>
      <c r="T49" s="62">
        <f t="shared" si="34"/>
        <v>242.84781402593845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541.31718970857787</v>
      </c>
      <c r="AN49" s="62">
        <f ca="1">AVERAGE(OFFSET($AM$3,0,0,'Données projet'!$E$10+1,1))-AVERAGE(OFFSET($H$3,0,0,'Données projet'!$E$10+1,1))</f>
        <v>406.67123242209931</v>
      </c>
      <c r="AO49" s="62">
        <f t="shared" si="36"/>
        <v>252.43382636914751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1.7319531977142975</v>
      </c>
      <c r="AW49" s="23">
        <f>EXP(-LN(2)/2)*AW48+(1-EXP(-LN(2)/2))/(LN(2)/2)*AQ49*AT49*VLOOKUP('Données projet'!$B$10,Paramètres!$A$1:$I$89,3,0)*0.475*44/12</f>
        <v>4.9021235700483758E-2</v>
      </c>
      <c r="AX49" s="23">
        <f t="shared" si="6"/>
        <v>1.7809744334147812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147.43560000000002</v>
      </c>
      <c r="BF49" s="14">
        <f t="shared" si="37"/>
        <v>37.99523294834102</v>
      </c>
      <c r="BG49" s="22">
        <f t="shared" si="7"/>
        <v>322.95870071836066</v>
      </c>
      <c r="BH49" s="62">
        <f t="shared" si="8"/>
        <v>575.30897411708634</v>
      </c>
      <c r="BI49" s="62">
        <f ca="1">AVERAGE(OFFSET($BH$3,0,0,'Données projet'!$E$11+1,1))-AVERAGE(OFFSET($H$3,0,0,'Données projet'!$E$11+1,1))</f>
        <v>446.67723242232324</v>
      </c>
      <c r="BJ49" s="62">
        <f t="shared" si="38"/>
        <v>275.54513370838777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1.9409820319211957</v>
      </c>
      <c r="BR49" s="23">
        <f>EXP(-LN(2)/2)*BR48+(1-EXP(-LN(2)/2))/(LN(2)/2)*BL49*BO49*VLOOKUP('Données projet'!$B$11,Paramètres!$A$1:$I$89,3,0)*0.475*44/12</f>
        <v>5.4937591733300768E-2</v>
      </c>
      <c r="BS49" s="24">
        <f t="shared" si="9"/>
        <v>1.9959196236544965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1.9895196601282805E-13</v>
      </c>
      <c r="BZ49" s="14">
        <f>BY49*VLOOKUP('Données projet'!$B$12,Paramètres!$A$1:$I$89,3,0)*VLOOKUP('Données projet'!$B$12,Paramètres!$A$1:$I$89,5,0)</f>
        <v>1.8001173884840681E-13</v>
      </c>
      <c r="CA49" s="14">
        <f t="shared" si="39"/>
        <v>2.5254331426407198E-12</v>
      </c>
      <c r="CB49" s="22">
        <f t="shared" si="10"/>
        <v>4.7119831685935622E-12</v>
      </c>
      <c r="CC49" s="62">
        <f t="shared" si="11"/>
        <v>252.35027339873037</v>
      </c>
      <c r="CD49" s="62">
        <f ca="1">AVERAGE(OFFSET($CC$3,0,0,'Données projet'!$E$12+1,1))-AVERAGE(OFFSET($H$3,0,0,'Données projet'!$E$12+1,1))</f>
        <v>312.43110610485337</v>
      </c>
      <c r="CE49" s="62">
        <f t="shared" si="40"/>
        <v>442.54749157177571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6.0730510436741367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6.0730510436741367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496.69342939779358</v>
      </c>
      <c r="S50" s="62">
        <f ca="1">AVERAGE(OFFSET($R$3,0,0,'Données projet'!$E$9+1,1))-AVERAGE(OFFSET($H$3,0,0,'Données projet'!$E$9+1,1))</f>
        <v>289.69436826914978</v>
      </c>
      <c r="T50" s="62">
        <f t="shared" si="34"/>
        <v>242.84781402593845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558.30981766387492</v>
      </c>
      <c r="AN50" s="62">
        <f ca="1">AVERAGE(OFFSET($AM$3,0,0,'Données projet'!$E$10+1,1))-AVERAGE(OFFSET($H$3,0,0,'Données projet'!$E$10+1,1))</f>
        <v>406.67123242209931</v>
      </c>
      <c r="AO50" s="62">
        <f t="shared" si="36"/>
        <v>252.43382636914751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1.6845928464433397</v>
      </c>
      <c r="AW50" s="23">
        <f>EXP(-LN(2)/2)*AW49+(1-EXP(-LN(2)/2))/(LN(2)/2)*AQ50*AT50*VLOOKUP('Données projet'!$B$10,Paramètres!$A$1:$I$89,3,0)*0.475*44/12</f>
        <v>3.466324818595614E-2</v>
      </c>
      <c r="AX50" s="23">
        <f t="shared" si="6"/>
        <v>1.7192560946292959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155.95320000000004</v>
      </c>
      <c r="BF50" s="14">
        <f t="shared" si="37"/>
        <v>39.928391937903875</v>
      </c>
      <c r="BG50" s="22">
        <f t="shared" si="7"/>
        <v>341.16043929184929</v>
      </c>
      <c r="BH50" s="62">
        <f t="shared" si="8"/>
        <v>594.22167715604473</v>
      </c>
      <c r="BI50" s="62">
        <f ca="1">AVERAGE(OFFSET($BH$3,0,0,'Données projet'!$E$11+1,1))-AVERAGE(OFFSET($H$3,0,0,'Données projet'!$E$11+1,1))</f>
        <v>446.67723242232324</v>
      </c>
      <c r="BJ50" s="62">
        <f t="shared" si="38"/>
        <v>275.54513370838777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1.8879057761865017</v>
      </c>
      <c r="BR50" s="23">
        <f>EXP(-LN(2)/2)*BR49+(1-EXP(-LN(2)/2))/(LN(2)/2)*BL50*BO50*VLOOKUP('Données projet'!$B$11,Paramètres!$A$1:$I$89,3,0)*0.475*44/12</f>
        <v>3.8846743656674988E-2</v>
      </c>
      <c r="BS50" s="24">
        <f t="shared" si="9"/>
        <v>1.9267525198431767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1.9895196601282805E-13</v>
      </c>
      <c r="BZ50" s="14">
        <f>BY50*VLOOKUP('Données projet'!$B$12,Paramètres!$A$1:$I$89,3,0)*VLOOKUP('Données projet'!$B$12,Paramètres!$A$1:$I$89,5,0)</f>
        <v>1.8001173884840681E-13</v>
      </c>
      <c r="CA50" s="14">
        <f t="shared" si="39"/>
        <v>2.5254331426407198E-12</v>
      </c>
      <c r="CB50" s="22">
        <f t="shared" si="10"/>
        <v>4.7119831685935622E-12</v>
      </c>
      <c r="CC50" s="62">
        <f t="shared" si="11"/>
        <v>253.06123786420011</v>
      </c>
      <c r="CD50" s="62">
        <f ca="1">AVERAGE(OFFSET($CC$3,0,0,'Données projet'!$E$12+1,1))-AVERAGE(OFFSET($H$3,0,0,'Données projet'!$E$12+1,1))</f>
        <v>312.43110610485337</v>
      </c>
      <c r="CE50" s="62">
        <f t="shared" si="40"/>
        <v>442.54749157177571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5.953962216903065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5.953962216903065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504.43913746374494</v>
      </c>
      <c r="S51" s="62">
        <f ca="1">AVERAGE(OFFSET($R$3,0,0,'Données projet'!$E$9+1,1))-AVERAGE(OFFSET($H$3,0,0,'Données projet'!$E$9+1,1))</f>
        <v>289.69436826914978</v>
      </c>
      <c r="T51" s="62">
        <f t="shared" si="34"/>
        <v>242.84781402593845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575.2708086775458</v>
      </c>
      <c r="AN51" s="62">
        <f ca="1">AVERAGE(OFFSET($AM$3,0,0,'Données projet'!$E$10+1,1))-AVERAGE(OFFSET($H$3,0,0,'Données projet'!$E$10+1,1))</f>
        <v>406.67123242209931</v>
      </c>
      <c r="AO51" s="62">
        <f t="shared" si="36"/>
        <v>252.43382636914751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1.6385275664684591</v>
      </c>
      <c r="AW51" s="23">
        <f>EXP(-LN(2)/2)*AW50+(1-EXP(-LN(2)/2))/(LN(2)/2)*AQ51*AT51*VLOOKUP('Données projet'!$B$10,Paramètres!$A$1:$I$89,3,0)*0.475*44/12</f>
        <v>2.4510617850241879E-2</v>
      </c>
      <c r="AX51" s="23">
        <f t="shared" si="6"/>
        <v>1.663038184318701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164.47080000000005</v>
      </c>
      <c r="BF51" s="14">
        <f t="shared" si="37"/>
        <v>41.849293714451377</v>
      </c>
      <c r="BG51" s="22">
        <f t="shared" si="7"/>
        <v>359.34082988600289</v>
      </c>
      <c r="BH51" s="62">
        <f t="shared" si="8"/>
        <v>613.10069857167059</v>
      </c>
      <c r="BI51" s="62">
        <f ca="1">AVERAGE(OFFSET($BH$3,0,0,'Données projet'!$E$11+1,1))-AVERAGE(OFFSET($H$3,0,0,'Données projet'!$E$11+1,1))</f>
        <v>446.67723242232324</v>
      </c>
      <c r="BJ51" s="62">
        <f t="shared" si="38"/>
        <v>275.54513370838777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1.836280893456032</v>
      </c>
      <c r="BR51" s="23">
        <f>EXP(-LN(2)/2)*BR50+(1-EXP(-LN(2)/2))/(LN(2)/2)*BL51*BO51*VLOOKUP('Données projet'!$B$11,Paramètres!$A$1:$I$89,3,0)*0.475*44/12</f>
        <v>2.7468795866650384E-2</v>
      </c>
      <c r="BS51" s="24">
        <f t="shared" si="9"/>
        <v>1.8637496893226824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1.9895196601282805E-13</v>
      </c>
      <c r="BZ51" s="14">
        <f>BY51*VLOOKUP('Données projet'!$B$12,Paramètres!$A$1:$I$89,3,0)*VLOOKUP('Données projet'!$B$12,Paramètres!$A$1:$I$89,5,0)</f>
        <v>1.8001173884840681E-13</v>
      </c>
      <c r="CA51" s="14">
        <f t="shared" si="39"/>
        <v>2.5254331426407198E-12</v>
      </c>
      <c r="CB51" s="22">
        <f t="shared" si="10"/>
        <v>4.7119831685935622E-12</v>
      </c>
      <c r="CC51" s="62">
        <f t="shared" si="11"/>
        <v>253.75986868567242</v>
      </c>
      <c r="CD51" s="62">
        <f ca="1">AVERAGE(OFFSET($CC$3,0,0,'Données projet'!$E$12+1,1))-AVERAGE(OFFSET($H$3,0,0,'Données projet'!$E$12+1,1))</f>
        <v>312.43110610485337</v>
      </c>
      <c r="CE51" s="62">
        <f t="shared" si="40"/>
        <v>442.54749157177571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5.8372086493879616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5.8372086493879616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512.16823496900179</v>
      </c>
      <c r="S52" s="62">
        <f ca="1">AVERAGE(OFFSET($R$3,0,0,'Données projet'!$E$9+1,1))-AVERAGE(OFFSET($H$3,0,0,'Données projet'!$E$9+1,1))</f>
        <v>289.69436826914978</v>
      </c>
      <c r="T52" s="62">
        <f t="shared" si="34"/>
        <v>242.84781402593845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592.20149041428488</v>
      </c>
      <c r="AN52" s="62">
        <f ca="1">AVERAGE(OFFSET($AM$3,0,0,'Données projet'!$E$10+1,1))-AVERAGE(OFFSET($H$3,0,0,'Données projet'!$E$10+1,1))</f>
        <v>406.67123242209931</v>
      </c>
      <c r="AO52" s="62">
        <f t="shared" si="36"/>
        <v>252.43382636914751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1.5937219439969592</v>
      </c>
      <c r="AW52" s="23">
        <f>EXP(-LN(2)/2)*AW51+(1-EXP(-LN(2)/2))/(LN(2)/2)*AQ52*AT52*VLOOKUP('Données projet'!$B$10,Paramètres!$A$1:$I$89,3,0)*0.475*44/12</f>
        <v>1.733162409297807E-2</v>
      </c>
      <c r="AX52" s="23">
        <f t="shared" si="6"/>
        <v>1.6110535680899374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172.98840000000007</v>
      </c>
      <c r="BF52" s="14">
        <f t="shared" si="37"/>
        <v>43.758645457754092</v>
      </c>
      <c r="BG52" s="22">
        <f t="shared" si="7"/>
        <v>377.50110417225511</v>
      </c>
      <c r="BH52" s="62">
        <f t="shared" si="8"/>
        <v>631.94748399654713</v>
      </c>
      <c r="BI52" s="62">
        <f ca="1">AVERAGE(OFFSET($BH$3,0,0,'Données projet'!$E$11+1,1))-AVERAGE(OFFSET($H$3,0,0,'Données projet'!$E$11+1,1))</f>
        <v>446.67723242232324</v>
      </c>
      <c r="BJ52" s="62">
        <f t="shared" si="38"/>
        <v>275.54513370838777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1.7860676958586614</v>
      </c>
      <c r="BR52" s="23">
        <f>EXP(-LN(2)/2)*BR51+(1-EXP(-LN(2)/2))/(LN(2)/2)*BL52*BO52*VLOOKUP('Données projet'!$B$11,Paramètres!$A$1:$I$89,3,0)*0.475*44/12</f>
        <v>1.9423371828337494E-2</v>
      </c>
      <c r="BS52" s="24">
        <f t="shared" si="9"/>
        <v>1.8054910676869989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1.9895196601282805E-13</v>
      </c>
      <c r="BZ52" s="14">
        <f>BY52*VLOOKUP('Données projet'!$B$12,Paramètres!$A$1:$I$89,3,0)*VLOOKUP('Données projet'!$B$12,Paramètres!$A$1:$I$89,5,0)</f>
        <v>1.8001173884840681E-13</v>
      </c>
      <c r="CA52" s="14">
        <f t="shared" si="39"/>
        <v>2.5254331426407198E-12</v>
      </c>
      <c r="CB52" s="22">
        <f t="shared" si="10"/>
        <v>4.7119831685935622E-12</v>
      </c>
      <c r="CC52" s="62">
        <f t="shared" si="11"/>
        <v>254.44637982429668</v>
      </c>
      <c r="CD52" s="62">
        <f ca="1">AVERAGE(OFFSET($CC$3,0,0,'Données projet'!$E$12+1,1))-AVERAGE(OFFSET($H$3,0,0,'Données projet'!$E$12+1,1))</f>
        <v>312.43110610485337</v>
      </c>
      <c r="CE52" s="62">
        <f t="shared" si="40"/>
        <v>442.54749157177571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5.7227445481191852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5.7227445481191852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519.88107235280904</v>
      </c>
      <c r="S53" s="62">
        <f ca="1">AVERAGE(OFFSET($R$3,0,0,'Données projet'!$E$9+1,1))-AVERAGE(OFFSET($H$3,0,0,'Données projet'!$E$9+1,1))</f>
        <v>289.69436826914978</v>
      </c>
      <c r="T53" s="62">
        <f t="shared" si="34"/>
        <v>242.84781402593845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609.10307095814755</v>
      </c>
      <c r="AN53" s="62">
        <f ca="1">AVERAGE(OFFSET($AM$3,0,0,'Données projet'!$E$10+1,1))-AVERAGE(OFFSET($H$3,0,0,'Données projet'!$E$10+1,1))</f>
        <v>406.67123242209931</v>
      </c>
      <c r="AO53" s="62">
        <f t="shared" si="36"/>
        <v>252.43382636914751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1.5501415336281679</v>
      </c>
      <c r="AW53" s="23">
        <f>EXP(-LN(2)/2)*AW52+(1-EXP(-LN(2)/2))/(LN(2)/2)*AQ53*AT53*VLOOKUP('Données projet'!$B$10,Paramètres!$A$1:$I$89,3,0)*0.475*44/12</f>
        <v>1.2255308925120939E-2</v>
      </c>
      <c r="AX53" s="23">
        <f t="shared" si="6"/>
        <v>1.5623968425532888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181.50600000000006</v>
      </c>
      <c r="BF53" s="14">
        <f t="shared" si="37"/>
        <v>45.657080773122978</v>
      </c>
      <c r="BG53" s="22">
        <f t="shared" si="7"/>
        <v>395.64236567985591</v>
      </c>
      <c r="BH53" s="62">
        <f t="shared" si="8"/>
        <v>650.76334720932596</v>
      </c>
      <c r="BI53" s="62">
        <f ca="1">AVERAGE(OFFSET($BH$3,0,0,'Données projet'!$E$11+1,1))-AVERAGE(OFFSET($H$3,0,0,'Données projet'!$E$11+1,1))</f>
        <v>446.67723242232324</v>
      </c>
      <c r="BJ53" s="62">
        <f t="shared" si="38"/>
        <v>275.54513370838777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1.7372275807901882</v>
      </c>
      <c r="BR53" s="23">
        <f>EXP(-LN(2)/2)*BR52+(1-EXP(-LN(2)/2))/(LN(2)/2)*BL53*BO53*VLOOKUP('Données projet'!$B$11,Paramètres!$A$1:$I$89,3,0)*0.475*44/12</f>
        <v>1.3734397933325192E-2</v>
      </c>
      <c r="BS53" s="24">
        <f t="shared" si="9"/>
        <v>1.7509619787235133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1.9895196601282805E-13</v>
      </c>
      <c r="BZ53" s="14">
        <f>BY53*VLOOKUP('Données projet'!$B$12,Paramètres!$A$1:$I$89,3,0)*VLOOKUP('Données projet'!$B$12,Paramètres!$A$1:$I$89,5,0)</f>
        <v>1.8001173884840681E-13</v>
      </c>
      <c r="CA53" s="14">
        <f t="shared" si="39"/>
        <v>2.5254331426407198E-12</v>
      </c>
      <c r="CB53" s="22">
        <f t="shared" si="10"/>
        <v>4.7119831685935622E-12</v>
      </c>
      <c r="CC53" s="62">
        <f t="shared" si="11"/>
        <v>255.12098152947482</v>
      </c>
      <c r="CD53" s="62">
        <f ca="1">AVERAGE(OFFSET($CC$3,0,0,'Données projet'!$E$12+1,1))-AVERAGE(OFFSET($H$3,0,0,'Données projet'!$E$12+1,1))</f>
        <v>312.43110610485337</v>
      </c>
      <c r="CE53" s="62">
        <f t="shared" si="40"/>
        <v>442.54749157177571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5.6105250180600814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5.6105250180600814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528.58251090913359</v>
      </c>
      <c r="S54" s="62">
        <f ca="1">AVERAGE(OFFSET($R$3,0,0,'Données projet'!$E$9+1,1))-AVERAGE(OFFSET($H$3,0,0,'Données projet'!$E$9+1,1))</f>
        <v>289.69436826914978</v>
      </c>
      <c r="T54" s="62">
        <f t="shared" si="34"/>
        <v>242.84781402593845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584.64556452126476</v>
      </c>
      <c r="AN54" s="62">
        <f ca="1">AVERAGE(OFFSET($AM$3,0,0,'Données projet'!$E$10+1,1))-AVERAGE(OFFSET($H$3,0,0,'Données projet'!$E$10+1,1))</f>
        <v>406.67123242209931</v>
      </c>
      <c r="AO54" s="62">
        <f t="shared" si="36"/>
        <v>252.43382636914751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1.5077528318727054</v>
      </c>
      <c r="AW54" s="23">
        <f>EXP(-LN(2)/2)*AW53+(1-EXP(-LN(2)/2))/(LN(2)/2)*AQ54*AT54*VLOOKUP('Données projet'!$B$10,Paramètres!$A$1:$I$89,3,0)*0.475*44/12</f>
        <v>8.665812046489035E-3</v>
      </c>
      <c r="AX54" s="23">
        <f t="shared" si="6"/>
        <v>1.5164186439191945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168.32400000000007</v>
      </c>
      <c r="BF54" s="14">
        <f t="shared" si="37"/>
        <v>42.71443916408608</v>
      </c>
      <c r="BG54" s="22">
        <f t="shared" si="7"/>
        <v>367.55861487745005</v>
      </c>
      <c r="BH54" s="62">
        <f t="shared" si="8"/>
        <v>623.34249528069688</v>
      </c>
      <c r="BI54" s="62">
        <f ca="1">AVERAGE(OFFSET($BH$3,0,0,'Données projet'!$E$11+1,1))-AVERAGE(OFFSET($H$3,0,0,'Données projet'!$E$11+1,1))</f>
        <v>446.67723242232324</v>
      </c>
      <c r="BJ54" s="62">
        <f t="shared" si="38"/>
        <v>275.54513370838777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1.6897230012366526</v>
      </c>
      <c r="BR54" s="23">
        <f>EXP(-LN(2)/2)*BR53+(1-EXP(-LN(2)/2))/(LN(2)/2)*BL54*BO54*VLOOKUP('Données projet'!$B$11,Paramètres!$A$1:$I$89,3,0)*0.475*44/12</f>
        <v>9.7116859141687471E-3</v>
      </c>
      <c r="BS54" s="24">
        <f t="shared" si="9"/>
        <v>1.6994346871508215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1.9895196601282805E-13</v>
      </c>
      <c r="BZ54" s="14">
        <f>BY54*VLOOKUP('Données projet'!$B$12,Paramètres!$A$1:$I$89,3,0)*VLOOKUP('Données projet'!$B$12,Paramètres!$A$1:$I$89,5,0)</f>
        <v>1.8001173884840681E-13</v>
      </c>
      <c r="CA54" s="14">
        <f t="shared" si="39"/>
        <v>2.5254331426407198E-12</v>
      </c>
      <c r="CB54" s="22">
        <f t="shared" si="10"/>
        <v>4.7119831685935622E-12</v>
      </c>
      <c r="CC54" s="62">
        <f t="shared" si="11"/>
        <v>255.78388040325154</v>
      </c>
      <c r="CD54" s="62">
        <f ca="1">AVERAGE(OFFSET($CC$3,0,0,'Données projet'!$E$12+1,1))-AVERAGE(OFFSET($H$3,0,0,'Données projet'!$E$12+1,1))</f>
        <v>312.43110610485337</v>
      </c>
      <c r="CE54" s="62">
        <f t="shared" si="40"/>
        <v>442.54749157177571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5.5005060445382821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5.5005060445382821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537.26712487700024</v>
      </c>
      <c r="S55" s="62">
        <f ca="1">AVERAGE(OFFSET($R$3,0,0,'Données projet'!$E$9+1,1))-AVERAGE(OFFSET($H$3,0,0,'Données projet'!$E$9+1,1))</f>
        <v>289.69436826914978</v>
      </c>
      <c r="T55" s="62">
        <f t="shared" si="34"/>
        <v>242.84781402593845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600.76047115120514</v>
      </c>
      <c r="AN55" s="62">
        <f ca="1">AVERAGE(OFFSET($AM$3,0,0,'Données projet'!$E$10+1,1))-AVERAGE(OFFSET($H$3,0,0,'Données projet'!$E$10+1,1))</f>
        <v>406.67123242209931</v>
      </c>
      <c r="AO55" s="62">
        <f t="shared" si="36"/>
        <v>252.43382636914751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1.4665232513958708</v>
      </c>
      <c r="AW55" s="23">
        <f>EXP(-LN(2)/2)*AW54+(1-EXP(-LN(2)/2))/(LN(2)/2)*AQ55*AT55*VLOOKUP('Données projet'!$B$10,Paramètres!$A$1:$I$89,3,0)*0.475*44/12</f>
        <v>6.1276544625604697E-3</v>
      </c>
      <c r="AX55" s="23">
        <f t="shared" si="6"/>
        <v>1.4726509058584312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176.43600000000006</v>
      </c>
      <c r="BF55" s="14">
        <f t="shared" si="37"/>
        <v>44.528341291050616</v>
      </c>
      <c r="BG55" s="22">
        <f t="shared" si="7"/>
        <v>384.84622774857991</v>
      </c>
      <c r="BH55" s="62">
        <f t="shared" si="8"/>
        <v>641.28150721216321</v>
      </c>
      <c r="BI55" s="62">
        <f ca="1">AVERAGE(OFFSET($BH$3,0,0,'Données projet'!$E$11+1,1))-AVERAGE(OFFSET($H$3,0,0,'Données projet'!$E$11+1,1))</f>
        <v>446.67723242232324</v>
      </c>
      <c r="BJ55" s="62">
        <f t="shared" si="38"/>
        <v>275.54513370838777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1.6435174369091656</v>
      </c>
      <c r="BR55" s="23">
        <f>EXP(-LN(2)/2)*BR54+(1-EXP(-LN(2)/2))/(LN(2)/2)*BL55*BO55*VLOOKUP('Données projet'!$B$11,Paramètres!$A$1:$I$89,3,0)*0.475*44/12</f>
        <v>6.867198966662596E-3</v>
      </c>
      <c r="BS55" s="24">
        <f t="shared" si="9"/>
        <v>1.6503846358758283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1.9895196601282805E-13</v>
      </c>
      <c r="BZ55" s="14">
        <f>BY55*VLOOKUP('Données projet'!$B$12,Paramètres!$A$1:$I$89,3,0)*VLOOKUP('Données projet'!$B$12,Paramètres!$A$1:$I$89,5,0)</f>
        <v>1.8001173884840681E-13</v>
      </c>
      <c r="CA55" s="14">
        <f t="shared" si="39"/>
        <v>2.5254331426407198E-12</v>
      </c>
      <c r="CB55" s="22">
        <f t="shared" si="10"/>
        <v>4.7119831685935622E-12</v>
      </c>
      <c r="CC55" s="62">
        <f t="shared" si="11"/>
        <v>256.43527946358807</v>
      </c>
      <c r="CD55" s="62">
        <f ca="1">AVERAGE(OFFSET($CC$3,0,0,'Données projet'!$E$12+1,1))-AVERAGE(OFFSET($H$3,0,0,'Données projet'!$E$12+1,1))</f>
        <v>312.43110610485337</v>
      </c>
      <c r="CE55" s="62">
        <f t="shared" si="40"/>
        <v>442.54749157177571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5.3926444759822969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5.3926444759822969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545.93528770628518</v>
      </c>
      <c r="S56" s="62">
        <f ca="1">AVERAGE(OFFSET($R$3,0,0,'Données projet'!$E$9+1,1))-AVERAGE(OFFSET($H$3,0,0,'Données projet'!$E$9+1,1))</f>
        <v>289.69436826914978</v>
      </c>
      <c r="T56" s="62">
        <f t="shared" si="34"/>
        <v>242.84781402593845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616.84882474221808</v>
      </c>
      <c r="AN56" s="62">
        <f ca="1">AVERAGE(OFFSET($AM$3,0,0,'Données projet'!$E$10+1,1))-AVERAGE(OFFSET($H$3,0,0,'Données projet'!$E$10+1,1))</f>
        <v>406.67123242209931</v>
      </c>
      <c r="AO56" s="62">
        <f t="shared" si="36"/>
        <v>252.43382636914751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1.4264210959653447</v>
      </c>
      <c r="AW56" s="23">
        <f>EXP(-LN(2)/2)*AW55+(1-EXP(-LN(2)/2))/(LN(2)/2)*AQ56*AT56*VLOOKUP('Données projet'!$B$10,Paramètres!$A$1:$I$89,3,0)*0.475*44/12</f>
        <v>4.3329060232445175E-3</v>
      </c>
      <c r="AX56" s="23">
        <f t="shared" si="6"/>
        <v>1.4307540019885892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184.54800000000006</v>
      </c>
      <c r="BF56" s="14">
        <f t="shared" si="37"/>
        <v>46.332558240871698</v>
      </c>
      <c r="BG56" s="22">
        <f t="shared" si="7"/>
        <v>402.11697226951833</v>
      </c>
      <c r="BH56" s="62">
        <f t="shared" si="8"/>
        <v>659.19235047605162</v>
      </c>
      <c r="BI56" s="62">
        <f ca="1">AVERAGE(OFFSET($BH$3,0,0,'Données projet'!$E$11+1,1))-AVERAGE(OFFSET($H$3,0,0,'Données projet'!$E$11+1,1))</f>
        <v>446.67723242232324</v>
      </c>
      <c r="BJ56" s="62">
        <f t="shared" si="38"/>
        <v>275.54513370838777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1.5985753661680588</v>
      </c>
      <c r="BR56" s="23">
        <f>EXP(-LN(2)/2)*BR55+(1-EXP(-LN(2)/2))/(LN(2)/2)*BL56*BO56*VLOOKUP('Données projet'!$B$11,Paramètres!$A$1:$I$89,3,0)*0.475*44/12</f>
        <v>4.8558429570843735E-3</v>
      </c>
      <c r="BS56" s="24">
        <f t="shared" si="9"/>
        <v>1.6034312091251433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1.9895196601282805E-13</v>
      </c>
      <c r="BZ56" s="14">
        <f>BY56*VLOOKUP('Données projet'!$B$12,Paramètres!$A$1:$I$89,3,0)*VLOOKUP('Données projet'!$B$12,Paramètres!$A$1:$I$89,5,0)</f>
        <v>1.8001173884840681E-13</v>
      </c>
      <c r="CA56" s="14">
        <f t="shared" si="39"/>
        <v>2.5254331426407198E-12</v>
      </c>
      <c r="CB56" s="22">
        <f t="shared" si="10"/>
        <v>4.7119831685935622E-12</v>
      </c>
      <c r="CC56" s="62">
        <f t="shared" si="11"/>
        <v>257.07537820653795</v>
      </c>
      <c r="CD56" s="62">
        <f ca="1">AVERAGE(OFFSET($CC$3,0,0,'Données projet'!$E$12+1,1))-AVERAGE(OFFSET($H$3,0,0,'Données projet'!$E$12+1,1))</f>
        <v>312.43110610485337</v>
      </c>
      <c r="CE56" s="62">
        <f t="shared" si="40"/>
        <v>442.54749157177571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5.2868980069966343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5.2868980069966343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554.5873589178168</v>
      </c>
      <c r="S57" s="62">
        <f ca="1">AVERAGE(OFFSET($R$3,0,0,'Données projet'!$E$9+1,1))-AVERAGE(OFFSET($H$3,0,0,'Données projet'!$E$9+1,1))</f>
        <v>289.69436826914978</v>
      </c>
      <c r="T57" s="62">
        <f t="shared" si="34"/>
        <v>242.84781402593845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632.91156839881273</v>
      </c>
      <c r="AN57" s="62">
        <f ca="1">AVERAGE(OFFSET($AM$3,0,0,'Données projet'!$E$10+1,1))-AVERAGE(OFFSET($H$3,0,0,'Données projet'!$E$10+1,1))</f>
        <v>406.67123242209931</v>
      </c>
      <c r="AO57" s="62">
        <f t="shared" si="36"/>
        <v>252.43382636914751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1.3874155360839471</v>
      </c>
      <c r="AW57" s="23">
        <f>EXP(-LN(2)/2)*AW56+(1-EXP(-LN(2)/2))/(LN(2)/2)*AQ57*AT57*VLOOKUP('Données projet'!$B$10,Paramètres!$A$1:$I$89,3,0)*0.475*44/12</f>
        <v>3.0638272312802349E-3</v>
      </c>
      <c r="AX57" s="23">
        <f t="shared" si="6"/>
        <v>1.3904793633152273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192.66000000000008</v>
      </c>
      <c r="BF57" s="14">
        <f t="shared" si="37"/>
        <v>48.127564387788738</v>
      </c>
      <c r="BG57" s="22">
        <f t="shared" si="7"/>
        <v>419.3716746420655</v>
      </c>
      <c r="BH57" s="62">
        <f t="shared" si="8"/>
        <v>677.07604730940488</v>
      </c>
      <c r="BI57" s="62">
        <f ca="1">AVERAGE(OFFSET($BH$3,0,0,'Données projet'!$E$11+1,1))-AVERAGE(OFFSET($H$3,0,0,'Données projet'!$E$11+1,1))</f>
        <v>446.67723242232324</v>
      </c>
      <c r="BJ57" s="62">
        <f t="shared" si="38"/>
        <v>275.54513370838777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1.5548622387147684</v>
      </c>
      <c r="BR57" s="23">
        <f>EXP(-LN(2)/2)*BR56+(1-EXP(-LN(2)/2))/(LN(2)/2)*BL57*BO57*VLOOKUP('Données projet'!$B$11,Paramètres!$A$1:$I$89,3,0)*0.475*44/12</f>
        <v>3.433599483331298E-3</v>
      </c>
      <c r="BS57" s="24">
        <f t="shared" si="9"/>
        <v>1.5582958381980996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1.9895196601282805E-13</v>
      </c>
      <c r="BZ57" s="14">
        <f>BY57*VLOOKUP('Données projet'!$B$12,Paramètres!$A$1:$I$89,3,0)*VLOOKUP('Données projet'!$B$12,Paramètres!$A$1:$I$89,5,0)</f>
        <v>1.8001173884840681E-13</v>
      </c>
      <c r="CA57" s="14">
        <f t="shared" si="39"/>
        <v>2.5254331426407198E-12</v>
      </c>
      <c r="CB57" s="22">
        <f t="shared" si="10"/>
        <v>4.7119831685935622E-12</v>
      </c>
      <c r="CC57" s="62">
        <f t="shared" si="11"/>
        <v>257.70437266734405</v>
      </c>
      <c r="CD57" s="62">
        <f ca="1">AVERAGE(OFFSET($CC$3,0,0,'Données projet'!$E$12+1,1))-AVERAGE(OFFSET($H$3,0,0,'Données projet'!$E$12+1,1))</f>
        <v>312.43110610485337</v>
      </c>
      <c r="CE57" s="62">
        <f t="shared" si="40"/>
        <v>442.54749157177571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5.183225161768803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5.183225161768803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563.22368506549185</v>
      </c>
      <c r="S58" s="62">
        <f ca="1">AVERAGE(OFFSET($R$3,0,0,'Données projet'!$E$9+1,1))-AVERAGE(OFFSET($H$3,0,0,'Données projet'!$E$9+1,1))</f>
        <v>289.69436826914978</v>
      </c>
      <c r="T58" s="62">
        <f t="shared" si="34"/>
        <v>242.84781402593845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648.94957535479148</v>
      </c>
      <c r="AN58" s="62">
        <f ca="1">AVERAGE(OFFSET($AM$3,0,0,'Données projet'!$E$10+1,1))-AVERAGE(OFFSET($H$3,0,0,'Données projet'!$E$10+1,1))</f>
        <v>406.67123242209931</v>
      </c>
      <c r="AO58" s="62">
        <f t="shared" si="36"/>
        <v>252.43382636914751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1.3494765852887194</v>
      </c>
      <c r="AW58" s="23">
        <f>EXP(-LN(2)/2)*AW57+(1-EXP(-LN(2)/2))/(LN(2)/2)*AQ58*AT58*VLOOKUP('Données projet'!$B$10,Paramètres!$A$1:$I$89,3,0)*0.475*44/12</f>
        <v>2.1664530116222588E-3</v>
      </c>
      <c r="AX58" s="23">
        <f t="shared" si="6"/>
        <v>1.3516430383003417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200.77200000000008</v>
      </c>
      <c r="BF58" s="14">
        <f t="shared" si="37"/>
        <v>49.913791898945412</v>
      </c>
      <c r="BG58" s="22">
        <f t="shared" si="7"/>
        <v>436.61108755732999</v>
      </c>
      <c r="BH58" s="62">
        <f t="shared" si="8"/>
        <v>694.93354303780143</v>
      </c>
      <c r="BI58" s="62">
        <f ca="1">AVERAGE(OFFSET($BH$3,0,0,'Données projet'!$E$11+1,1))-AVERAGE(OFFSET($H$3,0,0,'Données projet'!$E$11+1,1))</f>
        <v>446.67723242232324</v>
      </c>
      <c r="BJ58" s="62">
        <f t="shared" si="38"/>
        <v>275.54513370838777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1.5123444490304616</v>
      </c>
      <c r="BR58" s="23">
        <f>EXP(-LN(2)/2)*BR57+(1-EXP(-LN(2)/2))/(LN(2)/2)*BL58*BO58*VLOOKUP('Données projet'!$B$11,Paramètres!$A$1:$I$89,3,0)*0.475*44/12</f>
        <v>2.4279214785421868E-3</v>
      </c>
      <c r="BS58" s="24">
        <f t="shared" si="9"/>
        <v>1.5147723705090037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1.9895196601282805E-13</v>
      </c>
      <c r="BZ58" s="14">
        <f>BY58*VLOOKUP('Données projet'!$B$12,Paramètres!$A$1:$I$89,3,0)*VLOOKUP('Données projet'!$B$12,Paramètres!$A$1:$I$89,5,0)</f>
        <v>1.8001173884840681E-13</v>
      </c>
      <c r="CA58" s="14">
        <f t="shared" si="39"/>
        <v>2.5254331426407198E-12</v>
      </c>
      <c r="CB58" s="22">
        <f t="shared" si="10"/>
        <v>4.7119831685935622E-12</v>
      </c>
      <c r="CC58" s="62">
        <f t="shared" si="11"/>
        <v>258.32245548047609</v>
      </c>
      <c r="CD58" s="62">
        <f ca="1">AVERAGE(OFFSET($CC$3,0,0,'Données projet'!$E$12+1,1))-AVERAGE(OFFSET($H$3,0,0,'Données projet'!$E$12+1,1))</f>
        <v>312.43110610485337</v>
      </c>
      <c r="CE58" s="62">
        <f t="shared" si="40"/>
        <v>442.54749157177571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5.0815852778016977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5.0815852778016977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571.84460059742275</v>
      </c>
      <c r="S59" s="62">
        <f ca="1">AVERAGE(OFFSET($R$3,0,0,'Données projet'!$E$9+1,1))-AVERAGE(OFFSET($H$3,0,0,'Données projet'!$E$9+1,1))</f>
        <v>289.69436826914978</v>
      </c>
      <c r="T59" s="62">
        <f t="shared" si="34"/>
        <v>242.84781402593845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623.33487815422563</v>
      </c>
      <c r="AN59" s="62">
        <f ca="1">AVERAGE(OFFSET($AM$3,0,0,'Données projet'!$E$10+1,1))-AVERAGE(OFFSET($H$3,0,0,'Données projet'!$E$10+1,1))</f>
        <v>406.67123242209931</v>
      </c>
      <c r="AO59" s="62">
        <f t="shared" si="36"/>
        <v>252.43382636914751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1.3125750770981099</v>
      </c>
      <c r="AW59" s="23">
        <f>EXP(-LN(2)/2)*AW58+(1-EXP(-LN(2)/2))/(LN(2)/2)*AQ59*AT59*VLOOKUP('Données projet'!$B$10,Paramètres!$A$1:$I$89,3,0)*0.475*44/12</f>
        <v>1.5319136156401174E-3</v>
      </c>
      <c r="AX59" s="23">
        <f t="shared" si="6"/>
        <v>1.3141069907137501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186.98160000000007</v>
      </c>
      <c r="BF59" s="14">
        <f t="shared" si="37"/>
        <v>46.872006790472248</v>
      </c>
      <c r="BG59" s="22">
        <f t="shared" si="7"/>
        <v>407.29503182673926</v>
      </c>
      <c r="BH59" s="62">
        <f t="shared" si="8"/>
        <v>666.22484776536101</v>
      </c>
      <c r="BI59" s="62">
        <f ca="1">AVERAGE(OFFSET($BH$3,0,0,'Données projet'!$E$11+1,1))-AVERAGE(OFFSET($H$3,0,0,'Données projet'!$E$11+1,1))</f>
        <v>446.67723242232324</v>
      </c>
      <c r="BJ59" s="62">
        <f t="shared" si="38"/>
        <v>275.54513370838777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1.4709893105409855</v>
      </c>
      <c r="BR59" s="23">
        <f>EXP(-LN(2)/2)*BR58+(1-EXP(-LN(2)/2))/(LN(2)/2)*BL59*BO59*VLOOKUP('Données projet'!$B$11,Paramètres!$A$1:$I$89,3,0)*0.475*44/12</f>
        <v>1.716799741665649E-3</v>
      </c>
      <c r="BS59" s="24">
        <f t="shared" si="9"/>
        <v>1.4727061102826511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1.9895196601282805E-13</v>
      </c>
      <c r="BZ59" s="14">
        <f>BY59*VLOOKUP('Données projet'!$B$12,Paramètres!$A$1:$I$89,3,0)*VLOOKUP('Données projet'!$B$12,Paramètres!$A$1:$I$89,5,0)</f>
        <v>1.8001173884840681E-13</v>
      </c>
      <c r="CA59" s="14">
        <f t="shared" si="39"/>
        <v>2.5254331426407198E-12</v>
      </c>
      <c r="CB59" s="22">
        <f t="shared" si="10"/>
        <v>4.7119831685935622E-12</v>
      </c>
      <c r="CC59" s="62">
        <f t="shared" si="11"/>
        <v>258.92981593862646</v>
      </c>
      <c r="CD59" s="62">
        <f ca="1">AVERAGE(OFFSET($CC$3,0,0,'Données projet'!$E$12+1,1))-AVERAGE(OFFSET($H$3,0,0,'Données projet'!$E$12+1,1))</f>
        <v>312.43110610485337</v>
      </c>
      <c r="CE59" s="62">
        <f t="shared" si="40"/>
        <v>442.54749157177571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4.9819384899649792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4.9819384899649792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580.45042862953221</v>
      </c>
      <c r="S60" s="62">
        <f ca="1">AVERAGE(OFFSET($R$3,0,0,'Données projet'!$E$9+1,1))-AVERAGE(OFFSET($H$3,0,0,'Données projet'!$E$9+1,1))</f>
        <v>289.69436826914978</v>
      </c>
      <c r="T60" s="62">
        <f t="shared" si="34"/>
        <v>242.84781402593845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638.20450105977568</v>
      </c>
      <c r="AN60" s="62">
        <f ca="1">AVERAGE(OFFSET($AM$3,0,0,'Données projet'!$E$10+1,1))-AVERAGE(OFFSET($H$3,0,0,'Données projet'!$E$10+1,1))</f>
        <v>406.67123242209931</v>
      </c>
      <c r="AO60" s="62">
        <f t="shared" si="36"/>
        <v>252.43382636914751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1.2766826425895388</v>
      </c>
      <c r="AW60" s="23">
        <f>EXP(-LN(2)/2)*AW59+(1-EXP(-LN(2)/2))/(LN(2)/2)*AQ60*AT60*VLOOKUP('Données projet'!$B$10,Paramètres!$A$1:$I$89,3,0)*0.475*44/12</f>
        <v>1.0832265058111294E-3</v>
      </c>
      <c r="AX60" s="23">
        <f t="shared" si="6"/>
        <v>1.2777658690953499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194.48520000000008</v>
      </c>
      <c r="BF60" s="14">
        <f t="shared" si="37"/>
        <v>48.530216343846071</v>
      </c>
      <c r="BG60" s="22">
        <f t="shared" si="7"/>
        <v>423.25185013219863</v>
      </c>
      <c r="BH60" s="62">
        <f t="shared" si="8"/>
        <v>682.77849018287634</v>
      </c>
      <c r="BI60" s="62">
        <f ca="1">AVERAGE(OFFSET($BH$3,0,0,'Données projet'!$E$11+1,1))-AVERAGE(OFFSET($H$3,0,0,'Données projet'!$E$11+1,1))</f>
        <v>446.67723242232324</v>
      </c>
      <c r="BJ60" s="62">
        <f t="shared" si="38"/>
        <v>275.54513370838777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1.4307650304882764</v>
      </c>
      <c r="BR60" s="23">
        <f>EXP(-LN(2)/2)*BR59+(1-EXP(-LN(2)/2))/(LN(2)/2)*BL60*BO60*VLOOKUP('Données projet'!$B$11,Paramètres!$A$1:$I$89,3,0)*0.475*44/12</f>
        <v>1.2139607392710934E-3</v>
      </c>
      <c r="BS60" s="24">
        <f t="shared" si="9"/>
        <v>1.4319789912275476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1.9895196601282805E-13</v>
      </c>
      <c r="BZ60" s="14">
        <f>BY60*VLOOKUP('Données projet'!$B$12,Paramètres!$A$1:$I$89,3,0)*VLOOKUP('Données projet'!$B$12,Paramètres!$A$1:$I$89,5,0)</f>
        <v>1.8001173884840681E-13</v>
      </c>
      <c r="CA60" s="14">
        <f t="shared" si="39"/>
        <v>2.5254331426407198E-12</v>
      </c>
      <c r="CB60" s="22">
        <f t="shared" si="10"/>
        <v>4.7119831685935622E-12</v>
      </c>
      <c r="CC60" s="62">
        <f t="shared" si="11"/>
        <v>259.52664005068243</v>
      </c>
      <c r="CD60" s="62">
        <f ca="1">AVERAGE(OFFSET($CC$3,0,0,'Données projet'!$E$12+1,1))-AVERAGE(OFFSET($H$3,0,0,'Données projet'!$E$12+1,1))</f>
        <v>312.43110610485337</v>
      </c>
      <c r="CE60" s="62">
        <f t="shared" si="40"/>
        <v>442.54749157177571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4.8842457148592002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4.8842457148592002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589.04148164292292</v>
      </c>
      <c r="S61" s="62">
        <f ca="1">AVERAGE(OFFSET($R$3,0,0,'Données projet'!$E$9+1,1))-AVERAGE(OFFSET($H$3,0,0,'Données projet'!$E$9+1,1))</f>
        <v>289.69436826914978</v>
      </c>
      <c r="T61" s="62">
        <f t="shared" si="34"/>
        <v>242.84781402593845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653.0520658633825</v>
      </c>
      <c r="AN61" s="62">
        <f ca="1">AVERAGE(OFFSET($AM$3,0,0,'Données projet'!$E$10+1,1))-AVERAGE(OFFSET($H$3,0,0,'Données projet'!$E$10+1,1))</f>
        <v>406.67123242209931</v>
      </c>
      <c r="AO61" s="62">
        <f t="shared" si="36"/>
        <v>252.43382636914751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1.2417716885901056</v>
      </c>
      <c r="AW61" s="23">
        <f>EXP(-LN(2)/2)*AW60+(1-EXP(-LN(2)/2))/(LN(2)/2)*AQ61*AT61*VLOOKUP('Données projet'!$B$10,Paramètres!$A$1:$I$89,3,0)*0.475*44/12</f>
        <v>7.6595680782005871E-4</v>
      </c>
      <c r="AX61" s="23">
        <f t="shared" si="6"/>
        <v>1.2425376453979255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201.98880000000008</v>
      </c>
      <c r="BF61" s="14">
        <f t="shared" si="37"/>
        <v>50.18099374666096</v>
      </c>
      <c r="BG61" s="22">
        <f t="shared" si="7"/>
        <v>439.19572410876793</v>
      </c>
      <c r="BH61" s="62">
        <f t="shared" si="8"/>
        <v>699.3088347074563</v>
      </c>
      <c r="BI61" s="62">
        <f ca="1">AVERAGE(OFFSET($BH$3,0,0,'Données projet'!$E$11+1,1))-AVERAGE(OFFSET($H$3,0,0,'Données projet'!$E$11+1,1))</f>
        <v>446.67723242232324</v>
      </c>
      <c r="BJ61" s="62">
        <f t="shared" si="38"/>
        <v>275.54513370838777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1.3916406854889116</v>
      </c>
      <c r="BR61" s="23">
        <f>EXP(-LN(2)/2)*BR60+(1-EXP(-LN(2)/2))/(LN(2)/2)*BL61*BO61*VLOOKUP('Données projet'!$B$11,Paramètres!$A$1:$I$89,3,0)*0.475*44/12</f>
        <v>8.583998708328245E-4</v>
      </c>
      <c r="BS61" s="24">
        <f t="shared" si="9"/>
        <v>1.3924990853597445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1.9895196601282805E-13</v>
      </c>
      <c r="BZ61" s="14">
        <f>BY61*VLOOKUP('Données projet'!$B$12,Paramètres!$A$1:$I$89,3,0)*VLOOKUP('Données projet'!$B$12,Paramètres!$A$1:$I$89,5,0)</f>
        <v>1.8001173884840681E-13</v>
      </c>
      <c r="CA61" s="14">
        <f t="shared" si="39"/>
        <v>2.5254331426407198E-12</v>
      </c>
      <c r="CB61" s="22">
        <f t="shared" si="10"/>
        <v>4.7119831685935622E-12</v>
      </c>
      <c r="CC61" s="62">
        <f t="shared" si="11"/>
        <v>260.11311059869314</v>
      </c>
      <c r="CD61" s="62">
        <f ca="1">AVERAGE(OFFSET($CC$3,0,0,'Données projet'!$E$12+1,1))-AVERAGE(OFFSET($H$3,0,0,'Données projet'!$E$12+1,1))</f>
        <v>312.43110610485337</v>
      </c>
      <c r="CE61" s="62">
        <f t="shared" si="40"/>
        <v>442.54749157177571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4.7884686354865362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4.7884686354865362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597.61806211461931</v>
      </c>
      <c r="S62" s="62">
        <f ca="1">AVERAGE(OFFSET($R$3,0,0,'Données projet'!$E$9+1,1))-AVERAGE(OFFSET($H$3,0,0,'Données projet'!$E$9+1,1))</f>
        <v>289.69436826914978</v>
      </c>
      <c r="T62" s="62">
        <f t="shared" si="34"/>
        <v>242.84781402593845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667.87823677374354</v>
      </c>
      <c r="AN62" s="62">
        <f ca="1">AVERAGE(OFFSET($AM$3,0,0,'Données projet'!$E$10+1,1))-AVERAGE(OFFSET($H$3,0,0,'Données projet'!$E$10+1,1))</f>
        <v>406.67123242209931</v>
      </c>
      <c r="AO62" s="62">
        <f t="shared" si="36"/>
        <v>252.43382636914751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1.2078153764636741</v>
      </c>
      <c r="AW62" s="23">
        <f>EXP(-LN(2)/2)*AW61+(1-EXP(-LN(2)/2))/(LN(2)/2)*AQ62*AT62*VLOOKUP('Données projet'!$B$10,Paramètres!$A$1:$I$89,3,0)*0.475*44/12</f>
        <v>5.4161325290556469E-4</v>
      </c>
      <c r="AX62" s="23">
        <f t="shared" si="6"/>
        <v>1.2083569897165796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209.49240000000009</v>
      </c>
      <c r="BF62" s="14">
        <f t="shared" si="37"/>
        <v>51.824646708770558</v>
      </c>
      <c r="BG62" s="22">
        <f t="shared" si="7"/>
        <v>455.12718968444216</v>
      </c>
      <c r="BH62" s="62">
        <f t="shared" si="8"/>
        <v>715.81659687828494</v>
      </c>
      <c r="BI62" s="62">
        <f ca="1">AVERAGE(OFFSET($BH$3,0,0,'Données projet'!$E$11+1,1))-AVERAGE(OFFSET($H$3,0,0,'Données projet'!$E$11+1,1))</f>
        <v>446.67723242232324</v>
      </c>
      <c r="BJ62" s="62">
        <f t="shared" si="38"/>
        <v>275.54513370838777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1.3535861977610144</v>
      </c>
      <c r="BR62" s="23">
        <f>EXP(-LN(2)/2)*BR61+(1-EXP(-LN(2)/2))/(LN(2)/2)*BL62*BO62*VLOOKUP('Données projet'!$B$11,Paramètres!$A$1:$I$89,3,0)*0.475*44/12</f>
        <v>6.0698036963554669E-4</v>
      </c>
      <c r="BS62" s="24">
        <f t="shared" si="9"/>
        <v>1.35419317813065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1.9895196601282805E-13</v>
      </c>
      <c r="BZ62" s="14">
        <f>BY62*VLOOKUP('Données projet'!$B$12,Paramètres!$A$1:$I$89,3,0)*VLOOKUP('Données projet'!$B$12,Paramètres!$A$1:$I$89,5,0)</f>
        <v>1.8001173884840681E-13</v>
      </c>
      <c r="CA62" s="14">
        <f t="shared" si="39"/>
        <v>2.5254331426407198E-12</v>
      </c>
      <c r="CB62" s="22">
        <f t="shared" si="10"/>
        <v>4.7119831685935622E-12</v>
      </c>
      <c r="CC62" s="62">
        <f t="shared" si="11"/>
        <v>260.6894071938475</v>
      </c>
      <c r="CD62" s="62">
        <f ca="1">AVERAGE(OFFSET($CC$3,0,0,'Données projet'!$E$12+1,1))-AVERAGE(OFFSET($H$3,0,0,'Données projet'!$E$12+1,1))</f>
        <v>312.43110610485337</v>
      </c>
      <c r="CE62" s="62">
        <f t="shared" si="40"/>
        <v>442.54749157177571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4.6945696862221196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4.6945696862221196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606.18046308986129</v>
      </c>
      <c r="S63" s="62">
        <f ca="1">AVERAGE(OFFSET($R$3,0,0,'Données projet'!$E$9+1,1))-AVERAGE(OFFSET($H$3,0,0,'Données projet'!$E$9+1,1))</f>
        <v>289.69436826914978</v>
      </c>
      <c r="T63" s="62">
        <f t="shared" si="34"/>
        <v>242.84781402593845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682.68363820123864</v>
      </c>
      <c r="AN63" s="62">
        <f ca="1">AVERAGE(OFFSET($AM$3,0,0,'Données projet'!$E$10+1,1))-AVERAGE(OFFSET($H$3,0,0,'Données projet'!$E$10+1,1))</f>
        <v>406.67123242209931</v>
      </c>
      <c r="AO63" s="62">
        <f t="shared" si="36"/>
        <v>252.43382636914751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1.1747876014780247</v>
      </c>
      <c r="AW63" s="23">
        <f>EXP(-LN(2)/2)*AW62+(1-EXP(-LN(2)/2))/(LN(2)/2)*AQ63*AT63*VLOOKUP('Données projet'!$B$10,Paramètres!$A$1:$I$89,3,0)*0.475*44/12</f>
        <v>3.8297840391002936E-4</v>
      </c>
      <c r="AX63" s="23">
        <f t="shared" si="6"/>
        <v>1.1751705798819347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216.99600000000009</v>
      </c>
      <c r="BF63" s="14">
        <f t="shared" si="37"/>
        <v>53.461459647386917</v>
      </c>
      <c r="BG63" s="22">
        <f t="shared" si="7"/>
        <v>471.04674221919907</v>
      </c>
      <c r="BH63" s="62">
        <f t="shared" si="8"/>
        <v>732.30244855067656</v>
      </c>
      <c r="BI63" s="62">
        <f ca="1">AVERAGE(OFFSET($BH$3,0,0,'Données projet'!$E$11+1,1))-AVERAGE(OFFSET($H$3,0,0,'Données projet'!$E$11+1,1))</f>
        <v>446.67723242232324</v>
      </c>
      <c r="BJ63" s="62">
        <f t="shared" si="38"/>
        <v>275.54513370838777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1.3165723120012349</v>
      </c>
      <c r="BR63" s="23">
        <f>EXP(-LN(2)/2)*BR62+(1-EXP(-LN(2)/2))/(LN(2)/2)*BL63*BO63*VLOOKUP('Données projet'!$B$11,Paramètres!$A$1:$I$89,3,0)*0.475*44/12</f>
        <v>4.2919993541641225E-4</v>
      </c>
      <c r="BS63" s="24">
        <f t="shared" si="9"/>
        <v>1.3170015119366514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1.9895196601282805E-13</v>
      </c>
      <c r="BZ63" s="14">
        <f>BY63*VLOOKUP('Données projet'!$B$12,Paramètres!$A$1:$I$89,3,0)*VLOOKUP('Données projet'!$B$12,Paramètres!$A$1:$I$89,5,0)</f>
        <v>1.8001173884840681E-13</v>
      </c>
      <c r="CA63" s="14">
        <f t="shared" si="39"/>
        <v>2.5254331426407198E-12</v>
      </c>
      <c r="CB63" s="22">
        <f t="shared" si="10"/>
        <v>4.7119831685935622E-12</v>
      </c>
      <c r="CC63" s="62">
        <f t="shared" si="11"/>
        <v>261.2557063314822</v>
      </c>
      <c r="CD63" s="62">
        <f ca="1">AVERAGE(OFFSET($CC$3,0,0,'Données projet'!$E$12+1,1))-AVERAGE(OFFSET($H$3,0,0,'Données projet'!$E$12+1,1))</f>
        <v>312.43110610485337</v>
      </c>
      <c r="CE63" s="62">
        <f t="shared" si="40"/>
        <v>442.54749157177571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4.602512038080075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4.602512038080075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547.16043599234001</v>
      </c>
      <c r="S64" s="62">
        <f ca="1">AVERAGE(OFFSET($R$3,0,0,'Données projet'!$E$9+1,1))-AVERAGE(OFFSET($H$3,0,0,'Données projet'!$E$9+1,1))</f>
        <v>289.69436826914978</v>
      </c>
      <c r="T64" s="62">
        <f t="shared" si="34"/>
        <v>242.84781402593845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656.67744079519355</v>
      </c>
      <c r="AN64" s="62">
        <f ca="1">AVERAGE(OFFSET($AM$3,0,0,'Données projet'!$E$10+1,1))-AVERAGE(OFFSET($H$3,0,0,'Données projet'!$E$10+1,1))</f>
        <v>406.67123242209931</v>
      </c>
      <c r="AO64" s="62">
        <f t="shared" si="36"/>
        <v>252.43382636914751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1.1426629727362132</v>
      </c>
      <c r="AW64" s="23">
        <f>EXP(-LN(2)/2)*AW63+(1-EXP(-LN(2)/2))/(LN(2)/2)*AQ64*AT64*VLOOKUP('Données projet'!$B$10,Paramètres!$A$1:$I$89,3,0)*0.475*44/12</f>
        <v>2.7080662645278234E-4</v>
      </c>
      <c r="AX64" s="23">
        <f t="shared" si="6"/>
        <v>1.1429337793626659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203.00280000000009</v>
      </c>
      <c r="BF64" s="14">
        <f t="shared" si="37"/>
        <v>50.403518824343074</v>
      </c>
      <c r="BG64" s="22">
        <f t="shared" si="7"/>
        <v>441.34933861906433</v>
      </c>
      <c r="BH64" s="62">
        <f t="shared" si="8"/>
        <v>703.16152006419361</v>
      </c>
      <c r="BI64" s="62">
        <f ca="1">AVERAGE(OFFSET($BH$3,0,0,'Données projet'!$E$11+1,1))-AVERAGE(OFFSET($H$3,0,0,'Données projet'!$E$11+1,1))</f>
        <v>446.67723242232324</v>
      </c>
      <c r="BJ64" s="62">
        <f t="shared" si="38"/>
        <v>275.54513370838777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1.2805705728940324</v>
      </c>
      <c r="BR64" s="23">
        <f>EXP(-LN(2)/2)*BR63+(1-EXP(-LN(2)/2))/(LN(2)/2)*BL64*BO64*VLOOKUP('Données projet'!$B$11,Paramètres!$A$1:$I$89,3,0)*0.475*44/12</f>
        <v>3.0349018481777335E-4</v>
      </c>
      <c r="BS64" s="24">
        <f t="shared" si="9"/>
        <v>1.2808740630788502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1.9895196601282805E-13</v>
      </c>
      <c r="BZ64" s="14">
        <f>BY64*VLOOKUP('Données projet'!$B$12,Paramètres!$A$1:$I$89,3,0)*VLOOKUP('Données projet'!$B$12,Paramètres!$A$1:$I$89,5,0)</f>
        <v>1.8001173884840681E-13</v>
      </c>
      <c r="CA64" s="14">
        <f t="shared" si="39"/>
        <v>2.5254331426407198E-12</v>
      </c>
      <c r="CB64" s="22">
        <f t="shared" si="10"/>
        <v>4.7119831685935622E-12</v>
      </c>
      <c r="CC64" s="62">
        <f t="shared" si="11"/>
        <v>261.81218144513406</v>
      </c>
      <c r="CD64" s="62">
        <f ca="1">AVERAGE(OFFSET($CC$3,0,0,'Données projet'!$E$12+1,1))-AVERAGE(OFFSET($H$3,0,0,'Données projet'!$E$12+1,1))</f>
        <v>312.43110610485337</v>
      </c>
      <c r="CE64" s="62">
        <f t="shared" si="40"/>
        <v>442.54749157177571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4.5122595842684747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4.5122595842684747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555.23106441739912</v>
      </c>
      <c r="S65" s="62">
        <f ca="1">AVERAGE(OFFSET($R$3,0,0,'Données projet'!$E$9+1,1))-AVERAGE(OFFSET($H$3,0,0,'Données projet'!$E$9+1,1))</f>
        <v>289.69436826914978</v>
      </c>
      <c r="T65" s="62">
        <f t="shared" si="34"/>
        <v>242.84781402593845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671.08770661656081</v>
      </c>
      <c r="AN65" s="62">
        <f ca="1">AVERAGE(OFFSET($AM$3,0,0,'Données projet'!$E$10+1,1))-AVERAGE(OFFSET($H$3,0,0,'Données projet'!$E$10+1,1))</f>
        <v>406.67123242209931</v>
      </c>
      <c r="AO65" s="62">
        <f t="shared" si="36"/>
        <v>252.43382636914751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1.1114167936567072</v>
      </c>
      <c r="AW65" s="23">
        <f>EXP(-LN(2)/2)*AW64+(1-EXP(-LN(2)/2))/(LN(2)/2)*AQ65*AT65*VLOOKUP('Données projet'!$B$10,Paramètres!$A$1:$I$89,3,0)*0.475*44/12</f>
        <v>1.9148920195501468E-4</v>
      </c>
      <c r="AX65" s="23">
        <f t="shared" si="6"/>
        <v>1.1116082828586622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210.3036000000001</v>
      </c>
      <c r="BF65" s="14">
        <f t="shared" si="37"/>
        <v>52.001924357524501</v>
      </c>
      <c r="BG65" s="22">
        <f t="shared" si="7"/>
        <v>456.84878825602203</v>
      </c>
      <c r="BH65" s="62">
        <f t="shared" si="8"/>
        <v>719.2077912156733</v>
      </c>
      <c r="BI65" s="62">
        <f ca="1">AVERAGE(OFFSET($BH$3,0,0,'Données projet'!$E$11+1,1))-AVERAGE(OFFSET($H$3,0,0,'Données projet'!$E$11+1,1))</f>
        <v>446.67723242232324</v>
      </c>
      <c r="BJ65" s="62">
        <f t="shared" si="38"/>
        <v>275.54513370838777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1.2455533032359654</v>
      </c>
      <c r="BR65" s="23">
        <f>EXP(-LN(2)/2)*BR64+(1-EXP(-LN(2)/2))/(LN(2)/2)*BL65*BO65*VLOOKUP('Données projet'!$B$11,Paramètres!$A$1:$I$89,3,0)*0.475*44/12</f>
        <v>2.1459996770820613E-4</v>
      </c>
      <c r="BS65" s="24">
        <f t="shared" si="9"/>
        <v>1.2457679032036735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1.9895196601282805E-13</v>
      </c>
      <c r="BZ65" s="14">
        <f>BY65*VLOOKUP('Données projet'!$B$12,Paramètres!$A$1:$I$89,3,0)*VLOOKUP('Données projet'!$B$12,Paramètres!$A$1:$I$89,5,0)</f>
        <v>1.8001173884840681E-13</v>
      </c>
      <c r="CA65" s="14">
        <f t="shared" si="39"/>
        <v>2.5254331426407198E-12</v>
      </c>
      <c r="CB65" s="22">
        <f t="shared" si="10"/>
        <v>4.7119831685935622E-12</v>
      </c>
      <c r="CC65" s="62">
        <f t="shared" si="11"/>
        <v>262.35900295965604</v>
      </c>
      <c r="CD65" s="62">
        <f ca="1">AVERAGE(OFFSET($CC$3,0,0,'Données projet'!$E$12+1,1))-AVERAGE(OFFSET($H$3,0,0,'Données projet'!$E$12+1,1))</f>
        <v>312.43110610485337</v>
      </c>
      <c r="CE65" s="62">
        <f t="shared" si="40"/>
        <v>442.54749157177571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4.4237769260275588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4.4237769260275588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563.28789203772033</v>
      </c>
      <c r="S66" s="62">
        <f ca="1">AVERAGE(OFFSET($R$3,0,0,'Données projet'!$E$9+1,1))-AVERAGE(OFFSET($H$3,0,0,'Données projet'!$E$9+1,1))</f>
        <v>289.69436826914978</v>
      </c>
      <c r="T66" s="62">
        <f t="shared" si="34"/>
        <v>242.84781402593845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685.47833274433424</v>
      </c>
      <c r="AN66" s="62">
        <f ca="1">AVERAGE(OFFSET($AM$3,0,0,'Données projet'!$E$10+1,1))-AVERAGE(OFFSET($H$3,0,0,'Données projet'!$E$10+1,1))</f>
        <v>406.67123242209931</v>
      </c>
      <c r="AO66" s="62">
        <f t="shared" si="36"/>
        <v>252.43382636914751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1.0810250429872956</v>
      </c>
      <c r="AW66" s="23">
        <f>EXP(-LN(2)/2)*AW65+(1-EXP(-LN(2)/2))/(LN(2)/2)*AQ66*AT66*VLOOKUP('Données projet'!$B$10,Paramètres!$A$1:$I$89,3,0)*0.475*44/12</f>
        <v>1.3540331322639117E-4</v>
      </c>
      <c r="AX66" s="23">
        <f t="shared" si="6"/>
        <v>1.081160446300522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217.60440000000006</v>
      </c>
      <c r="BF66" s="14">
        <f t="shared" si="37"/>
        <v>53.593882578706406</v>
      </c>
      <c r="BG66" s="22">
        <f t="shared" si="7"/>
        <v>472.33700882458038</v>
      </c>
      <c r="BH66" s="62">
        <f t="shared" si="8"/>
        <v>735.23334716798649</v>
      </c>
      <c r="BI66" s="62">
        <f ca="1">AVERAGE(OFFSET($BH$3,0,0,'Données projet'!$E$11+1,1))-AVERAGE(OFFSET($H$3,0,0,'Données projet'!$E$11+1,1))</f>
        <v>446.67723242232324</v>
      </c>
      <c r="BJ66" s="62">
        <f t="shared" si="38"/>
        <v>275.54513370838777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1.2114935826581765</v>
      </c>
      <c r="BR66" s="23">
        <f>EXP(-LN(2)/2)*BR65+(1-EXP(-LN(2)/2))/(LN(2)/2)*BL66*BO66*VLOOKUP('Données projet'!$B$11,Paramètres!$A$1:$I$89,3,0)*0.475*44/12</f>
        <v>1.5174509240888667E-4</v>
      </c>
      <c r="BS66" s="24">
        <f t="shared" si="9"/>
        <v>1.2116453277505854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1.9895196601282805E-13</v>
      </c>
      <c r="BZ66" s="14">
        <f>BY66*VLOOKUP('Données projet'!$B$12,Paramètres!$A$1:$I$89,3,0)*VLOOKUP('Données projet'!$B$12,Paramètres!$A$1:$I$89,5,0)</f>
        <v>1.8001173884840681E-13</v>
      </c>
      <c r="CA66" s="14">
        <f t="shared" si="39"/>
        <v>2.5254331426407198E-12</v>
      </c>
      <c r="CB66" s="22">
        <f t="shared" si="10"/>
        <v>4.7119831685935622E-12</v>
      </c>
      <c r="CC66" s="62">
        <f t="shared" si="11"/>
        <v>262.89633834341083</v>
      </c>
      <c r="CD66" s="62">
        <f ca="1">AVERAGE(OFFSET($CC$3,0,0,'Données projet'!$E$12+1,1))-AVERAGE(OFFSET($H$3,0,0,'Données projet'!$E$12+1,1))</f>
        <v>312.43110610485337</v>
      </c>
      <c r="CE66" s="62">
        <f t="shared" si="40"/>
        <v>442.54749157177571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4.3370293587456548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4.3370293587456548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571.3312067699934</v>
      </c>
      <c r="S67" s="62">
        <f ca="1">AVERAGE(OFFSET($R$3,0,0,'Données projet'!$E$9+1,1))-AVERAGE(OFFSET($H$3,0,0,'Données projet'!$E$9+1,1))</f>
        <v>289.69436826914978</v>
      </c>
      <c r="T67" s="62">
        <f t="shared" si="34"/>
        <v>242.84781402593845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699.84986345764082</v>
      </c>
      <c r="AN67" s="62">
        <f ca="1">AVERAGE(OFFSET($AM$3,0,0,'Données projet'!$E$10+1,1))-AVERAGE(OFFSET($H$3,0,0,'Données projet'!$E$10+1,1))</f>
        <v>406.67123242209931</v>
      </c>
      <c r="AO67" s="62">
        <f t="shared" si="36"/>
        <v>252.43382636914751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1.0514643563381718</v>
      </c>
      <c r="AW67" s="23">
        <f>EXP(-LN(2)/2)*AW66+(1-EXP(-LN(2)/2))/(LN(2)/2)*AQ67*AT67*VLOOKUP('Données projet'!$B$10,Paramètres!$A$1:$I$89,3,0)*0.475*44/12</f>
        <v>9.5744600977507339E-5</v>
      </c>
      <c r="AX67" s="23">
        <f t="shared" si="6"/>
        <v>1.0515601009391493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224.90520000000006</v>
      </c>
      <c r="BF67" s="14">
        <f t="shared" si="37"/>
        <v>55.17963460003309</v>
      </c>
      <c r="BG67" s="22">
        <f t="shared" si="7"/>
        <v>487.81442026172436</v>
      </c>
      <c r="BH67" s="62">
        <f t="shared" si="8"/>
        <v>751.23877242127912</v>
      </c>
      <c r="BI67" s="62">
        <f ca="1">AVERAGE(OFFSET($BH$3,0,0,'Données projet'!$E$11+1,1))-AVERAGE(OFFSET($H$3,0,0,'Données projet'!$E$11+1,1))</f>
        <v>446.67723242232324</v>
      </c>
      <c r="BJ67" s="62">
        <f t="shared" si="38"/>
        <v>275.54513370838777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1.1783652269307101</v>
      </c>
      <c r="BR67" s="23">
        <f>EXP(-LN(2)/2)*BR66+(1-EXP(-LN(2)/2))/(LN(2)/2)*BL67*BO67*VLOOKUP('Données projet'!$B$11,Paramètres!$A$1:$I$89,3,0)*0.475*44/12</f>
        <v>1.0729998385410306E-4</v>
      </c>
      <c r="BS67" s="24">
        <f t="shared" si="9"/>
        <v>1.1784725269145642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1.9895196601282805E-13</v>
      </c>
      <c r="BZ67" s="14">
        <f>BY67*VLOOKUP('Données projet'!$B$12,Paramètres!$A$1:$I$89,3,0)*VLOOKUP('Données projet'!$B$12,Paramètres!$A$1:$I$89,5,0)</f>
        <v>1.8001173884840681E-13</v>
      </c>
      <c r="CA67" s="14">
        <f t="shared" si="39"/>
        <v>2.5254331426407198E-12</v>
      </c>
      <c r="CB67" s="22">
        <f t="shared" si="10"/>
        <v>4.7119831685935622E-12</v>
      </c>
      <c r="CC67" s="62">
        <f t="shared" si="11"/>
        <v>263.42435215955948</v>
      </c>
      <c r="CD67" s="62">
        <f ca="1">AVERAGE(OFFSET($CC$3,0,0,'Données projet'!$E$12+1,1))-AVERAGE(OFFSET($H$3,0,0,'Données projet'!$E$12+1,1))</f>
        <v>312.43110610485337</v>
      </c>
      <c r="CE67" s="62">
        <f t="shared" si="40"/>
        <v>442.54749157177571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4.2519828583473567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4.2519828583473567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579.36128715690995</v>
      </c>
      <c r="S68" s="62">
        <f ca="1">AVERAGE(OFFSET($R$3,0,0,'Données projet'!$E$9+1,1))-AVERAGE(OFFSET($H$3,0,0,'Données projet'!$E$9+1,1))</f>
        <v>289.69436826914978</v>
      </c>
      <c r="T68" s="62">
        <f t="shared" si="34"/>
        <v>242.84781402593845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714.20281412892268</v>
      </c>
      <c r="AN68" s="62">
        <f ca="1">AVERAGE(OFFSET($AM$3,0,0,'Données projet'!$E$10+1,1))-AVERAGE(OFFSET($H$3,0,0,'Données projet'!$E$10+1,1))</f>
        <v>406.67123242209931</v>
      </c>
      <c r="AO68" s="62">
        <f t="shared" si="36"/>
        <v>252.43382636914751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1.0227120082199972</v>
      </c>
      <c r="AW68" s="23">
        <f>EXP(-LN(2)/2)*AW67+(1-EXP(-LN(2)/2))/(LN(2)/2)*AQ68*AT68*VLOOKUP('Données projet'!$B$10,Paramètres!$A$1:$I$89,3,0)*0.475*44/12</f>
        <v>6.7701656613195586E-5</v>
      </c>
      <c r="AX68" s="23">
        <f t="shared" ref="AX68:AX131" si="60">SUM(AU68:AW68)</f>
        <v>1.0227797098766105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232.20600000000005</v>
      </c>
      <c r="BF68" s="14">
        <f t="shared" si="37"/>
        <v>56.759404991217572</v>
      </c>
      <c r="BG68" s="22">
        <f t="shared" ref="BG68:BG131" si="61">(BE68+BF68)*0.475*44/12</f>
        <v>503.28141369303734</v>
      </c>
      <c r="BH68" s="62">
        <f t="shared" ref="BH68:BH131" si="62">BG68+(AY68+AZ68)*44/12</f>
        <v>767.22461980949254</v>
      </c>
      <c r="BI68" s="62">
        <f ca="1">AVERAGE(OFFSET($BH$3,0,0,'Données projet'!$E$11+1,1))-AVERAGE(OFFSET($H$3,0,0,'Données projet'!$E$11+1,1))</f>
        <v>446.67723242232324</v>
      </c>
      <c r="BJ68" s="62">
        <f t="shared" si="38"/>
        <v>275.54513370838777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1.1461427678327558</v>
      </c>
      <c r="BR68" s="23">
        <f>EXP(-LN(2)/2)*BR67+(1-EXP(-LN(2)/2))/(LN(2)/2)*BL68*BO68*VLOOKUP('Données projet'!$B$11,Paramètres!$A$1:$I$89,3,0)*0.475*44/12</f>
        <v>7.5872546204443336E-5</v>
      </c>
      <c r="BS68" s="24">
        <f t="shared" ref="BS68:BS131" si="63">SUM(BP68:BR68)</f>
        <v>1.1462186403789603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1.9895196601282805E-13</v>
      </c>
      <c r="BZ68" s="14">
        <f>BY68*VLOOKUP('Données projet'!$B$12,Paramètres!$A$1:$I$89,3,0)*VLOOKUP('Données projet'!$B$12,Paramètres!$A$1:$I$89,5,0)</f>
        <v>1.8001173884840681E-13</v>
      </c>
      <c r="CA68" s="14">
        <f t="shared" si="39"/>
        <v>2.5254331426407198E-12</v>
      </c>
      <c r="CB68" s="22">
        <f t="shared" ref="CB68:CB131" si="64">(BZ68+CA68)*0.475*44/12</f>
        <v>4.7119831685935622E-12</v>
      </c>
      <c r="CC68" s="62">
        <f t="shared" ref="CC68:CC131" si="65">CB68+(BT68+BU68)*44/12</f>
        <v>263.94320611645992</v>
      </c>
      <c r="CD68" s="62">
        <f ca="1">AVERAGE(OFFSET($CC$3,0,0,'Données projet'!$E$12+1,1))-AVERAGE(OFFSET($H$3,0,0,'Données projet'!$E$12+1,1))</f>
        <v>312.43110610485337</v>
      </c>
      <c r="CE68" s="62">
        <f t="shared" si="40"/>
        <v>442.54749157177571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4.1686040679486265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4.1686040679486265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587.37840291170528</v>
      </c>
      <c r="S69" s="62">
        <f ca="1">AVERAGE(OFFSET($R$3,0,0,'Données projet'!$E$9+1,1))-AVERAGE(OFFSET($H$3,0,0,'Données projet'!$E$9+1,1))</f>
        <v>289.69436826914978</v>
      </c>
      <c r="T69" s="62">
        <f t="shared" ref="T69:T132" si="88">$T$3</f>
        <v>242.84781402593845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687.41972593827325</v>
      </c>
      <c r="AN69" s="62">
        <f ca="1">AVERAGE(OFFSET($AM$3,0,0,'Données projet'!$E$10+1,1))-AVERAGE(OFFSET($H$3,0,0,'Données projet'!$E$10+1,1))</f>
        <v>406.67123242209931</v>
      </c>
      <c r="AO69" s="62">
        <f t="shared" ref="AO69:AO132" si="90">$AO$3</f>
        <v>252.43382636914751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0.99474589457313434</v>
      </c>
      <c r="AW69" s="23">
        <f>EXP(-LN(2)/2)*AW68+(1-EXP(-LN(2)/2))/(LN(2)/2)*AQ69*AT69*VLOOKUP('Données projet'!$B$10,Paramètres!$A$1:$I$89,3,0)*0.475*44/12</f>
        <v>4.787230048875367E-5</v>
      </c>
      <c r="AX69" s="23">
        <f t="shared" si="60"/>
        <v>0.99479376687362309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217.80720000000005</v>
      </c>
      <c r="BF69" s="14">
        <f t="shared" ref="BF69:BF132" si="91">EXP(-1.0587+0.8836*LN(BE69)+0.284)</f>
        <v>53.638013973813976</v>
      </c>
      <c r="BG69" s="22">
        <f t="shared" si="61"/>
        <v>472.76708100439265</v>
      </c>
      <c r="BH69" s="62">
        <f t="shared" si="62"/>
        <v>737.22014012157979</v>
      </c>
      <c r="BI69" s="62">
        <f ca="1">AVERAGE(OFFSET($BH$3,0,0,'Données projet'!$E$11+1,1))-AVERAGE(OFFSET($H$3,0,0,'Données projet'!$E$11+1,1))</f>
        <v>446.67723242232324</v>
      </c>
      <c r="BJ69" s="62">
        <f t="shared" ref="BJ69:BJ132" si="92">$BJ$3</f>
        <v>275.54513370838777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1.1148014335733405</v>
      </c>
      <c r="BR69" s="23">
        <f>EXP(-LN(2)/2)*BR68+(1-EXP(-LN(2)/2))/(LN(2)/2)*BL69*BO69*VLOOKUP('Données projet'!$B$11,Paramètres!$A$1:$I$89,3,0)*0.475*44/12</f>
        <v>5.3649991927051531E-5</v>
      </c>
      <c r="BS69" s="24">
        <f t="shared" si="63"/>
        <v>1.1148550835652675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1.9895196601282805E-13</v>
      </c>
      <c r="BZ69" s="14">
        <f>BY69*VLOOKUP('Données projet'!$B$12,Paramètres!$A$1:$I$89,3,0)*VLOOKUP('Données projet'!$B$12,Paramètres!$A$1:$I$89,5,0)</f>
        <v>1.8001173884840681E-13</v>
      </c>
      <c r="CA69" s="14">
        <f t="shared" ref="CA69:CA132" si="93">EXP(-1.0587+0.8836*LN(BZ69)+0.284)</f>
        <v>2.5254331426407198E-12</v>
      </c>
      <c r="CB69" s="22">
        <f t="shared" si="64"/>
        <v>4.7119831685935622E-12</v>
      </c>
      <c r="CC69" s="62">
        <f t="shared" si="65"/>
        <v>264.4530591171918</v>
      </c>
      <c r="CD69" s="62">
        <f ca="1">AVERAGE(OFFSET($CC$3,0,0,'Données projet'!$E$12+1,1))-AVERAGE(OFFSET($H$3,0,0,'Données projet'!$E$12+1,1))</f>
        <v>312.43110610485337</v>
      </c>
      <c r="CE69" s="62">
        <f t="shared" ref="CE69:CE132" si="94">$CE$3</f>
        <v>442.54749157177571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4.0868602847735751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4.0868602847735751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595.3828154133688</v>
      </c>
      <c r="S70" s="62">
        <f ca="1">AVERAGE(OFFSET($R$3,0,0,'Données projet'!$E$9+1,1))-AVERAGE(OFFSET($H$3,0,0,'Données projet'!$E$9+1,1))</f>
        <v>289.69436826914978</v>
      </c>
      <c r="T70" s="62">
        <f t="shared" si="88"/>
        <v>242.84781402593845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700.99516525207559</v>
      </c>
      <c r="AN70" s="62">
        <f ca="1">AVERAGE(OFFSET($AM$3,0,0,'Données projet'!$E$10+1,1))-AVERAGE(OFFSET($H$3,0,0,'Données projet'!$E$10+1,1))</f>
        <v>406.67123242209931</v>
      </c>
      <c r="AO70" s="62">
        <f t="shared" si="90"/>
        <v>252.43382636914751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0.96754451577461886</v>
      </c>
      <c r="AW70" s="23">
        <f>EXP(-LN(2)/2)*AW69+(1-EXP(-LN(2)/2))/(LN(2)/2)*AQ70*AT70*VLOOKUP('Données projet'!$B$10,Paramètres!$A$1:$I$89,3,0)*0.475*44/12</f>
        <v>3.3850828306597793E-5</v>
      </c>
      <c r="AX70" s="23">
        <f t="shared" si="60"/>
        <v>0.96757836660292551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224.7024000000001</v>
      </c>
      <c r="BF70" s="14">
        <f t="shared" si="91"/>
        <v>55.135667706678312</v>
      </c>
      <c r="BG70" s="22">
        <f t="shared" si="61"/>
        <v>487.38463458913157</v>
      </c>
      <c r="BH70" s="62">
        <f t="shared" si="62"/>
        <v>752.33870189734853</v>
      </c>
      <c r="BI70" s="62">
        <f ca="1">AVERAGE(OFFSET($BH$3,0,0,'Données projet'!$E$11+1,1))-AVERAGE(OFFSET($H$3,0,0,'Données projet'!$E$11+1,1))</f>
        <v>446.67723242232324</v>
      </c>
      <c r="BJ70" s="62">
        <f t="shared" si="92"/>
        <v>275.54513370838777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1.0843171297474181</v>
      </c>
      <c r="BR70" s="23">
        <f>EXP(-LN(2)/2)*BR69+(1-EXP(-LN(2)/2))/(LN(2)/2)*BL70*BO70*VLOOKUP('Données projet'!$B$11,Paramètres!$A$1:$I$89,3,0)*0.475*44/12</f>
        <v>3.7936273102221668E-5</v>
      </c>
      <c r="BS70" s="24">
        <f t="shared" si="63"/>
        <v>1.0843550660205203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1.9895196601282805E-13</v>
      </c>
      <c r="BZ70" s="14">
        <f>BY70*VLOOKUP('Données projet'!$B$12,Paramètres!$A$1:$I$89,3,0)*VLOOKUP('Données projet'!$B$12,Paramètres!$A$1:$I$89,5,0)</f>
        <v>1.8001173884840681E-13</v>
      </c>
      <c r="CA70" s="14">
        <f t="shared" si="93"/>
        <v>2.5254331426407198E-12</v>
      </c>
      <c r="CB70" s="22">
        <f t="shared" si="64"/>
        <v>4.7119831685935622E-12</v>
      </c>
      <c r="CC70" s="62">
        <f t="shared" si="65"/>
        <v>264.95406730822162</v>
      </c>
      <c r="CD70" s="62">
        <f ca="1">AVERAGE(OFFSET($CC$3,0,0,'Données projet'!$E$12+1,1))-AVERAGE(OFFSET($H$3,0,0,'Données projet'!$E$12+1,1))</f>
        <v>312.43110610485337</v>
      </c>
      <c r="CE70" s="62">
        <f t="shared" si="94"/>
        <v>442.54749157177571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4.0067194473278018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4.0067194473278018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603.3747781582997</v>
      </c>
      <c r="S71" s="62">
        <f ca="1">AVERAGE(OFFSET($R$3,0,0,'Données projet'!$E$9+1,1))-AVERAGE(OFFSET($H$3,0,0,'Données projet'!$E$9+1,1))</f>
        <v>289.69436826914978</v>
      </c>
      <c r="T71" s="62">
        <f t="shared" si="88"/>
        <v>242.84781402593845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714.55350234251978</v>
      </c>
      <c r="AN71" s="62">
        <f ca="1">AVERAGE(OFFSET($AM$3,0,0,'Données projet'!$E$10+1,1))-AVERAGE(OFFSET($H$3,0,0,'Données projet'!$E$10+1,1))</f>
        <v>406.67123242209931</v>
      </c>
      <c r="AO71" s="62">
        <f t="shared" si="90"/>
        <v>252.43382636914751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0.94108696010980719</v>
      </c>
      <c r="AW71" s="23">
        <f>EXP(-LN(2)/2)*AW70+(1-EXP(-LN(2)/2))/(LN(2)/2)*AQ71*AT71*VLOOKUP('Données projet'!$B$10,Paramètres!$A$1:$I$89,3,0)*0.475*44/12</f>
        <v>2.3936150244376835E-5</v>
      </c>
      <c r="AX71" s="23">
        <f t="shared" si="60"/>
        <v>0.94111089626005162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231.59760000000006</v>
      </c>
      <c r="BF71" s="14">
        <f t="shared" si="91"/>
        <v>56.627980714948151</v>
      </c>
      <c r="BG71" s="22">
        <f t="shared" si="61"/>
        <v>501.99288641186803</v>
      </c>
      <c r="BH71" s="62">
        <f t="shared" si="62"/>
        <v>767.43927053908692</v>
      </c>
      <c r="BI71" s="62">
        <f ca="1">AVERAGE(OFFSET($BH$3,0,0,'Données projet'!$E$11+1,1))-AVERAGE(OFFSET($H$3,0,0,'Données projet'!$E$11+1,1))</f>
        <v>446.67723242232324</v>
      </c>
      <c r="BJ71" s="62">
        <f t="shared" si="92"/>
        <v>275.54513370838777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1.0546664208127154</v>
      </c>
      <c r="BR71" s="23">
        <f>EXP(-LN(2)/2)*BR70+(1-EXP(-LN(2)/2))/(LN(2)/2)*BL71*BO71*VLOOKUP('Données projet'!$B$11,Paramètres!$A$1:$I$89,3,0)*0.475*44/12</f>
        <v>2.6824995963525766E-5</v>
      </c>
      <c r="BS71" s="24">
        <f t="shared" si="63"/>
        <v>1.0546932458086791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1.9895196601282805E-13</v>
      </c>
      <c r="BZ71" s="14">
        <f>BY71*VLOOKUP('Données projet'!$B$12,Paramètres!$A$1:$I$89,3,0)*VLOOKUP('Données projet'!$B$12,Paramètres!$A$1:$I$89,5,0)</f>
        <v>1.8001173884840681E-13</v>
      </c>
      <c r="CA71" s="14">
        <f t="shared" si="93"/>
        <v>2.5254331426407198E-12</v>
      </c>
      <c r="CB71" s="22">
        <f t="shared" si="64"/>
        <v>4.7119831685935622E-12</v>
      </c>
      <c r="CC71" s="62">
        <f t="shared" si="65"/>
        <v>265.44638412722355</v>
      </c>
      <c r="CD71" s="62">
        <f ca="1">AVERAGE(OFFSET($CC$3,0,0,'Données projet'!$E$12+1,1))-AVERAGE(OFFSET($H$3,0,0,'Données projet'!$E$12+1,1))</f>
        <v>312.43110610485337</v>
      </c>
      <c r="CE71" s="62">
        <f t="shared" si="94"/>
        <v>442.54749157177571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3.9281501228232556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3.9281501228232556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611.35453717338794</v>
      </c>
      <c r="S72" s="62">
        <f ca="1">AVERAGE(OFFSET($R$3,0,0,'Données projet'!$E$9+1,1))-AVERAGE(OFFSET($H$3,0,0,'Données projet'!$E$9+1,1))</f>
        <v>289.69436826914978</v>
      </c>
      <c r="T72" s="62">
        <f t="shared" si="88"/>
        <v>242.84781402593845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728.09516714368795</v>
      </c>
      <c r="AN72" s="62">
        <f ca="1">AVERAGE(OFFSET($AM$3,0,0,'Données projet'!$E$10+1,1))-AVERAGE(OFFSET($H$3,0,0,'Données projet'!$E$10+1,1))</f>
        <v>406.67123242209931</v>
      </c>
      <c r="AO72" s="62">
        <f t="shared" si="90"/>
        <v>252.43382636914751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0.91535288769599221</v>
      </c>
      <c r="AW72" s="23">
        <f>EXP(-LN(2)/2)*AW71+(1-EXP(-LN(2)/2))/(LN(2)/2)*AQ72*AT72*VLOOKUP('Données projet'!$B$10,Paramètres!$A$1:$I$89,3,0)*0.475*44/12</f>
        <v>1.6925414153298897E-5</v>
      </c>
      <c r="AX72" s="23">
        <f t="shared" si="60"/>
        <v>0.91536981311014554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238.4928000000001</v>
      </c>
      <c r="BF72" s="14">
        <f t="shared" si="91"/>
        <v>58.115130258576592</v>
      </c>
      <c r="BG72" s="22">
        <f t="shared" si="61"/>
        <v>516.59214520035437</v>
      </c>
      <c r="BH72" s="62">
        <f t="shared" si="62"/>
        <v>782.52230555042092</v>
      </c>
      <c r="BI72" s="62">
        <f ca="1">AVERAGE(OFFSET($BH$3,0,0,'Données projet'!$E$11+1,1))-AVERAGE(OFFSET($H$3,0,0,'Données projet'!$E$11+1,1))</f>
        <v>446.67723242232324</v>
      </c>
      <c r="BJ72" s="62">
        <f t="shared" si="92"/>
        <v>275.54513370838777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1.0258265120730952</v>
      </c>
      <c r="BR72" s="23">
        <f>EXP(-LN(2)/2)*BR71+(1-EXP(-LN(2)/2))/(LN(2)/2)*BL72*BO72*VLOOKUP('Données projet'!$B$11,Paramètres!$A$1:$I$89,3,0)*0.475*44/12</f>
        <v>1.8968136551110834E-5</v>
      </c>
      <c r="BS72" s="24">
        <f t="shared" si="63"/>
        <v>1.0258454802096462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1.9895196601282805E-13</v>
      </c>
      <c r="BZ72" s="14">
        <f>BY72*VLOOKUP('Données projet'!$B$12,Paramètres!$A$1:$I$89,3,0)*VLOOKUP('Données projet'!$B$12,Paramètres!$A$1:$I$89,5,0)</f>
        <v>1.8001173884840681E-13</v>
      </c>
      <c r="CA72" s="14">
        <f t="shared" si="93"/>
        <v>2.5254331426407198E-12</v>
      </c>
      <c r="CB72" s="22">
        <f t="shared" si="64"/>
        <v>4.7119831685935622E-12</v>
      </c>
      <c r="CC72" s="62">
        <f t="shared" si="65"/>
        <v>265.93016035007128</v>
      </c>
      <c r="CD72" s="62">
        <f ca="1">AVERAGE(OFFSET($CC$3,0,0,'Données projet'!$E$12+1,1))-AVERAGE(OFFSET($H$3,0,0,'Données projet'!$E$12+1,1))</f>
        <v>312.43110610485337</v>
      </c>
      <c r="CE72" s="62">
        <f t="shared" si="94"/>
        <v>442.54749157177571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3.8511214948496875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3.8511214948496875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619.32233139481968</v>
      </c>
      <c r="S73" s="62">
        <f ca="1">AVERAGE(OFFSET($R$3,0,0,'Données projet'!$E$9+1,1))-AVERAGE(OFFSET($H$3,0,0,'Données projet'!$E$9+1,1))</f>
        <v>289.69436826914978</v>
      </c>
      <c r="T73" s="62">
        <f t="shared" si="88"/>
        <v>242.84781402593845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741.62056991429995</v>
      </c>
      <c r="AN73" s="62">
        <f ca="1">AVERAGE(OFFSET($AM$3,0,0,'Données projet'!$E$10+1,1))-AVERAGE(OFFSET($H$3,0,0,'Données projet'!$E$10+1,1))</f>
        <v>406.67123242209931</v>
      </c>
      <c r="AO73" s="62">
        <f t="shared" si="90"/>
        <v>252.43382636914751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0.89032251484562897</v>
      </c>
      <c r="AW73" s="23">
        <f>EXP(-LN(2)/2)*AW72+(1-EXP(-LN(2)/2))/(LN(2)/2)*AQ73*AT73*VLOOKUP('Données projet'!$B$10,Paramètres!$A$1:$I$89,3,0)*0.475*44/12</f>
        <v>1.1968075122188417E-5</v>
      </c>
      <c r="AX73" s="23">
        <f t="shared" si="60"/>
        <v>0.89033448292075112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245.38800000000012</v>
      </c>
      <c r="BF73" s="14">
        <f t="shared" si="91"/>
        <v>59.597282764919569</v>
      </c>
      <c r="BG73" s="22">
        <f t="shared" si="61"/>
        <v>531.18270081556841</v>
      </c>
      <c r="BH73" s="62">
        <f t="shared" si="62"/>
        <v>797.58824495257795</v>
      </c>
      <c r="BI73" s="62">
        <f ca="1">AVERAGE(OFFSET($BH$3,0,0,'Données projet'!$E$11+1,1))-AVERAGE(OFFSET($H$3,0,0,'Données projet'!$E$11+1,1))</f>
        <v>446.67723242232324</v>
      </c>
      <c r="BJ73" s="62">
        <f t="shared" si="92"/>
        <v>275.54513370838777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0.99777523215458463</v>
      </c>
      <c r="BR73" s="23">
        <f>EXP(-LN(2)/2)*BR72+(1-EXP(-LN(2)/2))/(LN(2)/2)*BL73*BO73*VLOOKUP('Données projet'!$B$11,Paramètres!$A$1:$I$89,3,0)*0.475*44/12</f>
        <v>1.3412497981762883E-5</v>
      </c>
      <c r="BS73" s="24">
        <f t="shared" si="63"/>
        <v>0.99778864465256645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1.9895196601282805E-13</v>
      </c>
      <c r="BZ73" s="14">
        <f>BY73*VLOOKUP('Données projet'!$B$12,Paramètres!$A$1:$I$89,3,0)*VLOOKUP('Données projet'!$B$12,Paramètres!$A$1:$I$89,5,0)</f>
        <v>1.8001173884840681E-13</v>
      </c>
      <c r="CA73" s="14">
        <f t="shared" si="93"/>
        <v>2.5254331426407198E-12</v>
      </c>
      <c r="CB73" s="22">
        <f t="shared" si="64"/>
        <v>4.7119831685935622E-12</v>
      </c>
      <c r="CC73" s="62">
        <f t="shared" si="65"/>
        <v>266.4055441370142</v>
      </c>
      <c r="CD73" s="62">
        <f ca="1">AVERAGE(OFFSET($CC$3,0,0,'Données projet'!$E$12+1,1))-AVERAGE(OFFSET($H$3,0,0,'Données projet'!$E$12+1,1))</f>
        <v>312.43110610485337</v>
      </c>
      <c r="CE73" s="62">
        <f t="shared" si="94"/>
        <v>442.54749157177571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3.7756033512878573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3.7756033512878573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558.4409286879312</v>
      </c>
      <c r="S74" s="62">
        <f ca="1">AVERAGE(OFFSET($R$3,0,0,'Données projet'!$E$9+1,1))-AVERAGE(OFFSET($H$3,0,0,'Données projet'!$E$9+1,1))</f>
        <v>289.69436826914978</v>
      </c>
      <c r="T74" s="62">
        <f t="shared" si="88"/>
        <v>242.84781402593845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714.05884221048723</v>
      </c>
      <c r="AN74" s="62">
        <f ca="1">AVERAGE(OFFSET($AM$3,0,0,'Données projet'!$E$10+1,1))-AVERAGE(OFFSET($H$3,0,0,'Données projet'!$E$10+1,1))</f>
        <v>406.67123242209931</v>
      </c>
      <c r="AO74" s="62">
        <f t="shared" si="90"/>
        <v>252.43382636914751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0.86597659885714906</v>
      </c>
      <c r="AW74" s="23">
        <f>EXP(-LN(2)/2)*AW73+(1-EXP(-LN(2)/2))/(LN(2)/2)*AQ74*AT74*VLOOKUP('Données projet'!$B$10,Paramètres!$A$1:$I$89,3,0)*0.475*44/12</f>
        <v>8.4627070766494483E-6</v>
      </c>
      <c r="AX74" s="23">
        <f t="shared" si="60"/>
        <v>0.86598506156422572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230.5836000000001</v>
      </c>
      <c r="BF74" s="14">
        <f t="shared" si="91"/>
        <v>56.408850878328018</v>
      </c>
      <c r="BG74" s="22">
        <f t="shared" si="61"/>
        <v>499.84518527975473</v>
      </c>
      <c r="BH74" s="62">
        <f t="shared" si="62"/>
        <v>766.71786635780268</v>
      </c>
      <c r="BI74" s="62">
        <f ca="1">AVERAGE(OFFSET($BH$3,0,0,'Données projet'!$E$11+1,1))-AVERAGE(OFFSET($H$3,0,0,'Données projet'!$E$11+1,1))</f>
        <v>446.67723242232324</v>
      </c>
      <c r="BJ74" s="62">
        <f t="shared" si="92"/>
        <v>275.54513370838777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0.9704910159605985</v>
      </c>
      <c r="BR74" s="23">
        <f>EXP(-LN(2)/2)*BR73+(1-EXP(-LN(2)/2))/(LN(2)/2)*BL74*BO74*VLOOKUP('Données projet'!$B$11,Paramètres!$A$1:$I$89,3,0)*0.475*44/12</f>
        <v>9.4840682755554171E-6</v>
      </c>
      <c r="BS74" s="24">
        <f t="shared" si="63"/>
        <v>0.970500500028874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1.9895196601282805E-13</v>
      </c>
      <c r="BZ74" s="14">
        <f>BY74*VLOOKUP('Données projet'!$B$12,Paramètres!$A$1:$I$89,3,0)*VLOOKUP('Données projet'!$B$12,Paramètres!$A$1:$I$89,5,0)</f>
        <v>1.8001173884840681E-13</v>
      </c>
      <c r="CA74" s="14">
        <f t="shared" si="93"/>
        <v>2.5254331426407198E-12</v>
      </c>
      <c r="CB74" s="22">
        <f t="shared" si="64"/>
        <v>4.7119831685935622E-12</v>
      </c>
      <c r="CC74" s="62">
        <f t="shared" si="65"/>
        <v>266.87268107805266</v>
      </c>
      <c r="CD74" s="62">
        <f ca="1">AVERAGE(OFFSET($CC$3,0,0,'Données projet'!$E$12+1,1))-AVERAGE(OFFSET($H$3,0,0,'Données projet'!$E$12+1,1))</f>
        <v>312.43110610485337</v>
      </c>
      <c r="CE74" s="62">
        <f t="shared" si="94"/>
        <v>442.54749157177571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3.7015660724597552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3.7015660724597552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566.62067422970404</v>
      </c>
      <c r="S75" s="62">
        <f ca="1">AVERAGE(OFFSET($R$3,0,0,'Données projet'!$E$9+1,1))-AVERAGE(OFFSET($H$3,0,0,'Données projet'!$E$9+1,1))</f>
        <v>289.69436826914978</v>
      </c>
      <c r="T75" s="62">
        <f t="shared" si="88"/>
        <v>242.84781402593845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726.80898389889398</v>
      </c>
      <c r="AN75" s="62">
        <f ca="1">AVERAGE(OFFSET($AM$3,0,0,'Données projet'!$E$10+1,1))-AVERAGE(OFFSET($H$3,0,0,'Données projet'!$E$10+1,1))</f>
        <v>406.67123242209931</v>
      </c>
      <c r="AO75" s="62">
        <f t="shared" si="90"/>
        <v>252.43382636914751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0.8422964232216702</v>
      </c>
      <c r="AW75" s="23">
        <f>EXP(-LN(2)/2)*AW74+(1-EXP(-LN(2)/2))/(LN(2)/2)*AQ75*AT75*VLOOKUP('Données projet'!$B$10,Paramètres!$A$1:$I$89,3,0)*0.475*44/12</f>
        <v>5.9840375610942087E-6</v>
      </c>
      <c r="AX75" s="23">
        <f t="shared" si="60"/>
        <v>0.84230240725923133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237.0732000000001</v>
      </c>
      <c r="BF75" s="14">
        <f t="shared" si="91"/>
        <v>57.809366223361302</v>
      </c>
      <c r="BG75" s="22">
        <f t="shared" si="61"/>
        <v>513.58713617235435</v>
      </c>
      <c r="BH75" s="62">
        <f t="shared" si="62"/>
        <v>780.9188504098754</v>
      </c>
      <c r="BI75" s="62">
        <f ca="1">AVERAGE(OFFSET($BH$3,0,0,'Données projet'!$E$11+1,1))-AVERAGE(OFFSET($H$3,0,0,'Données projet'!$E$11+1,1))</f>
        <v>446.67723242232324</v>
      </c>
      <c r="BJ75" s="62">
        <f t="shared" si="92"/>
        <v>275.54513370838777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0.94395288809325151</v>
      </c>
      <c r="BR75" s="23">
        <f>EXP(-LN(2)/2)*BR74+(1-EXP(-LN(2)/2))/(LN(2)/2)*BL75*BO75*VLOOKUP('Données projet'!$B$11,Paramètres!$A$1:$I$89,3,0)*0.475*44/12</f>
        <v>6.7062489908814414E-6</v>
      </c>
      <c r="BS75" s="24">
        <f t="shared" si="63"/>
        <v>0.94395959434224241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1.9895196601282805E-13</v>
      </c>
      <c r="BZ75" s="14">
        <f>BY75*VLOOKUP('Données projet'!$B$12,Paramètres!$A$1:$I$89,3,0)*VLOOKUP('Données projet'!$B$12,Paramètres!$A$1:$I$89,5,0)</f>
        <v>1.8001173884840681E-13</v>
      </c>
      <c r="CA75" s="14">
        <f t="shared" si="93"/>
        <v>2.5254331426407198E-12</v>
      </c>
      <c r="CB75" s="22">
        <f t="shared" si="64"/>
        <v>4.7119831685935622E-12</v>
      </c>
      <c r="CC75" s="62">
        <f t="shared" si="65"/>
        <v>267.33171423752583</v>
      </c>
      <c r="CD75" s="62">
        <f ca="1">AVERAGE(OFFSET($CC$3,0,0,'Données projet'!$E$12+1,1))-AVERAGE(OFFSET($H$3,0,0,'Données projet'!$E$12+1,1))</f>
        <v>312.43110610485337</v>
      </c>
      <c r="CE75" s="62">
        <f t="shared" si="94"/>
        <v>442.54749157177571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3.6289806195111911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3.6289806195111911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574.78802007667059</v>
      </c>
      <c r="S76" s="62">
        <f ca="1">AVERAGE(OFFSET($R$3,0,0,'Données projet'!$E$9+1,1))-AVERAGE(OFFSET($H$3,0,0,'Données projet'!$E$9+1,1))</f>
        <v>289.69436826914978</v>
      </c>
      <c r="T76" s="62">
        <f t="shared" si="88"/>
        <v>242.84781402593845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739.54414489997293</v>
      </c>
      <c r="AN76" s="62">
        <f ca="1">AVERAGE(OFFSET($AM$3,0,0,'Données projet'!$E$10+1,1))-AVERAGE(OFFSET($H$3,0,0,'Données projet'!$E$10+1,1))</f>
        <v>406.67123242209931</v>
      </c>
      <c r="AO76" s="62">
        <f t="shared" si="90"/>
        <v>252.43382636914751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0.81926378323422977</v>
      </c>
      <c r="AW76" s="23">
        <f>EXP(-LN(2)/2)*AW75+(1-EXP(-LN(2)/2))/(LN(2)/2)*AQ76*AT76*VLOOKUP('Données projet'!$B$10,Paramètres!$A$1:$I$89,3,0)*0.475*44/12</f>
        <v>4.2313535383247241E-6</v>
      </c>
      <c r="AX76" s="23">
        <f t="shared" si="60"/>
        <v>0.8192680145877681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243.56280000000012</v>
      </c>
      <c r="BF76" s="14">
        <f t="shared" si="91"/>
        <v>59.205425601852873</v>
      </c>
      <c r="BG76" s="22">
        <f t="shared" si="61"/>
        <v>527.32132625656061</v>
      </c>
      <c r="BH76" s="62">
        <f t="shared" si="62"/>
        <v>795.10411045448245</v>
      </c>
      <c r="BI76" s="62">
        <f ca="1">AVERAGE(OFFSET($BH$3,0,0,'Données projet'!$E$11+1,1))-AVERAGE(OFFSET($H$3,0,0,'Données projet'!$E$11+1,1))</f>
        <v>446.67723242232324</v>
      </c>
      <c r="BJ76" s="62">
        <f t="shared" si="92"/>
        <v>275.54513370838777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0.91814044672801665</v>
      </c>
      <c r="BR76" s="23">
        <f>EXP(-LN(2)/2)*BR75+(1-EXP(-LN(2)/2))/(LN(2)/2)*BL76*BO76*VLOOKUP('Données projet'!$B$11,Paramètres!$A$1:$I$89,3,0)*0.475*44/12</f>
        <v>4.7420341377777085E-6</v>
      </c>
      <c r="BS76" s="24">
        <f t="shared" si="63"/>
        <v>0.91814518876215445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1.9895196601282805E-13</v>
      </c>
      <c r="BZ76" s="14">
        <f>BY76*VLOOKUP('Données projet'!$B$12,Paramètres!$A$1:$I$89,3,0)*VLOOKUP('Données projet'!$B$12,Paramètres!$A$1:$I$89,5,0)</f>
        <v>1.8001173884840681E-13</v>
      </c>
      <c r="CA76" s="14">
        <f t="shared" si="93"/>
        <v>2.5254331426407198E-12</v>
      </c>
      <c r="CB76" s="22">
        <f t="shared" si="64"/>
        <v>4.7119831685935622E-12</v>
      </c>
      <c r="CC76" s="62">
        <f t="shared" si="65"/>
        <v>267.7827841979265</v>
      </c>
      <c r="CD76" s="62">
        <f ca="1">AVERAGE(OFFSET($CC$3,0,0,'Données projet'!$E$12+1,1))-AVERAGE(OFFSET($H$3,0,0,'Données projet'!$E$12+1,1))</f>
        <v>312.43110610485337</v>
      </c>
      <c r="CE76" s="62">
        <f t="shared" si="94"/>
        <v>442.54749157177571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3.5578185230221937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3.5578185230221937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582.94323171719861</v>
      </c>
      <c r="S77" s="62">
        <f ca="1">AVERAGE(OFFSET($R$3,0,0,'Données projet'!$E$9+1,1))-AVERAGE(OFFSET($H$3,0,0,'Données projet'!$E$9+1,1))</f>
        <v>289.69436826914978</v>
      </c>
      <c r="T77" s="62">
        <f t="shared" si="88"/>
        <v>242.84781402593845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752.2646718253543</v>
      </c>
      <c r="AN77" s="62">
        <f ca="1">AVERAGE(OFFSET($AM$3,0,0,'Données projet'!$E$10+1,1))-AVERAGE(OFFSET($H$3,0,0,'Données projet'!$E$10+1,1))</f>
        <v>406.67123242209931</v>
      </c>
      <c r="AO77" s="62">
        <f t="shared" si="90"/>
        <v>252.43382636914751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0.79686097199847983</v>
      </c>
      <c r="AW77" s="23">
        <f>EXP(-LN(2)/2)*AW76+(1-EXP(-LN(2)/2))/(LN(2)/2)*AQ77*AT77*VLOOKUP('Données projet'!$B$10,Paramètres!$A$1:$I$89,3,0)*0.475*44/12</f>
        <v>2.9920187805471043E-6</v>
      </c>
      <c r="AX77" s="23">
        <f t="shared" si="60"/>
        <v>0.79686396401726034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250.05240000000012</v>
      </c>
      <c r="BF77" s="14">
        <f t="shared" si="91"/>
        <v>60.597161386823522</v>
      </c>
      <c r="BG77" s="22">
        <f t="shared" si="61"/>
        <v>541.04798608205112</v>
      </c>
      <c r="BH77" s="62">
        <f t="shared" si="62"/>
        <v>809.27401518500199</v>
      </c>
      <c r="BI77" s="62">
        <f ca="1">AVERAGE(OFFSET($BH$3,0,0,'Données projet'!$E$11+1,1))-AVERAGE(OFFSET($H$3,0,0,'Données projet'!$E$11+1,1))</f>
        <v>446.67723242232324</v>
      </c>
      <c r="BJ77" s="62">
        <f t="shared" si="92"/>
        <v>275.54513370838777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0.89303384792933138</v>
      </c>
      <c r="BR77" s="23">
        <f>EXP(-LN(2)/2)*BR76+(1-EXP(-LN(2)/2))/(LN(2)/2)*BL77*BO77*VLOOKUP('Données projet'!$B$11,Paramètres!$A$1:$I$89,3,0)*0.475*44/12</f>
        <v>3.3531244954407207E-6</v>
      </c>
      <c r="BS77" s="24">
        <f t="shared" si="63"/>
        <v>0.89303720105382678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1.9895196601282805E-13</v>
      </c>
      <c r="BZ77" s="14">
        <f>BY77*VLOOKUP('Données projet'!$B$12,Paramètres!$A$1:$I$89,3,0)*VLOOKUP('Données projet'!$B$12,Paramètres!$A$1:$I$89,5,0)</f>
        <v>1.8001173884840681E-13</v>
      </c>
      <c r="CA77" s="14">
        <f t="shared" si="93"/>
        <v>2.5254331426407198E-12</v>
      </c>
      <c r="CB77" s="22">
        <f t="shared" si="64"/>
        <v>4.7119831685935622E-12</v>
      </c>
      <c r="CC77" s="62">
        <f t="shared" si="65"/>
        <v>268.22602910295558</v>
      </c>
      <c r="CD77" s="62">
        <f ca="1">AVERAGE(OFFSET($CC$3,0,0,'Données projet'!$E$12+1,1))-AVERAGE(OFFSET($H$3,0,0,'Données projet'!$E$12+1,1))</f>
        <v>312.43110610485337</v>
      </c>
      <c r="CE77" s="62">
        <f t="shared" si="94"/>
        <v>442.54749157177571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3.4880518718407525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3.4880518718407525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591.08656548674344</v>
      </c>
      <c r="S78" s="62">
        <f ca="1">AVERAGE(OFFSET($R$3,0,0,'Données projet'!$E$9+1,1))-AVERAGE(OFFSET($H$3,0,0,'Données projet'!$E$9+1,1))</f>
        <v>289.69436826914978</v>
      </c>
      <c r="T78" s="62">
        <f t="shared" si="88"/>
        <v>242.84781402593845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764.970897453102</v>
      </c>
      <c r="AN78" s="62">
        <f ca="1">AVERAGE(OFFSET($AM$3,0,0,'Données projet'!$E$10+1,1))-AVERAGE(OFFSET($H$3,0,0,'Données projet'!$E$10+1,1))</f>
        <v>406.67123242209931</v>
      </c>
      <c r="AO78" s="62">
        <f t="shared" si="90"/>
        <v>252.43382636914751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0.77507076681408416</v>
      </c>
      <c r="AW78" s="23">
        <f>EXP(-LN(2)/2)*AW77+(1-EXP(-LN(2)/2))/(LN(2)/2)*AQ78*AT78*VLOOKUP('Données projet'!$B$10,Paramètres!$A$1:$I$89,3,0)*0.475*44/12</f>
        <v>2.1156767691623621E-6</v>
      </c>
      <c r="AX78" s="23">
        <f t="shared" si="60"/>
        <v>0.77507288249085327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256.54200000000014</v>
      </c>
      <c r="BF78" s="14">
        <f t="shared" si="91"/>
        <v>61.984698688972557</v>
      </c>
      <c r="BG78" s="22">
        <f t="shared" si="61"/>
        <v>554.76733354996077</v>
      </c>
      <c r="BH78" s="62">
        <f t="shared" si="62"/>
        <v>823.42891824978551</v>
      </c>
      <c r="BI78" s="62">
        <f ca="1">AVERAGE(OFFSET($BH$3,0,0,'Données projet'!$E$11+1,1))-AVERAGE(OFFSET($H$3,0,0,'Données projet'!$E$11+1,1))</f>
        <v>446.67723242232324</v>
      </c>
      <c r="BJ78" s="62">
        <f t="shared" si="92"/>
        <v>275.54513370838777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0.86861379039509479</v>
      </c>
      <c r="BR78" s="23">
        <f>EXP(-LN(2)/2)*BR77+(1-EXP(-LN(2)/2))/(LN(2)/2)*BL78*BO78*VLOOKUP('Données projet'!$B$11,Paramètres!$A$1:$I$89,3,0)*0.475*44/12</f>
        <v>2.3710170688888543E-6</v>
      </c>
      <c r="BS78" s="24">
        <f t="shared" si="63"/>
        <v>0.86861616141216369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1.9895196601282805E-13</v>
      </c>
      <c r="BZ78" s="14">
        <f>BY78*VLOOKUP('Données projet'!$B$12,Paramètres!$A$1:$I$89,3,0)*VLOOKUP('Données projet'!$B$12,Paramètres!$A$1:$I$89,5,0)</f>
        <v>1.8001173884840681E-13</v>
      </c>
      <c r="CA78" s="14">
        <f t="shared" si="93"/>
        <v>2.5254331426407198E-12</v>
      </c>
      <c r="CB78" s="22">
        <f t="shared" si="64"/>
        <v>4.7119831685935622E-12</v>
      </c>
      <c r="CC78" s="62">
        <f t="shared" si="65"/>
        <v>268.66158469982952</v>
      </c>
      <c r="CD78" s="62">
        <f ca="1">AVERAGE(OFFSET($CC$3,0,0,'Données projet'!$E$12+1,1))-AVERAGE(OFFSET($H$3,0,0,'Données projet'!$E$12+1,1))</f>
        <v>312.43110610485337</v>
      </c>
      <c r="CE78" s="62">
        <f t="shared" si="94"/>
        <v>442.54749157177571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3.419653302135524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3.419653302135524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599.21826912440895</v>
      </c>
      <c r="S79" s="62">
        <f ca="1">AVERAGE(OFFSET($R$3,0,0,'Données projet'!$E$9+1,1))-AVERAGE(OFFSET($H$3,0,0,'Données projet'!$E$9+1,1))</f>
        <v>289.69436826914978</v>
      </c>
      <c r="T79" s="62">
        <f t="shared" si="88"/>
        <v>242.84781402593845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736.62906708084142</v>
      </c>
      <c r="AN79" s="62">
        <f ca="1">AVERAGE(OFFSET($AM$3,0,0,'Données projet'!$E$10+1,1))-AVERAGE(OFFSET($H$3,0,0,'Données projet'!$E$10+1,1))</f>
        <v>406.67123242209931</v>
      </c>
      <c r="AO79" s="62">
        <f t="shared" si="90"/>
        <v>252.43382636914751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0.7538764159363528</v>
      </c>
      <c r="AW79" s="23">
        <f>EXP(-LN(2)/2)*AW78+(1-EXP(-LN(2)/2))/(LN(2)/2)*AQ79*AT79*VLOOKUP('Données projet'!$B$10,Paramètres!$A$1:$I$89,3,0)*0.475*44/12</f>
        <v>1.4960093902735522E-6</v>
      </c>
      <c r="AX79" s="23">
        <f t="shared" si="60"/>
        <v>0.75387791194574305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241.33200000000014</v>
      </c>
      <c r="BF79" s="14">
        <f t="shared" si="91"/>
        <v>58.726024391301159</v>
      </c>
      <c r="BG79" s="22">
        <f t="shared" si="61"/>
        <v>522.60105914818303</v>
      </c>
      <c r="BH79" s="62">
        <f t="shared" si="62"/>
        <v>791.69064352903251</v>
      </c>
      <c r="BI79" s="62">
        <f ca="1">AVERAGE(OFFSET($BH$3,0,0,'Données projet'!$E$11+1,1))-AVERAGE(OFFSET($H$3,0,0,'Données projet'!$E$11+1,1))</f>
        <v>446.67723242232324</v>
      </c>
      <c r="BJ79" s="62">
        <f t="shared" si="92"/>
        <v>275.54513370838777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0.84486150061832688</v>
      </c>
      <c r="BR79" s="23">
        <f>EXP(-LN(2)/2)*BR78+(1-EXP(-LN(2)/2))/(LN(2)/2)*BL79*BO79*VLOOKUP('Données projet'!$B$11,Paramètres!$A$1:$I$89,3,0)*0.475*44/12</f>
        <v>1.6765622477203604E-6</v>
      </c>
      <c r="BS79" s="24">
        <f t="shared" si="63"/>
        <v>0.84486317718057458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1.9895196601282805E-13</v>
      </c>
      <c r="BZ79" s="14">
        <f>BY79*VLOOKUP('Données projet'!$B$12,Paramètres!$A$1:$I$89,3,0)*VLOOKUP('Données projet'!$B$12,Paramètres!$A$1:$I$89,5,0)</f>
        <v>1.8001173884840681E-13</v>
      </c>
      <c r="CA79" s="14">
        <f t="shared" si="93"/>
        <v>2.5254331426407198E-12</v>
      </c>
      <c r="CB79" s="22">
        <f t="shared" si="64"/>
        <v>4.7119831685935622E-12</v>
      </c>
      <c r="CC79" s="62">
        <f t="shared" si="65"/>
        <v>269.08958438085415</v>
      </c>
      <c r="CD79" s="62">
        <f ca="1">AVERAGE(OFFSET($CC$3,0,0,'Données projet'!$E$12+1,1))-AVERAGE(OFFSET($H$3,0,0,'Données projet'!$E$12+1,1))</f>
        <v>312.43110610485337</v>
      </c>
      <c r="CE79" s="62">
        <f t="shared" si="94"/>
        <v>442.54749157177571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3.3525959866632067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3.3525959866632067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607.33858227817211</v>
      </c>
      <c r="S80" s="62">
        <f ca="1">AVERAGE(OFFSET($R$3,0,0,'Données projet'!$E$9+1,1))-AVERAGE(OFFSET($H$3,0,0,'Données projet'!$E$9+1,1))</f>
        <v>289.69436826914978</v>
      </c>
      <c r="T80" s="62">
        <f t="shared" si="88"/>
        <v>242.84781402593845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748.56196446026138</v>
      </c>
      <c r="AN80" s="62">
        <f ca="1">AVERAGE(OFFSET($AM$3,0,0,'Données projet'!$E$10+1,1))-AVERAGE(OFFSET($H$3,0,0,'Données projet'!$E$10+1,1))</f>
        <v>406.67123242209931</v>
      </c>
      <c r="AO80" s="62">
        <f t="shared" si="90"/>
        <v>252.43382636914751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0.73326162569793552</v>
      </c>
      <c r="AW80" s="23">
        <f>EXP(-LN(2)/2)*AW79+(1-EXP(-LN(2)/2))/(LN(2)/2)*AQ80*AT80*VLOOKUP('Données projet'!$B$10,Paramètres!$A$1:$I$89,3,0)*0.475*44/12</f>
        <v>1.057838384581181E-6</v>
      </c>
      <c r="AX80" s="23">
        <f t="shared" si="60"/>
        <v>0.73326268353632007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247.41600000000014</v>
      </c>
      <c r="BF80" s="14">
        <f t="shared" si="91"/>
        <v>60.032282000540242</v>
      </c>
      <c r="BG80" s="22">
        <f t="shared" si="61"/>
        <v>535.47242448427448</v>
      </c>
      <c r="BH80" s="62">
        <f t="shared" si="62"/>
        <v>804.98258370854683</v>
      </c>
      <c r="BI80" s="62">
        <f ca="1">AVERAGE(OFFSET($BH$3,0,0,'Données projet'!$E$11+1,1))-AVERAGE(OFFSET($H$3,0,0,'Données projet'!$E$11+1,1))</f>
        <v>446.67723242232324</v>
      </c>
      <c r="BJ80" s="62">
        <f t="shared" si="92"/>
        <v>275.54513370838777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0.82175871845458337</v>
      </c>
      <c r="BR80" s="23">
        <f>EXP(-LN(2)/2)*BR79+(1-EXP(-LN(2)/2))/(LN(2)/2)*BL80*BO80*VLOOKUP('Données projet'!$B$11,Paramètres!$A$1:$I$89,3,0)*0.475*44/12</f>
        <v>1.1855085344444271E-6</v>
      </c>
      <c r="BS80" s="24">
        <f t="shared" si="63"/>
        <v>0.82175990396311782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1.9895196601282805E-13</v>
      </c>
      <c r="BZ80" s="14">
        <f>BY80*VLOOKUP('Données projet'!$B$12,Paramètres!$A$1:$I$89,3,0)*VLOOKUP('Données projet'!$B$12,Paramètres!$A$1:$I$89,5,0)</f>
        <v>1.8001173884840681E-13</v>
      </c>
      <c r="CA80" s="14">
        <f t="shared" si="93"/>
        <v>2.5254331426407198E-12</v>
      </c>
      <c r="CB80" s="22">
        <f t="shared" si="64"/>
        <v>4.7119831685935622E-12</v>
      </c>
      <c r="CC80" s="62">
        <f t="shared" si="65"/>
        <v>269.510159224277</v>
      </c>
      <c r="CD80" s="62">
        <f ca="1">AVERAGE(OFFSET($CC$3,0,0,'Données projet'!$E$12+1,1))-AVERAGE(OFFSET($H$3,0,0,'Données projet'!$E$12+1,1))</f>
        <v>312.43110610485337</v>
      </c>
      <c r="CE80" s="62">
        <f t="shared" si="94"/>
        <v>442.54749157177571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3.2868536242463779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3.2868536242463779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615.44773696482184</v>
      </c>
      <c r="S81" s="62">
        <f ca="1">AVERAGE(OFFSET($R$3,0,0,'Données projet'!$E$9+1,1))-AVERAGE(OFFSET($H$3,0,0,'Données projet'!$E$9+1,1))</f>
        <v>289.69436826914978</v>
      </c>
      <c r="T81" s="62">
        <f t="shared" si="88"/>
        <v>242.84781402593845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760.48168539275071</v>
      </c>
      <c r="AN81" s="62">
        <f ca="1">AVERAGE(OFFSET($AM$3,0,0,'Données projet'!$E$10+1,1))-AVERAGE(OFFSET($H$3,0,0,'Données projet'!$E$10+1,1))</f>
        <v>406.67123242209931</v>
      </c>
      <c r="AO81" s="62">
        <f t="shared" si="90"/>
        <v>252.43382636914751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0.71321054798267247</v>
      </c>
      <c r="AW81" s="23">
        <f>EXP(-LN(2)/2)*AW80+(1-EXP(-LN(2)/2))/(LN(2)/2)*AQ81*AT81*VLOOKUP('Données projet'!$B$10,Paramètres!$A$1:$I$89,3,0)*0.475*44/12</f>
        <v>7.4800469513677609E-7</v>
      </c>
      <c r="AX81" s="23">
        <f t="shared" si="60"/>
        <v>0.71321129598736765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253.50000000000014</v>
      </c>
      <c r="BF81" s="14">
        <f t="shared" si="91"/>
        <v>61.334805663162555</v>
      </c>
      <c r="BG81" s="22">
        <f t="shared" si="61"/>
        <v>548.33728653000833</v>
      </c>
      <c r="BH81" s="62">
        <f t="shared" si="62"/>
        <v>818.26072456443455</v>
      </c>
      <c r="BI81" s="62">
        <f ca="1">AVERAGE(OFFSET($BH$3,0,0,'Données projet'!$E$11+1,1))-AVERAGE(OFFSET($H$3,0,0,'Données projet'!$E$11+1,1))</f>
        <v>446.67723242232324</v>
      </c>
      <c r="BJ81" s="62">
        <f t="shared" si="92"/>
        <v>275.54513370838777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0.79928768308402998</v>
      </c>
      <c r="BR81" s="23">
        <f>EXP(-LN(2)/2)*BR80+(1-EXP(-LN(2)/2))/(LN(2)/2)*BL81*BO81*VLOOKUP('Données projet'!$B$11,Paramètres!$A$1:$I$89,3,0)*0.475*44/12</f>
        <v>8.3828112386018018E-7</v>
      </c>
      <c r="BS81" s="24">
        <f t="shared" si="63"/>
        <v>0.79928852136515383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1.9895196601282805E-13</v>
      </c>
      <c r="BZ81" s="14">
        <f>BY81*VLOOKUP('Données projet'!$B$12,Paramètres!$A$1:$I$89,3,0)*VLOOKUP('Données projet'!$B$12,Paramètres!$A$1:$I$89,5,0)</f>
        <v>1.8001173884840681E-13</v>
      </c>
      <c r="CA81" s="14">
        <f t="shared" si="93"/>
        <v>2.5254331426407198E-12</v>
      </c>
      <c r="CB81" s="22">
        <f t="shared" si="64"/>
        <v>4.7119831685935622E-12</v>
      </c>
      <c r="CC81" s="62">
        <f t="shared" si="65"/>
        <v>269.92343803443094</v>
      </c>
      <c r="CD81" s="62">
        <f ca="1">AVERAGE(OFFSET($CC$3,0,0,'Données projet'!$E$12+1,1))-AVERAGE(OFFSET($H$3,0,0,'Données projet'!$E$12+1,1))</f>
        <v>312.43110610485337</v>
      </c>
      <c r="CE81" s="62">
        <f t="shared" si="94"/>
        <v>442.54749157177571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3.2224004294576614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3.2224004294576614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623.5459579898245</v>
      </c>
      <c r="S82" s="62">
        <f ca="1">AVERAGE(OFFSET($R$3,0,0,'Données projet'!$E$9+1,1))-AVERAGE(OFFSET($H$3,0,0,'Données projet'!$E$9+1,1))</f>
        <v>289.69436826914978</v>
      </c>
      <c r="T82" s="62">
        <f t="shared" si="88"/>
        <v>242.84781402593845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772.38851381630275</v>
      </c>
      <c r="AN82" s="62">
        <f ca="1">AVERAGE(OFFSET($AM$3,0,0,'Données projet'!$E$10+1,1))-AVERAGE(OFFSET($H$3,0,0,'Données projet'!$E$10+1,1))</f>
        <v>406.67123242209931</v>
      </c>
      <c r="AO82" s="62">
        <f t="shared" si="90"/>
        <v>252.43382636914751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0.69370776804197365</v>
      </c>
      <c r="AW82" s="23">
        <f>EXP(-LN(2)/2)*AW81+(1-EXP(-LN(2)/2))/(LN(2)/2)*AQ82*AT82*VLOOKUP('Données projet'!$B$10,Paramètres!$A$1:$I$89,3,0)*0.475*44/12</f>
        <v>5.2891919229059052E-7</v>
      </c>
      <c r="AX82" s="23">
        <f t="shared" si="60"/>
        <v>0.69370829696116598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259.58400000000017</v>
      </c>
      <c r="BF82" s="14">
        <f t="shared" si="91"/>
        <v>62.63369530482359</v>
      </c>
      <c r="BG82" s="22">
        <f t="shared" si="61"/>
        <v>561.19581932256801</v>
      </c>
      <c r="BH82" s="62">
        <f t="shared" si="62"/>
        <v>831.52536670374502</v>
      </c>
      <c r="BI82" s="62">
        <f ca="1">AVERAGE(OFFSET($BH$3,0,0,'Données projet'!$E$11+1,1))-AVERAGE(OFFSET($H$3,0,0,'Données projet'!$E$11+1,1))</f>
        <v>446.67723242232324</v>
      </c>
      <c r="BJ82" s="62">
        <f t="shared" si="92"/>
        <v>275.54513370838777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0.77743111935738474</v>
      </c>
      <c r="BR82" s="23">
        <f>EXP(-LN(2)/2)*BR81+(1-EXP(-LN(2)/2))/(LN(2)/2)*BL82*BO82*VLOOKUP('Données projet'!$B$11,Paramètres!$A$1:$I$89,3,0)*0.475*44/12</f>
        <v>5.9275426722221357E-7</v>
      </c>
      <c r="BS82" s="24">
        <f t="shared" si="63"/>
        <v>0.77743171211165196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1.9895196601282805E-13</v>
      </c>
      <c r="BZ82" s="14">
        <f>BY82*VLOOKUP('Données projet'!$B$12,Paramètres!$A$1:$I$89,3,0)*VLOOKUP('Données projet'!$B$12,Paramètres!$A$1:$I$89,5,0)</f>
        <v>1.8001173884840681E-13</v>
      </c>
      <c r="CA82" s="14">
        <f t="shared" si="93"/>
        <v>2.5254331426407198E-12</v>
      </c>
      <c r="CB82" s="22">
        <f t="shared" si="64"/>
        <v>4.7119831685935622E-12</v>
      </c>
      <c r="CC82" s="62">
        <f t="shared" si="65"/>
        <v>270.32954738118167</v>
      </c>
      <c r="CD82" s="62">
        <f ca="1">AVERAGE(OFFSET($CC$3,0,0,'Données projet'!$E$12+1,1))-AVERAGE(OFFSET($H$3,0,0,'Données projet'!$E$12+1,1))</f>
        <v>312.43110610485337</v>
      </c>
      <c r="CE82" s="62">
        <f t="shared" si="94"/>
        <v>442.54749157177571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3.1592111225061847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3.1592111225061847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631.63346333161371</v>
      </c>
      <c r="S83" s="62">
        <f ca="1">AVERAGE(OFFSET($R$3,0,0,'Données projet'!$E$9+1,1))-AVERAGE(OFFSET($H$3,0,0,'Données projet'!$E$9+1,1))</f>
        <v>289.69436826914978</v>
      </c>
      <c r="T83" s="62">
        <f t="shared" si="88"/>
        <v>242.84781402593845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784.28272367574573</v>
      </c>
      <c r="AN83" s="62">
        <f ca="1">AVERAGE(OFFSET($AM$3,0,0,'Données projet'!$E$10+1,1))-AVERAGE(OFFSET($H$3,0,0,'Données projet'!$E$10+1,1))</f>
        <v>406.67123242209931</v>
      </c>
      <c r="AO83" s="62">
        <f t="shared" si="90"/>
        <v>252.43382636914751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0.67473829264435981</v>
      </c>
      <c r="AW83" s="23">
        <f>EXP(-LN(2)/2)*AW82+(1-EXP(-LN(2)/2))/(LN(2)/2)*AQ83*AT83*VLOOKUP('Données projet'!$B$10,Paramètres!$A$1:$I$89,3,0)*0.475*44/12</f>
        <v>3.7400234756838804E-7</v>
      </c>
      <c r="AX83" s="23">
        <f t="shared" si="60"/>
        <v>0.67473866664670734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265.66800000000012</v>
      </c>
      <c r="BF83" s="14">
        <f t="shared" si="91"/>
        <v>63.929045899944406</v>
      </c>
      <c r="BG83" s="22">
        <f t="shared" si="61"/>
        <v>574.04818827573672</v>
      </c>
      <c r="BH83" s="62">
        <f t="shared" si="62"/>
        <v>844.77679991442278</v>
      </c>
      <c r="BI83" s="62">
        <f ca="1">AVERAGE(OFFSET($BH$3,0,0,'Données projet'!$E$11+1,1))-AVERAGE(OFFSET($H$3,0,0,'Données projet'!$E$11+1,1))</f>
        <v>446.67723242232324</v>
      </c>
      <c r="BJ83" s="62">
        <f t="shared" si="92"/>
        <v>275.54513370838777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0.75617222451523136</v>
      </c>
      <c r="BR83" s="23">
        <f>EXP(-LN(2)/2)*BR82+(1-EXP(-LN(2)/2))/(LN(2)/2)*BL83*BO83*VLOOKUP('Données projet'!$B$11,Paramètres!$A$1:$I$89,3,0)*0.475*44/12</f>
        <v>4.1914056193009009E-7</v>
      </c>
      <c r="BS83" s="24">
        <f t="shared" si="63"/>
        <v>0.75617264365579329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1.9895196601282805E-13</v>
      </c>
      <c r="BZ83" s="14">
        <f>BY83*VLOOKUP('Données projet'!$B$12,Paramètres!$A$1:$I$89,3,0)*VLOOKUP('Données projet'!$B$12,Paramètres!$A$1:$I$89,5,0)</f>
        <v>1.8001173884840681E-13</v>
      </c>
      <c r="CA83" s="14">
        <f t="shared" si="93"/>
        <v>2.5254331426407198E-12</v>
      </c>
      <c r="CB83" s="22">
        <f t="shared" si="64"/>
        <v>4.7119831685935622E-12</v>
      </c>
      <c r="CC83" s="62">
        <f t="shared" si="65"/>
        <v>270.72861163869084</v>
      </c>
      <c r="CD83" s="62">
        <f ca="1">AVERAGE(OFFSET($CC$3,0,0,'Données projet'!$E$12+1,1))-AVERAGE(OFFSET($H$3,0,0,'Données projet'!$E$12+1,1))</f>
        <v>312.43110610485337</v>
      </c>
      <c r="CE83" s="62">
        <f t="shared" si="94"/>
        <v>442.54749157177571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3.0972609193223546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3.0972609193223546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569.30702878501927</v>
      </c>
      <c r="S84" s="62">
        <f ca="1">AVERAGE(OFFSET($R$3,0,0,'Données projet'!$E$9+1,1))-AVERAGE(OFFSET($H$3,0,0,'Données projet'!$E$9+1,1))</f>
        <v>289.69436826914978</v>
      </c>
      <c r="T84" s="62">
        <f t="shared" si="88"/>
        <v>242.84781402593845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755.15939574590493</v>
      </c>
      <c r="AN84" s="62">
        <f ca="1">AVERAGE(OFFSET($AM$3,0,0,'Données projet'!$E$10+1,1))-AVERAGE(OFFSET($H$3,0,0,'Données projet'!$E$10+1,1))</f>
        <v>406.67123242209931</v>
      </c>
      <c r="AO84" s="62">
        <f t="shared" si="90"/>
        <v>252.43382636914751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0.65628753854905508</v>
      </c>
      <c r="AW84" s="23">
        <f>EXP(-LN(2)/2)*AW83+(1-EXP(-LN(2)/2))/(LN(2)/2)*AQ84*AT84*VLOOKUP('Données projet'!$B$10,Paramètres!$A$1:$I$89,3,0)*0.475*44/12</f>
        <v>2.6445959614529526E-7</v>
      </c>
      <c r="AX84" s="23">
        <f t="shared" si="60"/>
        <v>0.65628780300865119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250.05240000000018</v>
      </c>
      <c r="BF84" s="14">
        <f t="shared" si="91"/>
        <v>60.597161386823522</v>
      </c>
      <c r="BG84" s="22">
        <f t="shared" si="61"/>
        <v>541.04798608205112</v>
      </c>
      <c r="BH84" s="62">
        <f t="shared" si="62"/>
        <v>812.1687391055525</v>
      </c>
      <c r="BI84" s="62">
        <f ca="1">AVERAGE(OFFSET($BH$3,0,0,'Données projet'!$E$11+1,1))-AVERAGE(OFFSET($H$3,0,0,'Données projet'!$E$11+1,1))</f>
        <v>446.67723242232324</v>
      </c>
      <c r="BJ84" s="62">
        <f t="shared" si="92"/>
        <v>275.54513370838777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0.73549465527049329</v>
      </c>
      <c r="BR84" s="23">
        <f>EXP(-LN(2)/2)*BR83+(1-EXP(-LN(2)/2))/(LN(2)/2)*BL84*BO84*VLOOKUP('Données projet'!$B$11,Paramètres!$A$1:$I$89,3,0)*0.475*44/12</f>
        <v>2.9637713361110678E-7</v>
      </c>
      <c r="BS84" s="24">
        <f t="shared" si="63"/>
        <v>0.7354949516476269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1.9895196601282805E-13</v>
      </c>
      <c r="BZ84" s="14">
        <f>BY84*VLOOKUP('Données projet'!$B$12,Paramètres!$A$1:$I$89,3,0)*VLOOKUP('Données projet'!$B$12,Paramètres!$A$1:$I$89,5,0)</f>
        <v>1.8001173884840681E-13</v>
      </c>
      <c r="CA84" s="14">
        <f t="shared" si="93"/>
        <v>2.5254331426407198E-12</v>
      </c>
      <c r="CB84" s="22">
        <f t="shared" si="64"/>
        <v>4.7119831685935622E-12</v>
      </c>
      <c r="CC84" s="62">
        <f t="shared" si="65"/>
        <v>271.12075302350615</v>
      </c>
      <c r="CD84" s="62">
        <f ca="1">AVERAGE(OFFSET($CC$3,0,0,'Données projet'!$E$12+1,1))-AVERAGE(OFFSET($H$3,0,0,'Données projet'!$E$12+1,1))</f>
        <v>312.43110610485337</v>
      </c>
      <c r="CE84" s="62">
        <f t="shared" si="94"/>
        <v>442.54749157177571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3.0365255218370666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3.0365255218370666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578.0104027935688</v>
      </c>
      <c r="S85" s="62">
        <f ca="1">AVERAGE(OFFSET($R$3,0,0,'Données projet'!$E$9+1,1))-AVERAGE(OFFSET($H$3,0,0,'Données projet'!$E$9+1,1))</f>
        <v>289.69436826914978</v>
      </c>
      <c r="T85" s="62">
        <f t="shared" si="88"/>
        <v>242.84781402593845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766.28192575361015</v>
      </c>
      <c r="AN85" s="62">
        <f ca="1">AVERAGE(OFFSET($AM$3,0,0,'Données projet'!$E$10+1,1))-AVERAGE(OFFSET($H$3,0,0,'Données projet'!$E$10+1,1))</f>
        <v>406.67123242209931</v>
      </c>
      <c r="AO85" s="62">
        <f t="shared" si="90"/>
        <v>252.43382636914751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0.6383413212947695</v>
      </c>
      <c r="AW85" s="23">
        <f>EXP(-LN(2)/2)*AW84+(1-EXP(-LN(2)/2))/(LN(2)/2)*AQ85*AT85*VLOOKUP('Données projet'!$B$10,Paramètres!$A$1:$I$89,3,0)*0.475*44/12</f>
        <v>1.8700117378419402E-7</v>
      </c>
      <c r="AX85" s="23">
        <f t="shared" si="60"/>
        <v>0.63834150829594327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255.73080000000016</v>
      </c>
      <c r="BF85" s="14">
        <f t="shared" si="91"/>
        <v>61.811482021795285</v>
      </c>
      <c r="BG85" s="22">
        <f t="shared" si="61"/>
        <v>553.05280785462708</v>
      </c>
      <c r="BH85" s="62">
        <f t="shared" si="62"/>
        <v>824.55889948661411</v>
      </c>
      <c r="BI85" s="62">
        <f ca="1">AVERAGE(OFFSET($BH$3,0,0,'Données projet'!$E$11+1,1))-AVERAGE(OFFSET($H$3,0,0,'Données projet'!$E$11+1,1))</f>
        <v>446.67723242232324</v>
      </c>
      <c r="BJ85" s="62">
        <f t="shared" si="92"/>
        <v>275.54513370838777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0.71538251524413876</v>
      </c>
      <c r="BR85" s="23">
        <f>EXP(-LN(2)/2)*BR84+(1-EXP(-LN(2)/2))/(LN(2)/2)*BL85*BO85*VLOOKUP('Données projet'!$B$11,Paramètres!$A$1:$I$89,3,0)*0.475*44/12</f>
        <v>2.0957028096504504E-7</v>
      </c>
      <c r="BS85" s="24">
        <f t="shared" si="63"/>
        <v>0.71538272481441978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1.9895196601282805E-13</v>
      </c>
      <c r="BZ85" s="14">
        <f>BY85*VLOOKUP('Données projet'!$B$12,Paramètres!$A$1:$I$89,3,0)*VLOOKUP('Données projet'!$B$12,Paramètres!$A$1:$I$89,5,0)</f>
        <v>1.8001173884840681E-13</v>
      </c>
      <c r="CA85" s="14">
        <f t="shared" si="93"/>
        <v>2.5254331426407198E-12</v>
      </c>
      <c r="CB85" s="22">
        <f t="shared" si="64"/>
        <v>4.7119831685935622E-12</v>
      </c>
      <c r="CC85" s="62">
        <f t="shared" si="65"/>
        <v>271.50609163199175</v>
      </c>
      <c r="CD85" s="62">
        <f ca="1">AVERAGE(OFFSET($CC$3,0,0,'Données projet'!$E$12+1,1))-AVERAGE(OFFSET($H$3,0,0,'Données projet'!$E$12+1,1))</f>
        <v>312.43110610485337</v>
      </c>
      <c r="CE85" s="62">
        <f t="shared" si="94"/>
        <v>442.54749157177571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2.9769811084515307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2.9769811084515307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586.70207569785316</v>
      </c>
      <c r="S86" s="62">
        <f ca="1">AVERAGE(OFFSET($R$3,0,0,'Données projet'!$E$9+1,1))-AVERAGE(OFFSET($H$3,0,0,'Données projet'!$E$9+1,1))</f>
        <v>289.69436826914978</v>
      </c>
      <c r="T86" s="62">
        <f t="shared" si="88"/>
        <v>242.84781402593845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777.39283419634467</v>
      </c>
      <c r="AN86" s="62">
        <f ca="1">AVERAGE(OFFSET($AM$3,0,0,'Données projet'!$E$10+1,1))-AVERAGE(OFFSET($H$3,0,0,'Données projet'!$E$10+1,1))</f>
        <v>406.67123242209931</v>
      </c>
      <c r="AO86" s="62">
        <f t="shared" si="90"/>
        <v>252.43382636914751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0.62088584429505289</v>
      </c>
      <c r="AW86" s="23">
        <f>EXP(-LN(2)/2)*AW85+(1-EXP(-LN(2)/2))/(LN(2)/2)*AQ86*AT86*VLOOKUP('Données projet'!$B$10,Paramètres!$A$1:$I$89,3,0)*0.475*44/12</f>
        <v>1.3222979807264763E-7</v>
      </c>
      <c r="AX86" s="23">
        <f t="shared" si="60"/>
        <v>0.620885976524851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261.40920000000011</v>
      </c>
      <c r="BF86" s="14">
        <f t="shared" si="91"/>
        <v>63.022667885185157</v>
      </c>
      <c r="BG86" s="22">
        <f t="shared" si="61"/>
        <v>565.052169900031</v>
      </c>
      <c r="BH86" s="62">
        <f t="shared" si="62"/>
        <v>836.93691537713448</v>
      </c>
      <c r="BI86" s="62">
        <f ca="1">AVERAGE(OFFSET($BH$3,0,0,'Données projet'!$E$11+1,1))-AVERAGE(OFFSET($H$3,0,0,'Données projet'!$E$11+1,1))</f>
        <v>446.67723242232324</v>
      </c>
      <c r="BJ86" s="62">
        <f t="shared" si="92"/>
        <v>275.54513370838777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0.69582034274445637</v>
      </c>
      <c r="BR86" s="23">
        <f>EXP(-LN(2)/2)*BR85+(1-EXP(-LN(2)/2))/(LN(2)/2)*BL86*BO86*VLOOKUP('Données projet'!$B$11,Paramètres!$A$1:$I$89,3,0)*0.475*44/12</f>
        <v>1.4818856680555339E-7</v>
      </c>
      <c r="BS86" s="24">
        <f t="shared" si="63"/>
        <v>0.69582049093302312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1.9895196601282805E-13</v>
      </c>
      <c r="BZ86" s="14">
        <f>BY86*VLOOKUP('Données projet'!$B$12,Paramètres!$A$1:$I$89,3,0)*VLOOKUP('Données projet'!$B$12,Paramètres!$A$1:$I$89,5,0)</f>
        <v>1.8001173884840681E-13</v>
      </c>
      <c r="CA86" s="14">
        <f t="shared" si="93"/>
        <v>2.5254331426407198E-12</v>
      </c>
      <c r="CB86" s="22">
        <f t="shared" si="64"/>
        <v>4.7119831685935622E-12</v>
      </c>
      <c r="CC86" s="62">
        <f t="shared" si="65"/>
        <v>271.8847454771082</v>
      </c>
      <c r="CD86" s="62">
        <f ca="1">AVERAGE(OFFSET($CC$3,0,0,'Données projet'!$E$12+1,1))-AVERAGE(OFFSET($H$3,0,0,'Données projet'!$E$12+1,1))</f>
        <v>312.43110610485337</v>
      </c>
      <c r="CE86" s="62">
        <f t="shared" si="94"/>
        <v>442.54749157177571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2.918604324693979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2.918604324693979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595.38231471932249</v>
      </c>
      <c r="S87" s="62">
        <f ca="1">AVERAGE(OFFSET($R$3,0,0,'Données projet'!$E$9+1,1))-AVERAGE(OFFSET($H$3,0,0,'Données projet'!$E$9+1,1))</f>
        <v>289.69436826914978</v>
      </c>
      <c r="T87" s="62">
        <f t="shared" si="88"/>
        <v>242.84781402593845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788.49235662865397</v>
      </c>
      <c r="AN87" s="62">
        <f ca="1">AVERAGE(OFFSET($AM$3,0,0,'Données projet'!$E$10+1,1))-AVERAGE(OFFSET($H$3,0,0,'Données projet'!$E$10+1,1))</f>
        <v>406.67123242209931</v>
      </c>
      <c r="AO87" s="62">
        <f t="shared" si="90"/>
        <v>252.43382636914751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0.60390768823183716</v>
      </c>
      <c r="AW87" s="23">
        <f>EXP(-LN(2)/2)*AW86+(1-EXP(-LN(2)/2))/(LN(2)/2)*AQ87*AT87*VLOOKUP('Données projet'!$B$10,Paramètres!$A$1:$I$89,3,0)*0.475*44/12</f>
        <v>9.3500586892097011E-8</v>
      </c>
      <c r="AX87" s="23">
        <f t="shared" si="60"/>
        <v>0.6039077817324241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267.08760000000018</v>
      </c>
      <c r="BF87" s="14">
        <f t="shared" si="91"/>
        <v>64.230794913549914</v>
      </c>
      <c r="BG87" s="22">
        <f t="shared" si="61"/>
        <v>577.04620447443301</v>
      </c>
      <c r="BH87" s="62">
        <f t="shared" si="62"/>
        <v>849.30303499898332</v>
      </c>
      <c r="BI87" s="62">
        <f ca="1">AVERAGE(OFFSET($BH$3,0,0,'Données projet'!$E$11+1,1))-AVERAGE(OFFSET($H$3,0,0,'Données projet'!$E$11+1,1))</f>
        <v>446.67723242232324</v>
      </c>
      <c r="BJ87" s="62">
        <f t="shared" si="92"/>
        <v>275.54513370838777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0.67679309888050765</v>
      </c>
      <c r="BR87" s="23">
        <f>EXP(-LN(2)/2)*BR86+(1-EXP(-LN(2)/2))/(LN(2)/2)*BL87*BO87*VLOOKUP('Données projet'!$B$11,Paramètres!$A$1:$I$89,3,0)*0.475*44/12</f>
        <v>1.0478514048252252E-7</v>
      </c>
      <c r="BS87" s="24">
        <f t="shared" si="63"/>
        <v>0.6767932036656481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1.9895196601282805E-13</v>
      </c>
      <c r="BZ87" s="14">
        <f>BY87*VLOOKUP('Données projet'!$B$12,Paramètres!$A$1:$I$89,3,0)*VLOOKUP('Données projet'!$B$12,Paramètres!$A$1:$I$89,5,0)</f>
        <v>1.8001173884840681E-13</v>
      </c>
      <c r="CA87" s="14">
        <f t="shared" si="93"/>
        <v>2.5254331426407198E-12</v>
      </c>
      <c r="CB87" s="22">
        <f t="shared" si="64"/>
        <v>4.7119831685935622E-12</v>
      </c>
      <c r="CC87" s="62">
        <f t="shared" si="65"/>
        <v>272.25683052455503</v>
      </c>
      <c r="CD87" s="62">
        <f ca="1">AVERAGE(OFFSET($CC$3,0,0,'Données projet'!$E$12+1,1))-AVERAGE(OFFSET($H$3,0,0,'Données projet'!$E$12+1,1))</f>
        <v>312.43110610485337</v>
      </c>
      <c r="CE87" s="62">
        <f t="shared" si="94"/>
        <v>442.54749157177571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2.8613722740595908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2.8613722740595908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604.05137664815425</v>
      </c>
      <c r="S88" s="62">
        <f ca="1">AVERAGE(OFFSET($R$3,0,0,'Données projet'!$E$9+1,1))-AVERAGE(OFFSET($H$3,0,0,'Données projet'!$E$9+1,1))</f>
        <v>289.69436826914978</v>
      </c>
      <c r="T88" s="62">
        <f t="shared" si="88"/>
        <v>242.84781402593845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799.58072121780242</v>
      </c>
      <c r="AN88" s="62">
        <f ca="1">AVERAGE(OFFSET($AM$3,0,0,'Données projet'!$E$10+1,1))-AVERAGE(OFFSET($H$3,0,0,'Données projet'!$E$10+1,1))</f>
        <v>406.67123242209931</v>
      </c>
      <c r="AO88" s="62">
        <f t="shared" si="90"/>
        <v>252.43382636914751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0.58739380073901248</v>
      </c>
      <c r="AW88" s="23">
        <f>EXP(-LN(2)/2)*AW87+(1-EXP(-LN(2)/2))/(LN(2)/2)*AQ88*AT88*VLOOKUP('Données projet'!$B$10,Paramètres!$A$1:$I$89,3,0)*0.475*44/12</f>
        <v>6.6114899036323814E-8</v>
      </c>
      <c r="AX88" s="23">
        <f t="shared" si="60"/>
        <v>0.58739386685391148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272.76600000000019</v>
      </c>
      <c r="BF88" s="14">
        <f t="shared" si="91"/>
        <v>65.435935630087627</v>
      </c>
      <c r="BG88" s="22">
        <f t="shared" si="61"/>
        <v>589.03503788906949</v>
      </c>
      <c r="BH88" s="62">
        <f t="shared" si="62"/>
        <v>861.65749861735094</v>
      </c>
      <c r="BI88" s="62">
        <f ca="1">AVERAGE(OFFSET($BH$3,0,0,'Données projet'!$E$11+1,1))-AVERAGE(OFFSET($H$3,0,0,'Données projet'!$E$11+1,1))</f>
        <v>446.67723242232324</v>
      </c>
      <c r="BJ88" s="62">
        <f t="shared" si="92"/>
        <v>275.54513370838777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0.65828615600061791</v>
      </c>
      <c r="BR88" s="23">
        <f>EXP(-LN(2)/2)*BR87+(1-EXP(-LN(2)/2))/(LN(2)/2)*BL88*BO88*VLOOKUP('Données projet'!$B$11,Paramètres!$A$1:$I$89,3,0)*0.475*44/12</f>
        <v>7.4094283402776696E-8</v>
      </c>
      <c r="BS88" s="24">
        <f t="shared" si="63"/>
        <v>0.65828623009490128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1.9895196601282805E-13</v>
      </c>
      <c r="BZ88" s="14">
        <f>BY88*VLOOKUP('Données projet'!$B$12,Paramètres!$A$1:$I$89,3,0)*VLOOKUP('Données projet'!$B$12,Paramètres!$A$1:$I$89,5,0)</f>
        <v>1.8001173884840681E-13</v>
      </c>
      <c r="CA88" s="14">
        <f t="shared" si="93"/>
        <v>2.5254331426407198E-12</v>
      </c>
      <c r="CB88" s="22">
        <f t="shared" si="64"/>
        <v>4.7119831685935622E-12</v>
      </c>
      <c r="CC88" s="62">
        <f t="shared" si="65"/>
        <v>272.62246072828623</v>
      </c>
      <c r="CD88" s="62">
        <f ca="1">AVERAGE(OFFSET($CC$3,0,0,'Données projet'!$E$12+1,1))-AVERAGE(OFFSET($H$3,0,0,'Données projet'!$E$12+1,1))</f>
        <v>312.43110610485337</v>
      </c>
      <c r="CE88" s="62">
        <f t="shared" si="94"/>
        <v>442.54749157177571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2.8052625090300389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2.8052625090300389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612.70950855064791</v>
      </c>
      <c r="S89" s="62">
        <f ca="1">AVERAGE(OFFSET($R$3,0,0,'Données projet'!$E$9+1,1))-AVERAGE(OFFSET($H$3,0,0,'Données projet'!$E$9+1,1))</f>
        <v>289.69436826914978</v>
      </c>
      <c r="T89" s="62">
        <f t="shared" si="88"/>
        <v>242.84781402593845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770.05776246766447</v>
      </c>
      <c r="AN89" s="62">
        <f ca="1">AVERAGE(OFFSET($AM$3,0,0,'Données projet'!$E$10+1,1))-AVERAGE(OFFSET($H$3,0,0,'Données projet'!$E$10+1,1))</f>
        <v>406.67123242209931</v>
      </c>
      <c r="AO89" s="62">
        <f t="shared" si="90"/>
        <v>252.43382636914751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0.57133148636810671</v>
      </c>
      <c r="AW89" s="23">
        <f>EXP(-LN(2)/2)*AW88+(1-EXP(-LN(2)/2))/(LN(2)/2)*AQ89*AT89*VLOOKUP('Données projet'!$B$10,Paramètres!$A$1:$I$89,3,0)*0.475*44/12</f>
        <v>4.6750293446048505E-8</v>
      </c>
      <c r="AX89" s="23">
        <f t="shared" si="60"/>
        <v>0.57133153311840013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256.94760000000014</v>
      </c>
      <c r="BF89" s="14">
        <f t="shared" si="91"/>
        <v>62.071283104858303</v>
      </c>
      <c r="BG89" s="22">
        <f t="shared" si="61"/>
        <v>555.6245547409618</v>
      </c>
      <c r="BH89" s="62">
        <f t="shared" si="62"/>
        <v>828.60630280636656</v>
      </c>
      <c r="BI89" s="62">
        <f ca="1">AVERAGE(OFFSET($BH$3,0,0,'Données projet'!$E$11+1,1))-AVERAGE(OFFSET($H$3,0,0,'Données projet'!$E$11+1,1))</f>
        <v>446.67723242232324</v>
      </c>
      <c r="BJ89" s="62">
        <f t="shared" si="92"/>
        <v>275.54513370838777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0.64028528644701654</v>
      </c>
      <c r="BR89" s="23">
        <f>EXP(-LN(2)/2)*BR88+(1-EXP(-LN(2)/2))/(LN(2)/2)*BL89*BO89*VLOOKUP('Données projet'!$B$11,Paramètres!$A$1:$I$89,3,0)*0.475*44/12</f>
        <v>5.2392570241261261E-8</v>
      </c>
      <c r="BS89" s="24">
        <f t="shared" si="63"/>
        <v>0.64028533883958683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1.9895196601282805E-13</v>
      </c>
      <c r="BZ89" s="14">
        <f>BY89*VLOOKUP('Données projet'!$B$12,Paramètres!$A$1:$I$89,3,0)*VLOOKUP('Données projet'!$B$12,Paramètres!$A$1:$I$89,5,0)</f>
        <v>1.8001173884840681E-13</v>
      </c>
      <c r="CA89" s="14">
        <f t="shared" si="93"/>
        <v>2.5254331426407198E-12</v>
      </c>
      <c r="CB89" s="22">
        <f t="shared" si="64"/>
        <v>4.7119831685935622E-12</v>
      </c>
      <c r="CC89" s="62">
        <f t="shared" si="65"/>
        <v>272.98174806540942</v>
      </c>
      <c r="CD89" s="62">
        <f ca="1">AVERAGE(OFFSET($CC$3,0,0,'Données projet'!$E$12+1,1))-AVERAGE(OFFSET($H$3,0,0,'Données projet'!$E$12+1,1))</f>
        <v>312.43110610485337</v>
      </c>
      <c r="CE89" s="62">
        <f t="shared" si="94"/>
        <v>442.54749157177571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2.7502530222691393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2.7502530222691393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621.35694840682913</v>
      </c>
      <c r="S90" s="62">
        <f ca="1">AVERAGE(OFFSET($R$3,0,0,'Données projet'!$E$9+1,1))-AVERAGE(OFFSET($H$3,0,0,'Données projet'!$E$9+1,1))</f>
        <v>289.69436826914978</v>
      </c>
      <c r="T90" s="62">
        <f t="shared" si="88"/>
        <v>242.84781402593845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780.75885505240763</v>
      </c>
      <c r="AN90" s="62">
        <f ca="1">AVERAGE(OFFSET($AM$3,0,0,'Données projet'!$E$10+1,1))-AVERAGE(OFFSET($H$3,0,0,'Données projet'!$E$10+1,1))</f>
        <v>406.67123242209931</v>
      </c>
      <c r="AO90" s="62">
        <f t="shared" si="90"/>
        <v>252.43382636914751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0.55570839682835371</v>
      </c>
      <c r="AW90" s="23">
        <f>EXP(-LN(2)/2)*AW89+(1-EXP(-LN(2)/2))/(LN(2)/2)*AQ90*AT90*VLOOKUP('Données projet'!$B$10,Paramètres!$A$1:$I$89,3,0)*0.475*44/12</f>
        <v>3.3057449518161907E-8</v>
      </c>
      <c r="AX90" s="23">
        <f t="shared" si="60"/>
        <v>0.55570842988580327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262.42320000000012</v>
      </c>
      <c r="BF90" s="14">
        <f t="shared" si="91"/>
        <v>63.23862706204779</v>
      </c>
      <c r="BG90" s="22">
        <f t="shared" si="61"/>
        <v>567.19434879973335</v>
      </c>
      <c r="BH90" s="62">
        <f t="shared" si="62"/>
        <v>840.52915137020818</v>
      </c>
      <c r="BI90" s="62">
        <f ca="1">AVERAGE(OFFSET($BH$3,0,0,'Données projet'!$E$11+1,1))-AVERAGE(OFFSET($H$3,0,0,'Données projet'!$E$11+1,1))</f>
        <v>446.67723242232324</v>
      </c>
      <c r="BJ90" s="62">
        <f t="shared" si="92"/>
        <v>275.54513370838777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0.62277665161798301</v>
      </c>
      <c r="BR90" s="23">
        <f>EXP(-LN(2)/2)*BR89+(1-EXP(-LN(2)/2))/(LN(2)/2)*BL90*BO90*VLOOKUP('Données projet'!$B$11,Paramètres!$A$1:$I$89,3,0)*0.475*44/12</f>
        <v>3.7047141701388348E-8</v>
      </c>
      <c r="BS90" s="24">
        <f t="shared" si="63"/>
        <v>0.6227766886651247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1.9895196601282805E-13</v>
      </c>
      <c r="BZ90" s="14">
        <f>BY90*VLOOKUP('Données projet'!$B$12,Paramètres!$A$1:$I$89,3,0)*VLOOKUP('Données projet'!$B$12,Paramètres!$A$1:$I$89,5,0)</f>
        <v>1.8001173884840681E-13</v>
      </c>
      <c r="CA90" s="14">
        <f t="shared" si="93"/>
        <v>2.5254331426407198E-12</v>
      </c>
      <c r="CB90" s="22">
        <f t="shared" si="64"/>
        <v>4.7119831685935622E-12</v>
      </c>
      <c r="CC90" s="62">
        <f t="shared" si="65"/>
        <v>273.33480257047955</v>
      </c>
      <c r="CD90" s="62">
        <f ca="1">AVERAGE(OFFSET($CC$3,0,0,'Données projet'!$E$12+1,1))-AVERAGE(OFFSET($H$3,0,0,'Données projet'!$E$12+1,1))</f>
        <v>312.43110610485337</v>
      </c>
      <c r="CE90" s="62">
        <f t="shared" si="94"/>
        <v>442.54749157177571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2.6963222379911467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2.6963222379911467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629.99392568690655</v>
      </c>
      <c r="S91" s="62">
        <f ca="1">AVERAGE(OFFSET($R$3,0,0,'Données projet'!$E$9+1,1))-AVERAGE(OFFSET($H$3,0,0,'Données projet'!$E$9+1,1))</f>
        <v>289.69436826914978</v>
      </c>
      <c r="T91" s="62">
        <f t="shared" si="88"/>
        <v>242.84781402593845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791.44936301044379</v>
      </c>
      <c r="AN91" s="62">
        <f ca="1">AVERAGE(OFFSET($AM$3,0,0,'Données projet'!$E$10+1,1))-AVERAGE(OFFSET($H$3,0,0,'Données projet'!$E$10+1,1))</f>
        <v>406.67123242209931</v>
      </c>
      <c r="AO91" s="62">
        <f t="shared" si="90"/>
        <v>252.43382636914751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0.54051252149364792</v>
      </c>
      <c r="AW91" s="23">
        <f>EXP(-LN(2)/2)*AW90+(1-EXP(-LN(2)/2))/(LN(2)/2)*AQ91*AT91*VLOOKUP('Données projet'!$B$10,Paramètres!$A$1:$I$89,3,0)*0.475*44/12</f>
        <v>2.3375146723024253E-8</v>
      </c>
      <c r="AX91" s="23">
        <f t="shared" si="60"/>
        <v>0.54051254486879463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267.89880000000011</v>
      </c>
      <c r="BF91" s="14">
        <f t="shared" si="91"/>
        <v>64.403139057834565</v>
      </c>
      <c r="BG91" s="22">
        <f t="shared" si="61"/>
        <v>578.75921052572869</v>
      </c>
      <c r="BH91" s="62">
        <f t="shared" si="62"/>
        <v>852.44094289492239</v>
      </c>
      <c r="BI91" s="62">
        <f ca="1">AVERAGE(OFFSET($BH$3,0,0,'Données projet'!$E$11+1,1))-AVERAGE(OFFSET($H$3,0,0,'Données projet'!$E$11+1,1))</f>
        <v>446.67723242232324</v>
      </c>
      <c r="BJ91" s="62">
        <f t="shared" si="92"/>
        <v>275.54513370838777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0.60574679132908849</v>
      </c>
      <c r="BR91" s="23">
        <f>EXP(-LN(2)/2)*BR90+(1-EXP(-LN(2)/2))/(LN(2)/2)*BL91*BO91*VLOOKUP('Données projet'!$B$11,Paramètres!$A$1:$I$89,3,0)*0.475*44/12</f>
        <v>2.6196285120630631E-8</v>
      </c>
      <c r="BS91" s="24">
        <f t="shared" si="63"/>
        <v>0.60574681752537363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1.9895196601282805E-13</v>
      </c>
      <c r="BZ91" s="14">
        <f>BY91*VLOOKUP('Données projet'!$B$12,Paramètres!$A$1:$I$89,3,0)*VLOOKUP('Données projet'!$B$12,Paramètres!$A$1:$I$89,5,0)</f>
        <v>1.8001173884840681E-13</v>
      </c>
      <c r="CA91" s="14">
        <f t="shared" si="93"/>
        <v>2.5254331426407198E-12</v>
      </c>
      <c r="CB91" s="22">
        <f t="shared" si="64"/>
        <v>4.7119831685935622E-12</v>
      </c>
      <c r="CC91" s="62">
        <f t="shared" si="65"/>
        <v>273.68173236919841</v>
      </c>
      <c r="CD91" s="62">
        <f ca="1">AVERAGE(OFFSET($CC$3,0,0,'Données projet'!$E$12+1,1))-AVERAGE(OFFSET($H$3,0,0,'Données projet'!$E$12+1,1))</f>
        <v>312.43110610485337</v>
      </c>
      <c r="CE91" s="62">
        <f t="shared" si="94"/>
        <v>442.54749157177571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2.6434490034983154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2.6434490034983154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638.62066187396624</v>
      </c>
      <c r="S92" s="62">
        <f ca="1">AVERAGE(OFFSET($R$3,0,0,'Données projet'!$E$9+1,1))-AVERAGE(OFFSET($H$3,0,0,'Données projet'!$E$9+1,1))</f>
        <v>289.69436826914978</v>
      </c>
      <c r="T92" s="62">
        <f t="shared" si="88"/>
        <v>242.84781402593845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802.1294942522743</v>
      </c>
      <c r="AN92" s="62">
        <f ca="1">AVERAGE(OFFSET($AM$3,0,0,'Données projet'!$E$10+1,1))-AVERAGE(OFFSET($H$3,0,0,'Données projet'!$E$10+1,1))</f>
        <v>406.67123242209931</v>
      </c>
      <c r="AO92" s="62">
        <f t="shared" si="90"/>
        <v>252.43382636914751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0.52573217816908602</v>
      </c>
      <c r="AW92" s="23">
        <f>EXP(-LN(2)/2)*AW91+(1-EXP(-LN(2)/2))/(LN(2)/2)*AQ92*AT92*VLOOKUP('Données projet'!$B$10,Paramètres!$A$1:$I$89,3,0)*0.475*44/12</f>
        <v>1.6528724759080954E-8</v>
      </c>
      <c r="AX92" s="23">
        <f t="shared" si="60"/>
        <v>0.52573219469781074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273.37440000000009</v>
      </c>
      <c r="BF92" s="14">
        <f t="shared" si="91"/>
        <v>65.564883644654444</v>
      </c>
      <c r="BG92" s="22">
        <f t="shared" si="61"/>
        <v>590.31925234777327</v>
      </c>
      <c r="BH92" s="62">
        <f t="shared" si="62"/>
        <v>864.34189605929691</v>
      </c>
      <c r="BI92" s="62">
        <f ca="1">AVERAGE(OFFSET($BH$3,0,0,'Données projet'!$E$11+1,1))-AVERAGE(OFFSET($H$3,0,0,'Données projet'!$E$11+1,1))</f>
        <v>446.67723242232324</v>
      </c>
      <c r="BJ92" s="62">
        <f t="shared" si="92"/>
        <v>275.54513370838777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0.58918261346535528</v>
      </c>
      <c r="BR92" s="23">
        <f>EXP(-LN(2)/2)*BR91+(1-EXP(-LN(2)/2))/(LN(2)/2)*BL92*BO92*VLOOKUP('Données projet'!$B$11,Paramètres!$A$1:$I$89,3,0)*0.475*44/12</f>
        <v>1.8523570850694174E-8</v>
      </c>
      <c r="BS92" s="24">
        <f t="shared" si="63"/>
        <v>0.58918263198892618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1.9895196601282805E-13</v>
      </c>
      <c r="BZ92" s="14">
        <f>BY92*VLOOKUP('Données projet'!$B$12,Paramètres!$A$1:$I$89,3,0)*VLOOKUP('Données projet'!$B$12,Paramètres!$A$1:$I$89,5,0)</f>
        <v>1.8001173884840681E-13</v>
      </c>
      <c r="CA92" s="14">
        <f t="shared" si="93"/>
        <v>2.5254331426407198E-12</v>
      </c>
      <c r="CB92" s="22">
        <f t="shared" si="64"/>
        <v>4.7119831685935622E-12</v>
      </c>
      <c r="CC92" s="62">
        <f t="shared" si="65"/>
        <v>274.0226437115283</v>
      </c>
      <c r="CD92" s="62">
        <f ca="1">AVERAGE(OFFSET($CC$3,0,0,'Données projet'!$E$12+1,1))-AVERAGE(OFFSET($H$3,0,0,'Données projet'!$E$12+1,1))</f>
        <v>312.43110610485337</v>
      </c>
      <c r="CE92" s="62">
        <f t="shared" si="94"/>
        <v>442.54749157177571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2.5916125808843997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2.5916125808843997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647.23737093924035</v>
      </c>
      <c r="S93" s="62">
        <f ca="1">AVERAGE(OFFSET($R$3,0,0,'Données projet'!$E$9+1,1))-AVERAGE(OFFSET($H$3,0,0,'Données projet'!$E$9+1,1))</f>
        <v>289.69436826914978</v>
      </c>
      <c r="T93" s="62">
        <f t="shared" si="88"/>
        <v>242.84781402593845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812.79945053988627</v>
      </c>
      <c r="AN93" s="62">
        <f ca="1">AVERAGE(OFFSET($AM$3,0,0,'Données projet'!$E$10+1,1))-AVERAGE(OFFSET($H$3,0,0,'Données projet'!$E$10+1,1))</f>
        <v>406.67123242209931</v>
      </c>
      <c r="AO93" s="62">
        <f t="shared" si="90"/>
        <v>252.43382636914751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0.51135600410999871</v>
      </c>
      <c r="AW93" s="23">
        <f>EXP(-LN(2)/2)*AW92+(1-EXP(-LN(2)/2))/(LN(2)/2)*AQ93*AT93*VLOOKUP('Données projet'!$B$10,Paramètres!$A$1:$I$89,3,0)*0.475*44/12</f>
        <v>1.1687573361512126E-8</v>
      </c>
      <c r="AX93" s="23">
        <f t="shared" si="60"/>
        <v>0.51135601579757206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278.85000000000008</v>
      </c>
      <c r="BF93" s="14">
        <f t="shared" si="91"/>
        <v>66.723922641152967</v>
      </c>
      <c r="BG93" s="22">
        <f t="shared" si="61"/>
        <v>601.87458193334146</v>
      </c>
      <c r="BH93" s="62">
        <f t="shared" si="62"/>
        <v>876.23222293756908</v>
      </c>
      <c r="BI93" s="62">
        <f ca="1">AVERAGE(OFFSET($BH$3,0,0,'Données projet'!$E$11+1,1))-AVERAGE(OFFSET($H$3,0,0,'Données projet'!$E$11+1,1))</f>
        <v>446.67723242232324</v>
      </c>
      <c r="BJ93" s="62">
        <f t="shared" si="92"/>
        <v>275.54513370838777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0.57307138391637813</v>
      </c>
      <c r="BR93" s="23">
        <f>EXP(-LN(2)/2)*BR92+(1-EXP(-LN(2)/2))/(LN(2)/2)*BL93*BO93*VLOOKUP('Données projet'!$B$11,Paramètres!$A$1:$I$89,3,0)*0.475*44/12</f>
        <v>1.3098142560315315E-8</v>
      </c>
      <c r="BS93" s="24">
        <f t="shared" si="63"/>
        <v>0.5730713970145207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1.9895196601282805E-13</v>
      </c>
      <c r="BZ93" s="14">
        <f>BY93*VLOOKUP('Données projet'!$B$12,Paramètres!$A$1:$I$89,3,0)*VLOOKUP('Données projet'!$B$12,Paramètres!$A$1:$I$89,5,0)</f>
        <v>1.8001173884840681E-13</v>
      </c>
      <c r="CA93" s="14">
        <f t="shared" si="93"/>
        <v>2.5254331426407198E-12</v>
      </c>
      <c r="CB93" s="22">
        <f t="shared" si="64"/>
        <v>4.7119831685935622E-12</v>
      </c>
      <c r="CC93" s="62">
        <f t="shared" si="65"/>
        <v>274.35764100423239</v>
      </c>
      <c r="CD93" s="62">
        <f ca="1">AVERAGE(OFFSET($CC$3,0,0,'Données projet'!$E$12+1,1))-AVERAGE(OFFSET($H$3,0,0,'Données projet'!$E$12+1,1))</f>
        <v>312.43110610485337</v>
      </c>
      <c r="CE93" s="62">
        <f t="shared" si="94"/>
        <v>442.54749157177571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2.5407926389008471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2.5407926389008471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582.89420798404194</v>
      </c>
      <c r="S94" s="62">
        <f ca="1">AVERAGE(OFFSET($R$3,0,0,'Données projet'!$E$9+1,1))-AVERAGE(OFFSET($H$3,0,0,'Données projet'!$E$9+1,1))</f>
        <v>289.69436826914978</v>
      </c>
      <c r="T94" s="62">
        <f t="shared" si="88"/>
        <v>242.84781402593845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782.49405370415138</v>
      </c>
      <c r="AN94" s="62">
        <f ca="1">AVERAGE(OFFSET($AM$3,0,0,'Données projet'!$E$10+1,1))-AVERAGE(OFFSET($H$3,0,0,'Données projet'!$E$10+1,1))</f>
        <v>406.67123242209931</v>
      </c>
      <c r="AO94" s="62">
        <f t="shared" si="90"/>
        <v>252.43382636914751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0.49737294728656728</v>
      </c>
      <c r="AW94" s="23">
        <f>EXP(-LN(2)/2)*AW93+(1-EXP(-LN(2)/2))/(LN(2)/2)*AQ94*AT94*VLOOKUP('Données projet'!$B$10,Paramètres!$A$1:$I$89,3,0)*0.475*44/12</f>
        <v>8.2643623795404768E-9</v>
      </c>
      <c r="AX94" s="23">
        <f t="shared" si="60"/>
        <v>0.49737295555092964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262.62600000000009</v>
      </c>
      <c r="BF94" s="14">
        <f t="shared" si="91"/>
        <v>63.281807230823453</v>
      </c>
      <c r="BG94" s="22">
        <f t="shared" si="61"/>
        <v>567.622764260351</v>
      </c>
      <c r="BH94" s="62">
        <f t="shared" si="62"/>
        <v>842.309591103196</v>
      </c>
      <c r="BI94" s="62">
        <f ca="1">AVERAGE(OFFSET($BH$3,0,0,'Données projet'!$E$11+1,1))-AVERAGE(OFFSET($H$3,0,0,'Données projet'!$E$11+1,1))</f>
        <v>446.67723242232324</v>
      </c>
      <c r="BJ94" s="62">
        <f t="shared" si="92"/>
        <v>275.54513370838777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0.55740071678667047</v>
      </c>
      <c r="BR94" s="23">
        <f>EXP(-LN(2)/2)*BR93+(1-EXP(-LN(2)/2))/(LN(2)/2)*BL94*BO94*VLOOKUP('Données projet'!$B$11,Paramètres!$A$1:$I$89,3,0)*0.475*44/12</f>
        <v>9.261785425347087E-9</v>
      </c>
      <c r="BS94" s="24">
        <f t="shared" si="63"/>
        <v>0.55740072604845592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1.9895196601282805E-13</v>
      </c>
      <c r="BZ94" s="14">
        <f>BY94*VLOOKUP('Données projet'!$B$12,Paramètres!$A$1:$I$89,3,0)*VLOOKUP('Données projet'!$B$12,Paramètres!$A$1:$I$89,5,0)</f>
        <v>1.8001173884840681E-13</v>
      </c>
      <c r="CA94" s="14">
        <f t="shared" si="93"/>
        <v>2.5254331426407198E-12</v>
      </c>
      <c r="CB94" s="22">
        <f t="shared" si="64"/>
        <v>4.7119831685935622E-12</v>
      </c>
      <c r="CC94" s="62">
        <f t="shared" si="65"/>
        <v>274.68682684284977</v>
      </c>
      <c r="CD94" s="62">
        <f ca="1">AVERAGE(OFFSET($CC$3,0,0,'Données projet'!$E$12+1,1))-AVERAGE(OFFSET($H$3,0,0,'Données projet'!$E$12+1,1))</f>
        <v>312.43110610485337</v>
      </c>
      <c r="CE94" s="62">
        <f t="shared" si="94"/>
        <v>442.54749157177571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2.4909692449824878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2.4909692449824878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591.52969374871213</v>
      </c>
      <c r="S95" s="62">
        <f ca="1">AVERAGE(OFFSET($R$3,0,0,'Données projet'!$E$9+1,1))-AVERAGE(OFFSET($H$3,0,0,'Données projet'!$E$9+1,1))</f>
        <v>289.69436826914978</v>
      </c>
      <c r="T95" s="62">
        <f t="shared" si="88"/>
        <v>242.84781402593845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792.39491552960158</v>
      </c>
      <c r="AN95" s="62">
        <f ca="1">AVERAGE(OFFSET($AM$3,0,0,'Données projet'!$E$10+1,1))-AVERAGE(OFFSET($H$3,0,0,'Données projet'!$E$10+1,1))</f>
        <v>406.67123242209931</v>
      </c>
      <c r="AO95" s="62">
        <f t="shared" si="90"/>
        <v>252.43382636914751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0.48377225788730954</v>
      </c>
      <c r="AW95" s="23">
        <f>EXP(-LN(2)/2)*AW94+(1-EXP(-LN(2)/2))/(LN(2)/2)*AQ95*AT95*VLOOKUP('Données projet'!$B$10,Paramètres!$A$1:$I$89,3,0)*0.475*44/12</f>
        <v>5.8437866807560632E-9</v>
      </c>
      <c r="AX95" s="23">
        <f t="shared" si="60"/>
        <v>0.48377226373109622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267.69600000000008</v>
      </c>
      <c r="BF95" s="14">
        <f t="shared" si="91"/>
        <v>64.360058723585496</v>
      </c>
      <c r="BG95" s="22">
        <f t="shared" si="61"/>
        <v>578.33096894357823</v>
      </c>
      <c r="BH95" s="62">
        <f t="shared" si="62"/>
        <v>853.34127098669001</v>
      </c>
      <c r="BI95" s="62">
        <f ca="1">AVERAGE(OFFSET($BH$3,0,0,'Données projet'!$E$11+1,1))-AVERAGE(OFFSET($H$3,0,0,'Données projet'!$E$11+1,1))</f>
        <v>446.67723242232324</v>
      </c>
      <c r="BJ95" s="62">
        <f t="shared" si="92"/>
        <v>275.54513370838777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0.54215856487370928</v>
      </c>
      <c r="BR95" s="23">
        <f>EXP(-LN(2)/2)*BR94+(1-EXP(-LN(2)/2))/(LN(2)/2)*BL95*BO95*VLOOKUP('Données projet'!$B$11,Paramètres!$A$1:$I$89,3,0)*0.475*44/12</f>
        <v>6.5490712801576577E-9</v>
      </c>
      <c r="BS95" s="24">
        <f t="shared" si="63"/>
        <v>0.54215857142278057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1.9895196601282805E-13</v>
      </c>
      <c r="BZ95" s="14">
        <f>BY95*VLOOKUP('Données projet'!$B$12,Paramètres!$A$1:$I$89,3,0)*VLOOKUP('Données projet'!$B$12,Paramètres!$A$1:$I$89,5,0)</f>
        <v>1.8001173884840681E-13</v>
      </c>
      <c r="CA95" s="14">
        <f t="shared" si="93"/>
        <v>2.5254331426407198E-12</v>
      </c>
      <c r="CB95" s="22">
        <f t="shared" si="64"/>
        <v>4.7119831685935622E-12</v>
      </c>
      <c r="CC95" s="62">
        <f t="shared" si="65"/>
        <v>275.01030204311644</v>
      </c>
      <c r="CD95" s="62">
        <f ca="1">AVERAGE(OFFSET($CC$3,0,0,'Données projet'!$E$12+1,1))-AVERAGE(OFFSET($H$3,0,0,'Données projet'!$E$12+1,1))</f>
        <v>312.43110610485337</v>
      </c>
      <c r="CE95" s="62">
        <f t="shared" si="94"/>
        <v>442.54749157177571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2.4421228574295983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2.4421228574295983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600.15473277485603</v>
      </c>
      <c r="S96" s="62">
        <f ca="1">AVERAGE(OFFSET($R$3,0,0,'Données projet'!$E$9+1,1))-AVERAGE(OFFSET($H$3,0,0,'Données projet'!$E$9+1,1))</f>
        <v>289.69436826914978</v>
      </c>
      <c r="T96" s="62">
        <f t="shared" si="88"/>
        <v>242.84781402593845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802.28642616135676</v>
      </c>
      <c r="AN96" s="62">
        <f ca="1">AVERAGE(OFFSET($AM$3,0,0,'Données projet'!$E$10+1,1))-AVERAGE(OFFSET($H$3,0,0,'Données projet'!$E$10+1,1))</f>
        <v>406.67123242209931</v>
      </c>
      <c r="AO96" s="62">
        <f t="shared" si="90"/>
        <v>252.43382636914751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0.47054348005490371</v>
      </c>
      <c r="AW96" s="23">
        <f>EXP(-LN(2)/2)*AW95+(1-EXP(-LN(2)/2))/(LN(2)/2)*AQ96*AT96*VLOOKUP('Données projet'!$B$10,Paramètres!$A$1:$I$89,3,0)*0.475*44/12</f>
        <v>4.1321811897702384E-9</v>
      </c>
      <c r="AX96" s="23">
        <f t="shared" si="60"/>
        <v>0.47054348418708491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272.76600000000008</v>
      </c>
      <c r="BF96" s="14">
        <f t="shared" si="91"/>
        <v>65.435935630087627</v>
      </c>
      <c r="BG96" s="22">
        <f t="shared" si="61"/>
        <v>589.03503788906926</v>
      </c>
      <c r="BH96" s="62">
        <f t="shared" si="62"/>
        <v>864.36320356090528</v>
      </c>
      <c r="BI96" s="62">
        <f ca="1">AVERAGE(OFFSET($BH$3,0,0,'Données projet'!$E$11+1,1))-AVERAGE(OFFSET($H$3,0,0,'Données projet'!$E$11+1,1))</f>
        <v>446.67723242232324</v>
      </c>
      <c r="BJ96" s="62">
        <f t="shared" si="92"/>
        <v>275.54513370838777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0.52733321040635794</v>
      </c>
      <c r="BR96" s="23">
        <f>EXP(-LN(2)/2)*BR95+(1-EXP(-LN(2)/2))/(LN(2)/2)*BL96*BO96*VLOOKUP('Données projet'!$B$11,Paramètres!$A$1:$I$89,3,0)*0.475*44/12</f>
        <v>4.6308927126735435E-9</v>
      </c>
      <c r="BS96" s="24">
        <f t="shared" si="63"/>
        <v>0.52733321503725061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1.9895196601282805E-13</v>
      </c>
      <c r="BZ96" s="14">
        <f>BY96*VLOOKUP('Données projet'!$B$12,Paramètres!$A$1:$I$89,3,0)*VLOOKUP('Données projet'!$B$12,Paramètres!$A$1:$I$89,5,0)</f>
        <v>1.8001173884840681E-13</v>
      </c>
      <c r="CA96" s="14">
        <f t="shared" si="93"/>
        <v>2.5254331426407198E-12</v>
      </c>
      <c r="CB96" s="22">
        <f t="shared" si="64"/>
        <v>4.7119831685935622E-12</v>
      </c>
      <c r="CC96" s="62">
        <f t="shared" si="65"/>
        <v>275.32816567184068</v>
      </c>
      <c r="CD96" s="62">
        <f ca="1">AVERAGE(OFFSET($CC$3,0,0,'Données projet'!$E$12+1,1))-AVERAGE(OFFSET($H$3,0,0,'Données projet'!$E$12+1,1))</f>
        <v>312.43110610485337</v>
      </c>
      <c r="CE96" s="62">
        <f t="shared" si="94"/>
        <v>442.54749157177571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2.3942343177432663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2.3942343177432663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608.76956360781389</v>
      </c>
      <c r="S97" s="62">
        <f ca="1">AVERAGE(OFFSET($R$3,0,0,'Données projet'!$E$9+1,1))-AVERAGE(OFFSET($H$3,0,0,'Données projet'!$E$9+1,1))</f>
        <v>289.69436826914978</v>
      </c>
      <c r="T97" s="62">
        <f t="shared" si="88"/>
        <v>242.84781402593845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812.16876047338974</v>
      </c>
      <c r="AN97" s="62">
        <f ca="1">AVERAGE(OFFSET($AM$3,0,0,'Données projet'!$E$10+1,1))-AVERAGE(OFFSET($H$3,0,0,'Données projet'!$E$10+1,1))</f>
        <v>406.67123242209931</v>
      </c>
      <c r="AO97" s="62">
        <f t="shared" si="90"/>
        <v>252.43382636914751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0.45767644384799622</v>
      </c>
      <c r="AW97" s="23">
        <f>EXP(-LN(2)/2)*AW96+(1-EXP(-LN(2)/2))/(LN(2)/2)*AQ97*AT97*VLOOKUP('Données projet'!$B$10,Paramètres!$A$1:$I$89,3,0)*0.475*44/12</f>
        <v>2.9218933403780316E-9</v>
      </c>
      <c r="AX97" s="23">
        <f t="shared" si="60"/>
        <v>0.45767644676988956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277.83600000000007</v>
      </c>
      <c r="BF97" s="14">
        <f t="shared" si="91"/>
        <v>66.509487177652318</v>
      </c>
      <c r="BG97" s="22">
        <f t="shared" si="61"/>
        <v>599.73505683441124</v>
      </c>
      <c r="BH97" s="62">
        <f t="shared" si="62"/>
        <v>875.37557191164979</v>
      </c>
      <c r="BI97" s="62">
        <f ca="1">AVERAGE(OFFSET($BH$3,0,0,'Données projet'!$E$11+1,1))-AVERAGE(OFFSET($H$3,0,0,'Données projet'!$E$11+1,1))</f>
        <v>446.67723242232324</v>
      </c>
      <c r="BJ97" s="62">
        <f t="shared" si="92"/>
        <v>275.54513370838777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0.5129132560365478</v>
      </c>
      <c r="BR97" s="23">
        <f>EXP(-LN(2)/2)*BR96+(1-EXP(-LN(2)/2))/(LN(2)/2)*BL97*BO97*VLOOKUP('Données projet'!$B$11,Paramètres!$A$1:$I$89,3,0)*0.475*44/12</f>
        <v>3.2745356400788288E-9</v>
      </c>
      <c r="BS97" s="24">
        <f t="shared" si="63"/>
        <v>0.51291325931108345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1.9895196601282805E-13</v>
      </c>
      <c r="BZ97" s="14">
        <f>BY97*VLOOKUP('Données projet'!$B$12,Paramètres!$A$1:$I$89,3,0)*VLOOKUP('Données projet'!$B$12,Paramètres!$A$1:$I$89,5,0)</f>
        <v>1.8001173884840681E-13</v>
      </c>
      <c r="CA97" s="14">
        <f t="shared" si="93"/>
        <v>2.5254331426407198E-12</v>
      </c>
      <c r="CB97" s="22">
        <f t="shared" si="64"/>
        <v>4.7119831685935622E-12</v>
      </c>
      <c r="CC97" s="62">
        <f t="shared" si="65"/>
        <v>275.64051507724321</v>
      </c>
      <c r="CD97" s="62">
        <f ca="1">AVERAGE(OFFSET($CC$3,0,0,'Données projet'!$E$12+1,1))-AVERAGE(OFFSET($H$3,0,0,'Données projet'!$E$12+1,1))</f>
        <v>312.43110610485337</v>
      </c>
      <c r="CE97" s="62">
        <f t="shared" si="94"/>
        <v>442.54749157177571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2.3472848431110584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2.3472848431110584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617.3744154860201</v>
      </c>
      <c r="S98" s="62">
        <f ca="1">AVERAGE(OFFSET($R$3,0,0,'Données projet'!$E$9+1,1))-AVERAGE(OFFSET($H$3,0,0,'Données projet'!$E$9+1,1))</f>
        <v>289.69436826914978</v>
      </c>
      <c r="T98" s="62">
        <f t="shared" si="88"/>
        <v>242.84781402593845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822.04208865950181</v>
      </c>
      <c r="AN98" s="62">
        <f ca="1">AVERAGE(OFFSET($AM$3,0,0,'Données projet'!$E$10+1,1))-AVERAGE(OFFSET($H$3,0,0,'Données projet'!$E$10+1,1))</f>
        <v>406.67123242209931</v>
      </c>
      <c r="AO98" s="62">
        <f t="shared" si="90"/>
        <v>252.43382636914751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0.44516125742281459</v>
      </c>
      <c r="AW98" s="23">
        <f>EXP(-LN(2)/2)*AW97+(1-EXP(-LN(2)/2))/(LN(2)/2)*AQ98*AT98*VLOOKUP('Données projet'!$B$10,Paramètres!$A$1:$I$89,3,0)*0.475*44/12</f>
        <v>2.0660905948851192E-9</v>
      </c>
      <c r="AX98" s="23">
        <f t="shared" si="60"/>
        <v>0.44516125948890517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282.90600000000006</v>
      </c>
      <c r="BF98" s="14">
        <f t="shared" si="91"/>
        <v>67.580760694123512</v>
      </c>
      <c r="BG98" s="22">
        <f t="shared" si="61"/>
        <v>610.43110820893185</v>
      </c>
      <c r="BH98" s="62">
        <f t="shared" si="62"/>
        <v>886.37855412769773</v>
      </c>
      <c r="BI98" s="62">
        <f ca="1">AVERAGE(OFFSET($BH$3,0,0,'Données projet'!$E$11+1,1))-AVERAGE(OFFSET($H$3,0,0,'Données projet'!$E$11+1,1))</f>
        <v>446.67723242232324</v>
      </c>
      <c r="BJ98" s="62">
        <f t="shared" si="92"/>
        <v>275.54513370838777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0.49888761607729254</v>
      </c>
      <c r="BR98" s="23">
        <f>EXP(-LN(2)/2)*BR97+(1-EXP(-LN(2)/2))/(LN(2)/2)*BL98*BO98*VLOOKUP('Données projet'!$B$11,Paramètres!$A$1:$I$89,3,0)*0.475*44/12</f>
        <v>2.3154463563367717E-9</v>
      </c>
      <c r="BS98" s="24">
        <f t="shared" si="63"/>
        <v>0.49888761839273887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1.9895196601282805E-13</v>
      </c>
      <c r="BZ98" s="14">
        <f>BY98*VLOOKUP('Données projet'!$B$12,Paramètres!$A$1:$I$89,3,0)*VLOOKUP('Données projet'!$B$12,Paramètres!$A$1:$I$89,5,0)</f>
        <v>1.8001173884840681E-13</v>
      </c>
      <c r="CA98" s="14">
        <f t="shared" si="93"/>
        <v>2.5254331426407198E-12</v>
      </c>
      <c r="CB98" s="22">
        <f t="shared" si="64"/>
        <v>4.7119831685935622E-12</v>
      </c>
      <c r="CC98" s="62">
        <f t="shared" si="65"/>
        <v>275.94744591877065</v>
      </c>
      <c r="CD98" s="62">
        <f ca="1">AVERAGE(OFFSET($CC$3,0,0,'Données projet'!$E$12+1,1))-AVERAGE(OFFSET($H$3,0,0,'Données projet'!$E$12+1,1))</f>
        <v>312.43110610485337</v>
      </c>
      <c r="CE98" s="62">
        <f t="shared" si="94"/>
        <v>442.54749157177571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2.3012560190400362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2.3012560190400362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625.96950896055102</v>
      </c>
      <c r="S99" s="62">
        <f ca="1">AVERAGE(OFFSET($R$3,0,0,'Données projet'!$E$9+1,1))-AVERAGE(OFFSET($H$3,0,0,'Données projet'!$E$9+1,1))</f>
        <v>289.69436826914978</v>
      </c>
      <c r="T99" s="62">
        <f t="shared" si="88"/>
        <v>242.84781402593845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791.33543693434081</v>
      </c>
      <c r="AN99" s="62">
        <f ca="1">AVERAGE(OFFSET($AM$3,0,0,'Données projet'!$E$10+1,1))-AVERAGE(OFFSET($H$3,0,0,'Données projet'!$E$10+1,1))</f>
        <v>406.67123242209931</v>
      </c>
      <c r="AO99" s="62">
        <f t="shared" si="90"/>
        <v>252.43382636914751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0.43298829942857464</v>
      </c>
      <c r="AW99" s="23">
        <f>EXP(-LN(2)/2)*AW98+(1-EXP(-LN(2)/2))/(LN(2)/2)*AQ99*AT99*VLOOKUP('Données projet'!$B$10,Paramètres!$A$1:$I$89,3,0)*0.475*44/12</f>
        <v>1.4609466701890158E-9</v>
      </c>
      <c r="AX99" s="23">
        <f t="shared" si="60"/>
        <v>0.43298830088952134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266.47920000000011</v>
      </c>
      <c r="BF99" s="14">
        <f t="shared" si="91"/>
        <v>64.101496824889679</v>
      </c>
      <c r="BG99" s="22">
        <f t="shared" si="61"/>
        <v>575.76138030334971</v>
      </c>
      <c r="BH99" s="62">
        <f t="shared" si="62"/>
        <v>852.01043249973714</v>
      </c>
      <c r="BI99" s="62">
        <f ca="1">AVERAGE(OFFSET($BH$3,0,0,'Données projet'!$E$11+1,1))-AVERAGE(OFFSET($H$3,0,0,'Données projet'!$E$11+1,1))</f>
        <v>446.67723242232324</v>
      </c>
      <c r="BJ99" s="62">
        <f t="shared" si="92"/>
        <v>275.54513370838777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0.48524550798029947</v>
      </c>
      <c r="BR99" s="23">
        <f>EXP(-LN(2)/2)*BR98+(1-EXP(-LN(2)/2))/(LN(2)/2)*BL99*BO99*VLOOKUP('Données projet'!$B$11,Paramètres!$A$1:$I$89,3,0)*0.475*44/12</f>
        <v>1.6372678200394144E-9</v>
      </c>
      <c r="BS99" s="24">
        <f t="shared" si="63"/>
        <v>0.48524550961756729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1.9895196601282805E-13</v>
      </c>
      <c r="BZ99" s="14">
        <f>BY99*VLOOKUP('Données projet'!$B$12,Paramètres!$A$1:$I$89,3,0)*VLOOKUP('Données projet'!$B$12,Paramètres!$A$1:$I$89,5,0)</f>
        <v>1.8001173884840681E-13</v>
      </c>
      <c r="CA99" s="14">
        <f t="shared" si="93"/>
        <v>2.5254331426407198E-12</v>
      </c>
      <c r="CB99" s="22">
        <f t="shared" si="64"/>
        <v>4.7119831685935622E-12</v>
      </c>
      <c r="CC99" s="62">
        <f t="shared" si="65"/>
        <v>276.24905219639214</v>
      </c>
      <c r="CD99" s="62">
        <f ca="1">AVERAGE(OFFSET($CC$3,0,0,'Données projet'!$E$12+1,1))-AVERAGE(OFFSET($H$3,0,0,'Données projet'!$E$12+1,1))</f>
        <v>312.43110610485337</v>
      </c>
      <c r="CE99" s="62">
        <f t="shared" si="94"/>
        <v>442.54749157177571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2.256129792134236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2.256129792134236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634.55505645521475</v>
      </c>
      <c r="S100" s="62">
        <f ca="1">AVERAGE(OFFSET($R$3,0,0,'Données projet'!$E$9+1,1))-AVERAGE(OFFSET($H$3,0,0,'Données projet'!$E$9+1,1))</f>
        <v>289.69436826914978</v>
      </c>
      <c r="T100" s="62">
        <f t="shared" si="88"/>
        <v>242.84781402593845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800.82343802481171</v>
      </c>
      <c r="AN100" s="62">
        <f ca="1">AVERAGE(OFFSET($AM$3,0,0,'Données projet'!$E$10+1,1))-AVERAGE(OFFSET($H$3,0,0,'Données projet'!$E$10+1,1))</f>
        <v>406.67123242209931</v>
      </c>
      <c r="AO100" s="62">
        <f t="shared" si="90"/>
        <v>252.43382636914751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0.42114821161083521</v>
      </c>
      <c r="AW100" s="23">
        <f>EXP(-LN(2)/2)*AW99+(1-EXP(-LN(2)/2))/(LN(2)/2)*AQ100*AT100*VLOOKUP('Données projet'!$B$10,Paramètres!$A$1:$I$89,3,0)*0.475*44/12</f>
        <v>1.0330452974425596E-9</v>
      </c>
      <c r="AX100" s="23">
        <f t="shared" si="60"/>
        <v>0.42114821264388053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271.34640000000007</v>
      </c>
      <c r="BF100" s="14">
        <f t="shared" si="91"/>
        <v>65.134926573557365</v>
      </c>
      <c r="BG100" s="22">
        <f t="shared" si="61"/>
        <v>586.03831044894594</v>
      </c>
      <c r="BH100" s="62">
        <f t="shared" si="62"/>
        <v>862.58373672832874</v>
      </c>
      <c r="BI100" s="62">
        <f ca="1">AVERAGE(OFFSET($BH$3,0,0,'Données projet'!$E$11+1,1))-AVERAGE(OFFSET($H$3,0,0,'Données projet'!$E$11+1,1))</f>
        <v>446.67723242232324</v>
      </c>
      <c r="BJ100" s="62">
        <f t="shared" si="92"/>
        <v>275.54513370838777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0.47197644404662598</v>
      </c>
      <c r="BR100" s="23">
        <f>EXP(-LN(2)/2)*BR99+(1-EXP(-LN(2)/2))/(LN(2)/2)*BL100*BO100*VLOOKUP('Données projet'!$B$11,Paramètres!$A$1:$I$89,3,0)*0.475*44/12</f>
        <v>1.1577231781683859E-9</v>
      </c>
      <c r="BS100" s="24">
        <f t="shared" si="63"/>
        <v>0.47197644520434917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1.9895196601282805E-13</v>
      </c>
      <c r="BZ100" s="14">
        <f>BY100*VLOOKUP('Données projet'!$B$12,Paramètres!$A$1:$I$89,3,0)*VLOOKUP('Données projet'!$B$12,Paramètres!$A$1:$I$89,5,0)</f>
        <v>1.8001173884840681E-13</v>
      </c>
      <c r="CA100" s="14">
        <f t="shared" si="93"/>
        <v>2.5254331426407198E-12</v>
      </c>
      <c r="CB100" s="22">
        <f t="shared" si="64"/>
        <v>4.7119831685935622E-12</v>
      </c>
      <c r="CC100" s="62">
        <f t="shared" si="65"/>
        <v>276.54542627938753</v>
      </c>
      <c r="CD100" s="62">
        <f ca="1">AVERAGE(OFFSET($CC$3,0,0,'Données projet'!$E$12+1,1))-AVERAGE(OFFSET($H$3,0,0,'Données projet'!$E$12+1,1))</f>
        <v>312.43110610485337</v>
      </c>
      <c r="CE100" s="62">
        <f t="shared" si="94"/>
        <v>442.54749157177571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2.2118884630137781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2.2118884630137781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643.13126277434003</v>
      </c>
      <c r="S101" s="62">
        <f ca="1">AVERAGE(OFFSET($R$3,0,0,'Données projet'!$E$9+1,1))-AVERAGE(OFFSET($H$3,0,0,'Données projet'!$E$9+1,1))</f>
        <v>289.69436826914978</v>
      </c>
      <c r="T101" s="62">
        <f t="shared" si="88"/>
        <v>242.84781402593845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810.30290299722617</v>
      </c>
      <c r="AN101" s="62">
        <f ca="1">AVERAGE(OFFSET($AM$3,0,0,'Données projet'!$E$10+1,1))-AVERAGE(OFFSET($H$3,0,0,'Données projet'!$E$10+1,1))</f>
        <v>406.67123242209931</v>
      </c>
      <c r="AO101" s="62">
        <f t="shared" si="90"/>
        <v>252.43382636914751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0.409631891617115</v>
      </c>
      <c r="AW101" s="23">
        <f>EXP(-LN(2)/2)*AW100+(1-EXP(-LN(2)/2))/(LN(2)/2)*AQ101*AT101*VLOOKUP('Données projet'!$B$10,Paramètres!$A$1:$I$89,3,0)*0.475*44/12</f>
        <v>7.304733350945079E-10</v>
      </c>
      <c r="AX101" s="23">
        <f t="shared" si="60"/>
        <v>0.40963189234758834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276.2136000000001</v>
      </c>
      <c r="BF101" s="14">
        <f t="shared" si="91"/>
        <v>66.166200760877473</v>
      </c>
      <c r="BG101" s="22">
        <f t="shared" si="61"/>
        <v>596.31148632519512</v>
      </c>
      <c r="BH101" s="62">
        <f t="shared" si="62"/>
        <v>873.14814525982649</v>
      </c>
      <c r="BI101" s="62">
        <f ca="1">AVERAGE(OFFSET($BH$3,0,0,'Données projet'!$E$11+1,1))-AVERAGE(OFFSET($H$3,0,0,'Données projet'!$E$11+1,1))</f>
        <v>446.67723242232324</v>
      </c>
      <c r="BJ101" s="62">
        <f t="shared" si="92"/>
        <v>275.54513370838777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0.45907022336400849</v>
      </c>
      <c r="BR101" s="23">
        <f>EXP(-LN(2)/2)*BR100+(1-EXP(-LN(2)/2))/(LN(2)/2)*BL101*BO101*VLOOKUP('Données projet'!$B$11,Paramètres!$A$1:$I$89,3,0)*0.475*44/12</f>
        <v>8.1863391001970721E-10</v>
      </c>
      <c r="BS101" s="24">
        <f t="shared" si="63"/>
        <v>0.45907022418264237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1.9895196601282805E-13</v>
      </c>
      <c r="BZ101" s="14">
        <f>BY101*VLOOKUP('Données projet'!$B$12,Paramètres!$A$1:$I$89,3,0)*VLOOKUP('Données projet'!$B$12,Paramètres!$A$1:$I$89,5,0)</f>
        <v>1.8001173884840681E-13</v>
      </c>
      <c r="CA101" s="14">
        <f t="shared" si="93"/>
        <v>2.5254331426407198E-12</v>
      </c>
      <c r="CB101" s="22">
        <f t="shared" si="64"/>
        <v>4.7119831685935622E-12</v>
      </c>
      <c r="CC101" s="62">
        <f t="shared" si="65"/>
        <v>276.83665893463609</v>
      </c>
      <c r="CD101" s="62">
        <f ca="1">AVERAGE(OFFSET($CC$3,0,0,'Données projet'!$E$12+1,1))-AVERAGE(OFFSET($H$3,0,0,'Données projet'!$E$12+1,1))</f>
        <v>312.43110610485337</v>
      </c>
      <c r="CE101" s="62">
        <f t="shared" si="94"/>
        <v>442.54749157177571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2.168514679372826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2.168514679372826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651.6983255644052</v>
      </c>
      <c r="S102" s="62">
        <f ca="1">AVERAGE(OFFSET($R$3,0,0,'Données projet'!$E$9+1,1))-AVERAGE(OFFSET($H$3,0,0,'Données projet'!$E$9+1,1))</f>
        <v>289.69436826914978</v>
      </c>
      <c r="T102" s="62">
        <f t="shared" si="88"/>
        <v>242.84781402593845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819.77398776356631</v>
      </c>
      <c r="AN102" s="62">
        <f ca="1">AVERAGE(OFFSET($AM$3,0,0,'Données projet'!$E$10+1,1))-AVERAGE(OFFSET($H$3,0,0,'Données projet'!$E$10+1,1))</f>
        <v>406.67123242209931</v>
      </c>
      <c r="AO102" s="62">
        <f t="shared" si="90"/>
        <v>252.43382636914751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0.39843048599924002</v>
      </c>
      <c r="AW102" s="23">
        <f>EXP(-LN(2)/2)*AW101+(1-EXP(-LN(2)/2))/(LN(2)/2)*AQ102*AT102*VLOOKUP('Données projet'!$B$10,Paramètres!$A$1:$I$89,3,0)*0.475*44/12</f>
        <v>5.165226487212798E-10</v>
      </c>
      <c r="AX102" s="23">
        <f t="shared" si="60"/>
        <v>0.39843048651576268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281.08080000000012</v>
      </c>
      <c r="BF102" s="14">
        <f t="shared" si="91"/>
        <v>67.195361752546177</v>
      </c>
      <c r="BG102" s="22">
        <f t="shared" si="61"/>
        <v>606.58098171901804</v>
      </c>
      <c r="BH102" s="62">
        <f t="shared" si="62"/>
        <v>883.70382107342812</v>
      </c>
      <c r="BI102" s="62">
        <f ca="1">AVERAGE(OFFSET($BH$3,0,0,'Données projet'!$E$11+1,1))-AVERAGE(OFFSET($H$3,0,0,'Données projet'!$E$11+1,1))</f>
        <v>446.67723242232324</v>
      </c>
      <c r="BJ102" s="62">
        <f t="shared" si="92"/>
        <v>275.54513370838777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0.44651692396466586</v>
      </c>
      <c r="BR102" s="23">
        <f>EXP(-LN(2)/2)*BR101+(1-EXP(-LN(2)/2))/(LN(2)/2)*BL102*BO102*VLOOKUP('Données projet'!$B$11,Paramètres!$A$1:$I$89,3,0)*0.475*44/12</f>
        <v>5.7886158908419294E-10</v>
      </c>
      <c r="BS102" s="24">
        <f t="shared" si="63"/>
        <v>0.44651692454352743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1.9895196601282805E-13</v>
      </c>
      <c r="BZ102" s="14">
        <f>BY102*VLOOKUP('Données projet'!$B$12,Paramètres!$A$1:$I$89,3,0)*VLOOKUP('Données projet'!$B$12,Paramètres!$A$1:$I$89,5,0)</f>
        <v>1.8001173884840681E-13</v>
      </c>
      <c r="CA102" s="14">
        <f t="shared" si="93"/>
        <v>2.5254331426407198E-12</v>
      </c>
      <c r="CB102" s="22">
        <f t="shared" si="64"/>
        <v>4.7119831685935622E-12</v>
      </c>
      <c r="CC102" s="62">
        <f t="shared" si="65"/>
        <v>277.12283935441485</v>
      </c>
      <c r="CD102" s="62">
        <f ca="1">AVERAGE(OFFSET($CC$3,0,0,'Données projet'!$E$12+1,1))-AVERAGE(OFFSET($H$3,0,0,'Données projet'!$E$12+1,1))</f>
        <v>312.43110610485337</v>
      </c>
      <c r="CE102" s="62">
        <f t="shared" si="94"/>
        <v>442.54749157177571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2.125991429173677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2.125991429173677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660.25643573479886</v>
      </c>
      <c r="S103" s="62">
        <f ca="1">AVERAGE(OFFSET($R$3,0,0,'Données projet'!$E$9+1,1))-AVERAGE(OFFSET($H$3,0,0,'Données projet'!$E$9+1,1))</f>
        <v>289.69436826914978</v>
      </c>
      <c r="T103" s="62">
        <f t="shared" si="88"/>
        <v>242.84781402593845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829.23684424550652</v>
      </c>
      <c r="AN103" s="62">
        <f ca="1">AVERAGE(OFFSET($AM$3,0,0,'Données projet'!$E$10+1,1))-AVERAGE(OFFSET($H$3,0,0,'Données projet'!$E$10+1,1))</f>
        <v>406.67123242209931</v>
      </c>
      <c r="AO103" s="62">
        <f t="shared" si="90"/>
        <v>252.43382636914751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0.38753538340704219</v>
      </c>
      <c r="AW103" s="23">
        <f>EXP(-LN(2)/2)*AW102+(1-EXP(-LN(2)/2))/(LN(2)/2)*AQ103*AT103*VLOOKUP('Données projet'!$B$10,Paramètres!$A$1:$I$89,3,0)*0.475*44/12</f>
        <v>3.6523666754725395E-10</v>
      </c>
      <c r="AX103" s="23">
        <f t="shared" si="60"/>
        <v>0.38753538377227886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285.94800000000009</v>
      </c>
      <c r="BF103" s="14">
        <f t="shared" si="91"/>
        <v>68.222450362989363</v>
      </c>
      <c r="BG103" s="22">
        <f t="shared" si="61"/>
        <v>616.84686771553993</v>
      </c>
      <c r="BH103" s="62">
        <f t="shared" si="62"/>
        <v>894.25092289924919</v>
      </c>
      <c r="BI103" s="62">
        <f ca="1">AVERAGE(OFFSET($BH$3,0,0,'Données projet'!$E$11+1,1))-AVERAGE(OFFSET($H$3,0,0,'Données projet'!$E$11+1,1))</f>
        <v>446.67723242232324</v>
      </c>
      <c r="BJ103" s="62">
        <f t="shared" si="92"/>
        <v>275.54513370838777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0.43430689519754756</v>
      </c>
      <c r="BR103" s="23">
        <f>EXP(-LN(2)/2)*BR102+(1-EXP(-LN(2)/2))/(LN(2)/2)*BL103*BO103*VLOOKUP('Données projet'!$B$11,Paramètres!$A$1:$I$89,3,0)*0.475*44/12</f>
        <v>4.093169550098536E-10</v>
      </c>
      <c r="BS103" s="24">
        <f t="shared" si="63"/>
        <v>0.43430689560686453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1.9895196601282805E-13</v>
      </c>
      <c r="BZ103" s="14">
        <f>BY103*VLOOKUP('Données projet'!$B$12,Paramètres!$A$1:$I$89,3,0)*VLOOKUP('Données projet'!$B$12,Paramètres!$A$1:$I$89,5,0)</f>
        <v>1.8001173884840681E-13</v>
      </c>
      <c r="CA103" s="14">
        <f t="shared" si="93"/>
        <v>2.5254331426407198E-12</v>
      </c>
      <c r="CB103" s="22">
        <f t="shared" si="64"/>
        <v>4.7119831685935622E-12</v>
      </c>
      <c r="CC103" s="62">
        <f t="shared" si="65"/>
        <v>277.40405518371392</v>
      </c>
      <c r="CD103" s="62">
        <f ca="1">AVERAGE(OFFSET($CC$3,0,0,'Données projet'!$E$12+1,1))-AVERAGE(OFFSET($H$3,0,0,'Données projet'!$E$12+1,1))</f>
        <v>312.43110610485337</v>
      </c>
      <c r="CE103" s="62">
        <f t="shared" si="94"/>
        <v>442.54749157177571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2.0843020339743119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2.0843020339743119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277.680392547076</v>
      </c>
      <c r="S104" s="62">
        <f ca="1">AVERAGE(OFFSET($R$3,0,0,'Données projet'!$E$9+1,1))-AVERAGE(OFFSET($H$3,0,0,'Données projet'!$E$9+1,1))</f>
        <v>289.69436826914978</v>
      </c>
      <c r="T104" s="62">
        <f t="shared" si="88"/>
        <v>242.84781402593845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797.74600075701755</v>
      </c>
      <c r="AN104" s="62">
        <f ca="1">AVERAGE(OFFSET($AM$3,0,0,'Données projet'!$E$10+1,1))-AVERAGE(OFFSET($H$3,0,0,'Données projet'!$E$10+1,1))</f>
        <v>406.67123242209931</v>
      </c>
      <c r="AO104" s="62">
        <f t="shared" si="90"/>
        <v>252.43382636914751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0.37693820796817651</v>
      </c>
      <c r="AW104" s="23">
        <f>EXP(-LN(2)/2)*AW103+(1-EXP(-LN(2)/2))/(LN(2)/2)*AQ104*AT104*VLOOKUP('Données projet'!$B$10,Paramètres!$A$1:$I$89,3,0)*0.475*44/12</f>
        <v>2.582613243606399E-10</v>
      </c>
      <c r="AX104" s="23">
        <f t="shared" si="60"/>
        <v>0.37693820822643781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269.11560000000014</v>
      </c>
      <c r="BF104" s="14">
        <f t="shared" si="91"/>
        <v>64.661541462287133</v>
      </c>
      <c r="BG104" s="22">
        <f t="shared" si="61"/>
        <v>581.32852138015028</v>
      </c>
      <c r="BH104" s="62">
        <f t="shared" si="62"/>
        <v>859.00891392722474</v>
      </c>
      <c r="BI104" s="62">
        <f ca="1">AVERAGE(OFFSET($BH$3,0,0,'Données projet'!$E$11+1,1))-AVERAGE(OFFSET($H$3,0,0,'Données projet'!$E$11+1,1))</f>
        <v>446.67723242232324</v>
      </c>
      <c r="BJ104" s="62">
        <f t="shared" si="92"/>
        <v>275.54513370838777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0.42243075030916361</v>
      </c>
      <c r="BR104" s="23">
        <f>EXP(-LN(2)/2)*BR103+(1-EXP(-LN(2)/2))/(LN(2)/2)*BL104*BO104*VLOOKUP('Données projet'!$B$11,Paramètres!$A$1:$I$89,3,0)*0.475*44/12</f>
        <v>2.8943079454209647E-10</v>
      </c>
      <c r="BS104" s="24">
        <f t="shared" si="63"/>
        <v>0.42243075059859442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1.9895196601282805E-13</v>
      </c>
      <c r="BZ104" s="14">
        <f>BY104*VLOOKUP('Données projet'!$B$12,Paramètres!$A$1:$I$89,3,0)*VLOOKUP('Données projet'!$B$12,Paramètres!$A$1:$I$89,5,0)</f>
        <v>1.8001173884840681E-13</v>
      </c>
      <c r="CA104" s="14">
        <f t="shared" si="93"/>
        <v>2.5254331426407198E-12</v>
      </c>
      <c r="CB104" s="22">
        <f t="shared" si="64"/>
        <v>4.7119831685935622E-12</v>
      </c>
      <c r="CC104" s="62">
        <f t="shared" si="65"/>
        <v>277.68039254707912</v>
      </c>
      <c r="CD104" s="62">
        <f ca="1">AVERAGE(OFFSET($CC$3,0,0,'Données projet'!$E$12+1,1))-AVERAGE(OFFSET($H$3,0,0,'Données projet'!$E$12+1,1))</f>
        <v>312.43110610485337</v>
      </c>
      <c r="CE104" s="62">
        <f t="shared" si="94"/>
        <v>442.54749157177571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2.0434301423867862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2.0434301423867862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277.95193607498453</v>
      </c>
      <c r="S105" s="62">
        <f ca="1">AVERAGE(OFFSET($R$3,0,0,'Données projet'!$E$9+1,1))-AVERAGE(OFFSET($H$3,0,0,'Données projet'!$E$9+1,1))</f>
        <v>289.69436826914978</v>
      </c>
      <c r="T105" s="62">
        <f t="shared" si="88"/>
        <v>242.84781402593845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806.44163827088005</v>
      </c>
      <c r="AN105" s="62">
        <f ca="1">AVERAGE(OFFSET($AM$3,0,0,'Données projet'!$E$10+1,1))-AVERAGE(OFFSET($H$3,0,0,'Données projet'!$E$10+1,1))</f>
        <v>406.67123242209931</v>
      </c>
      <c r="AO105" s="62">
        <f t="shared" si="90"/>
        <v>252.43382636914751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0.36663081284896787</v>
      </c>
      <c r="AW105" s="23">
        <f>EXP(-LN(2)/2)*AW104+(1-EXP(-LN(2)/2))/(LN(2)/2)*AQ105*AT105*VLOOKUP('Données projet'!$B$10,Paramètres!$A$1:$I$89,3,0)*0.475*44/12</f>
        <v>1.8261833377362697E-10</v>
      </c>
      <c r="AX105" s="23">
        <f t="shared" si="60"/>
        <v>0.36663081303158618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273.57720000000012</v>
      </c>
      <c r="BF105" s="14">
        <f t="shared" si="91"/>
        <v>65.607858889915107</v>
      </c>
      <c r="BG105" s="22">
        <f t="shared" si="61"/>
        <v>590.74731089993566</v>
      </c>
      <c r="BH105" s="62">
        <f t="shared" si="62"/>
        <v>868.69924697491865</v>
      </c>
      <c r="BI105" s="62">
        <f ca="1">AVERAGE(OFFSET($BH$3,0,0,'Données projet'!$E$11+1,1))-AVERAGE(OFFSET($H$3,0,0,'Données projet'!$E$11+1,1))</f>
        <v>446.67723242232324</v>
      </c>
      <c r="BJ105" s="62">
        <f t="shared" si="92"/>
        <v>275.54513370838777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0.41087935922729185</v>
      </c>
      <c r="BR105" s="23">
        <f>EXP(-LN(2)/2)*BR104+(1-EXP(-LN(2)/2))/(LN(2)/2)*BL105*BO105*VLOOKUP('Données projet'!$B$11,Paramètres!$A$1:$I$89,3,0)*0.475*44/12</f>
        <v>2.046584775049268E-10</v>
      </c>
      <c r="BS105" s="24">
        <f t="shared" si="63"/>
        <v>0.41087935943195031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1.9895196601282805E-13</v>
      </c>
      <c r="BZ105" s="14">
        <f>BY105*VLOOKUP('Données projet'!$B$12,Paramètres!$A$1:$I$89,3,0)*VLOOKUP('Données projet'!$B$12,Paramètres!$A$1:$I$89,5,0)</f>
        <v>1.8001173884840681E-13</v>
      </c>
      <c r="CA105" s="14">
        <f t="shared" si="93"/>
        <v>2.5254331426407198E-12</v>
      </c>
      <c r="CB105" s="22">
        <f t="shared" si="64"/>
        <v>4.7119831685935622E-12</v>
      </c>
      <c r="CC105" s="62">
        <f t="shared" si="65"/>
        <v>277.95193607498766</v>
      </c>
      <c r="CD105" s="62">
        <f ca="1">AVERAGE(OFFSET($CC$3,0,0,'Données projet'!$E$12+1,1))-AVERAGE(OFFSET($H$3,0,0,'Données projet'!$E$12+1,1))</f>
        <v>312.43110610485337</v>
      </c>
      <c r="CE105" s="62">
        <f t="shared" si="94"/>
        <v>442.54749157177571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2.0033597236638996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2.0033597236638996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278.21876892976428</v>
      </c>
      <c r="S106" s="62">
        <f ca="1">AVERAGE(OFFSET($R$3,0,0,'Données projet'!$E$9+1,1))-AVERAGE(OFFSET($H$3,0,0,'Données projet'!$E$9+1,1))</f>
        <v>289.69436826914978</v>
      </c>
      <c r="T106" s="62">
        <f t="shared" si="88"/>
        <v>242.84781402593845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815.12973861458931</v>
      </c>
      <c r="AN106" s="62">
        <f ca="1">AVERAGE(OFFSET($AM$3,0,0,'Données projet'!$E$10+1,1))-AVERAGE(OFFSET($H$3,0,0,'Données projet'!$E$10+1,1))</f>
        <v>406.67123242209931</v>
      </c>
      <c r="AO106" s="62">
        <f t="shared" si="90"/>
        <v>252.43382636914751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0.35660527399133635</v>
      </c>
      <c r="AW106" s="23">
        <f>EXP(-LN(2)/2)*AW105+(1-EXP(-LN(2)/2))/(LN(2)/2)*AQ106*AT106*VLOOKUP('Données projet'!$B$10,Paramètres!$A$1:$I$89,3,0)*0.475*44/12</f>
        <v>1.2913066218031995E-10</v>
      </c>
      <c r="AX106" s="23">
        <f t="shared" si="60"/>
        <v>0.356605274120467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278.03880000000009</v>
      </c>
      <c r="BF106" s="14">
        <f t="shared" si="91"/>
        <v>66.5523815477178</v>
      </c>
      <c r="BG106" s="22">
        <f t="shared" si="61"/>
        <v>600.16297452894207</v>
      </c>
      <c r="BH106" s="62">
        <f t="shared" si="62"/>
        <v>878.3817434587047</v>
      </c>
      <c r="BI106" s="62">
        <f ca="1">AVERAGE(OFFSET($BH$3,0,0,'Données projet'!$E$11+1,1))-AVERAGE(OFFSET($H$3,0,0,'Données projet'!$E$11+1,1))</f>
        <v>446.67723242232324</v>
      </c>
      <c r="BJ106" s="62">
        <f t="shared" si="92"/>
        <v>275.54513370838777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0.39964384154201515</v>
      </c>
      <c r="BR106" s="23">
        <f>EXP(-LN(2)/2)*BR105+(1-EXP(-LN(2)/2))/(LN(2)/2)*BL106*BO106*VLOOKUP('Données projet'!$B$11,Paramètres!$A$1:$I$89,3,0)*0.475*44/12</f>
        <v>1.4471539727104823E-10</v>
      </c>
      <c r="BS106" s="24">
        <f t="shared" si="63"/>
        <v>0.39964384168673056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1.9895196601282805E-13</v>
      </c>
      <c r="BZ106" s="14">
        <f>BY106*VLOOKUP('Données projet'!$B$12,Paramètres!$A$1:$I$89,3,0)*VLOOKUP('Données projet'!$B$12,Paramètres!$A$1:$I$89,5,0)</f>
        <v>1.8001173884840681E-13</v>
      </c>
      <c r="CA106" s="14">
        <f t="shared" si="93"/>
        <v>2.5254331426407198E-12</v>
      </c>
      <c r="CB106" s="22">
        <f t="shared" si="64"/>
        <v>4.7119831685935622E-12</v>
      </c>
      <c r="CC106" s="62">
        <f t="shared" si="65"/>
        <v>278.21876892976741</v>
      </c>
      <c r="CD106" s="62">
        <f ca="1">AVERAGE(OFFSET($CC$3,0,0,'Données projet'!$E$12+1,1))-AVERAGE(OFFSET($H$3,0,0,'Données projet'!$E$12+1,1))</f>
        <v>312.43110610485337</v>
      </c>
      <c r="CE106" s="62">
        <f t="shared" si="94"/>
        <v>442.54749157177571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1.9640750614116265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1.9640750614116265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278.4809728310625</v>
      </c>
      <c r="S107" s="62">
        <f ca="1">AVERAGE(OFFSET($R$3,0,0,'Données projet'!$E$9+1,1))-AVERAGE(OFFSET($H$3,0,0,'Données projet'!$E$9+1,1))</f>
        <v>289.69436826914978</v>
      </c>
      <c r="T107" s="62">
        <f t="shared" si="88"/>
        <v>242.84781402593845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823.81043410023085</v>
      </c>
      <c r="AN107" s="62">
        <f ca="1">AVERAGE(OFFSET($AM$3,0,0,'Données projet'!$E$10+1,1))-AVERAGE(OFFSET($H$3,0,0,'Données projet'!$E$10+1,1))</f>
        <v>406.67123242209931</v>
      </c>
      <c r="AO107" s="62">
        <f t="shared" si="90"/>
        <v>252.43382636914751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0.34685388402098694</v>
      </c>
      <c r="AW107" s="23">
        <f>EXP(-LN(2)/2)*AW106+(1-EXP(-LN(2)/2))/(LN(2)/2)*AQ107*AT107*VLOOKUP('Données projet'!$B$10,Paramètres!$A$1:$I$89,3,0)*0.475*44/12</f>
        <v>9.1309166886813487E-11</v>
      </c>
      <c r="AX107" s="23">
        <f t="shared" si="60"/>
        <v>0.34685388411229612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282.50040000000007</v>
      </c>
      <c r="BF107" s="14">
        <f t="shared" si="91"/>
        <v>67.495141560894439</v>
      </c>
      <c r="BG107" s="22">
        <f t="shared" si="61"/>
        <v>609.57556821855781</v>
      </c>
      <c r="BH107" s="62">
        <f t="shared" si="62"/>
        <v>888.05654104961877</v>
      </c>
      <c r="BI107" s="62">
        <f ca="1">AVERAGE(OFFSET($BH$3,0,0,'Données projet'!$E$11+1,1))-AVERAGE(OFFSET($H$3,0,0,'Données projet'!$E$11+1,1))</f>
        <v>446.67723242232324</v>
      </c>
      <c r="BJ107" s="62">
        <f t="shared" si="92"/>
        <v>275.54513370838777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0.38871555967869253</v>
      </c>
      <c r="BR107" s="23">
        <f>EXP(-LN(2)/2)*BR106+(1-EXP(-LN(2)/2))/(LN(2)/2)*BL107*BO107*VLOOKUP('Données projet'!$B$11,Paramètres!$A$1:$I$89,3,0)*0.475*44/12</f>
        <v>1.023292387524634E-10</v>
      </c>
      <c r="BS107" s="24">
        <f t="shared" si="63"/>
        <v>0.38871555978102179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1.9895196601282805E-13</v>
      </c>
      <c r="BZ107" s="14">
        <f>BY107*VLOOKUP('Données projet'!$B$12,Paramètres!$A$1:$I$89,3,0)*VLOOKUP('Données projet'!$B$12,Paramètres!$A$1:$I$89,5,0)</f>
        <v>1.8001173884840681E-13</v>
      </c>
      <c r="CA107" s="14">
        <f t="shared" si="93"/>
        <v>2.5254331426407198E-12</v>
      </c>
      <c r="CB107" s="22">
        <f t="shared" si="64"/>
        <v>4.7119831685935622E-12</v>
      </c>
      <c r="CC107" s="62">
        <f t="shared" si="65"/>
        <v>278.48097283106563</v>
      </c>
      <c r="CD107" s="62">
        <f ca="1">AVERAGE(OFFSET($CC$3,0,0,'Données projet'!$E$12+1,1))-AVERAGE(OFFSET($H$3,0,0,'Données projet'!$E$12+1,1))</f>
        <v>312.43110610485337</v>
      </c>
      <c r="CE107" s="62">
        <f t="shared" si="94"/>
        <v>442.54749157177571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1.9255607474248424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1.9255607474248424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278.73862808087335</v>
      </c>
      <c r="S108" s="62">
        <f ca="1">AVERAGE(OFFSET($R$3,0,0,'Données projet'!$E$9+1,1))-AVERAGE(OFFSET($H$3,0,0,'Données projet'!$E$9+1,1))</f>
        <v>289.69436826914978</v>
      </c>
      <c r="T108" s="62">
        <f t="shared" si="88"/>
        <v>242.84781402593845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832.48385393253511</v>
      </c>
      <c r="AN108" s="62">
        <f ca="1">AVERAGE(OFFSET($AM$3,0,0,'Données projet'!$E$10+1,1))-AVERAGE(OFFSET($H$3,0,0,'Données projet'!$E$10+1,1))</f>
        <v>406.67123242209931</v>
      </c>
      <c r="AO108" s="62">
        <f t="shared" si="90"/>
        <v>252.43382636914751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0.33736914632218001</v>
      </c>
      <c r="AW108" s="23">
        <f>EXP(-LN(2)/2)*AW107+(1-EXP(-LN(2)/2))/(LN(2)/2)*AQ108*AT108*VLOOKUP('Données projet'!$B$10,Paramètres!$A$1:$I$89,3,0)*0.475*44/12</f>
        <v>6.4565331090159975E-11</v>
      </c>
      <c r="AX108" s="23">
        <f t="shared" si="60"/>
        <v>0.33736914638674537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286.96200000000005</v>
      </c>
      <c r="BF108" s="14">
        <f t="shared" si="91"/>
        <v>68.436169981717853</v>
      </c>
      <c r="BG108" s="22">
        <f t="shared" si="61"/>
        <v>618.98514605149205</v>
      </c>
      <c r="BH108" s="62">
        <f t="shared" si="62"/>
        <v>897.72377413236381</v>
      </c>
      <c r="BI108" s="62">
        <f ca="1">AVERAGE(OFFSET($BH$3,0,0,'Données projet'!$E$11+1,1))-AVERAGE(OFFSET($H$3,0,0,'Données projet'!$E$11+1,1))</f>
        <v>446.67723242232324</v>
      </c>
      <c r="BJ108" s="62">
        <f t="shared" si="92"/>
        <v>275.54513370838777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0.37808611225761585</v>
      </c>
      <c r="BR108" s="23">
        <f>EXP(-LN(2)/2)*BR107+(1-EXP(-LN(2)/2))/(LN(2)/2)*BL108*BO108*VLOOKUP('Données projet'!$B$11,Paramètres!$A$1:$I$89,3,0)*0.475*44/12</f>
        <v>7.2357698635524117E-11</v>
      </c>
      <c r="BS108" s="24">
        <f t="shared" si="63"/>
        <v>0.37808611232997352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1.9895196601282805E-13</v>
      </c>
      <c r="BZ108" s="14">
        <f>BY108*VLOOKUP('Données projet'!$B$12,Paramètres!$A$1:$I$89,3,0)*VLOOKUP('Données projet'!$B$12,Paramètres!$A$1:$I$89,5,0)</f>
        <v>1.8001173884840681E-13</v>
      </c>
      <c r="CA108" s="14">
        <f t="shared" si="93"/>
        <v>2.5254331426407198E-12</v>
      </c>
      <c r="CB108" s="22">
        <f t="shared" si="64"/>
        <v>4.7119831685935622E-12</v>
      </c>
      <c r="CC108" s="62">
        <f t="shared" si="65"/>
        <v>278.73862808087648</v>
      </c>
      <c r="CD108" s="62">
        <f ca="1">AVERAGE(OFFSET($CC$3,0,0,'Données projet'!$E$12+1,1))-AVERAGE(OFFSET($H$3,0,0,'Données projet'!$E$12+1,1))</f>
        <v>312.43110610485337</v>
      </c>
      <c r="CE108" s="62">
        <f t="shared" si="94"/>
        <v>442.54749157177571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1.8878016756439273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1.8878016756439273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278.9918135881307</v>
      </c>
      <c r="S109" s="62">
        <f ca="1">AVERAGE(OFFSET($R$3,0,0,'Données projet'!$E$9+1,1))-AVERAGE(OFFSET($H$3,0,0,'Données projet'!$E$9+1,1))</f>
        <v>289.69436826914978</v>
      </c>
      <c r="T109" s="62">
        <f t="shared" si="88"/>
        <v>242.84781402593845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</v>
      </c>
      <c r="AJ109" s="14">
        <f>AI109*VLOOKUP('Données projet'!$B$10,Paramètres!$A$1:$I$89,3,0)*VLOOKUP('Données projet'!$B$10,Paramètres!$A$1:$I$89,5,0)</f>
        <v>241.58159999999998</v>
      </c>
      <c r="AK109" s="14">
        <f t="shared" si="89"/>
        <v>58.779689232021951</v>
      </c>
      <c r="AL109" s="22">
        <f t="shared" si="58"/>
        <v>523.12924541243819</v>
      </c>
      <c r="AM109" s="62">
        <f t="shared" si="59"/>
        <v>802.12105900056736</v>
      </c>
      <c r="AN109" s="62">
        <f ca="1">AVERAGE(OFFSET($AM$3,0,0,'Données projet'!$E$10+1,1))-AVERAGE(OFFSET($H$3,0,0,'Données projet'!$E$10+1,1))</f>
        <v>406.67123242209931</v>
      </c>
      <c r="AO109" s="62">
        <f t="shared" si="90"/>
        <v>252.43382636914751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0.32814376927452765</v>
      </c>
      <c r="AW109" s="23">
        <f>EXP(-LN(2)/2)*AW108+(1-EXP(-LN(2)/2))/(LN(2)/2)*AQ109*AT109*VLOOKUP('Données projet'!$B$10,Paramètres!$A$1:$I$89,3,0)*0.475*44/12</f>
        <v>4.5654583443406744E-11</v>
      </c>
      <c r="AX109" s="23">
        <f t="shared" si="60"/>
        <v>0.32814376932018224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</v>
      </c>
      <c r="BE109" s="14">
        <f>BD109*VLOOKUP('Données projet'!$B$11,Paramètres!$A$1:$I$89,3,0)*VLOOKUP('Données projet'!$B$11,Paramètres!$A$1:$I$89,5,0)</f>
        <v>270.738</v>
      </c>
      <c r="BF109" s="14">
        <f t="shared" si="91"/>
        <v>65.005866623551711</v>
      </c>
      <c r="BG109" s="22">
        <f t="shared" si="61"/>
        <v>584.7539010360191</v>
      </c>
      <c r="BH109" s="62">
        <f t="shared" si="62"/>
        <v>863.74571462414815</v>
      </c>
      <c r="BI109" s="62">
        <f ca="1">AVERAGE(OFFSET($BH$3,0,0,'Données projet'!$E$11+1,1))-AVERAGE(OFFSET($H$3,0,0,'Données projet'!$E$11+1,1))</f>
        <v>446.67723242232324</v>
      </c>
      <c r="BJ109" s="62">
        <f t="shared" si="92"/>
        <v>275.54513370838777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0.36774732763524681</v>
      </c>
      <c r="BR109" s="23">
        <f>EXP(-LN(2)/2)*BR108+(1-EXP(-LN(2)/2))/(LN(2)/2)*BL109*BO109*VLOOKUP('Données projet'!$B$11,Paramètres!$A$1:$I$89,3,0)*0.475*44/12</f>
        <v>5.11646193762317E-11</v>
      </c>
      <c r="BS109" s="24">
        <f t="shared" si="63"/>
        <v>0.36774732768641144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1.9895196601282805E-13</v>
      </c>
      <c r="BZ109" s="14">
        <f>BY109*VLOOKUP('Données projet'!$B$12,Paramètres!$A$1:$I$89,3,0)*VLOOKUP('Données projet'!$B$12,Paramètres!$A$1:$I$89,5,0)</f>
        <v>1.8001173884840681E-13</v>
      </c>
      <c r="CA109" s="14">
        <f t="shared" si="93"/>
        <v>2.5254331426407198E-12</v>
      </c>
      <c r="CB109" s="22">
        <f t="shared" si="64"/>
        <v>4.7119831685935622E-12</v>
      </c>
      <c r="CC109" s="62">
        <f t="shared" si="65"/>
        <v>278.99181358813382</v>
      </c>
      <c r="CD109" s="62">
        <f ca="1">AVERAGE(OFFSET($CC$3,0,0,'Données projet'!$E$12+1,1))-AVERAGE(OFFSET($H$3,0,0,'Données projet'!$E$12+1,1))</f>
        <v>312.43110610485337</v>
      </c>
      <c r="CE109" s="62">
        <f t="shared" si="94"/>
        <v>442.54749157177571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1.8507830362298763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1.8507830362298763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279.24060689287523</v>
      </c>
      <c r="S110" s="62">
        <f ca="1">AVERAGE(OFFSET($R$3,0,0,'Données projet'!$E$9+1,1))-AVERAGE(OFFSET($H$3,0,0,'Données projet'!$E$9+1,1))</f>
        <v>289.69436826914978</v>
      </c>
      <c r="T110" s="62">
        <f t="shared" si="88"/>
        <v>242.84781402593845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</v>
      </c>
      <c r="AJ110" s="14">
        <f>AI110*VLOOKUP('Données projet'!$B$10,Paramètres!$A$1:$I$89,3,0)*VLOOKUP('Données projet'!$B$10,Paramètres!$A$1:$I$89,5,0)</f>
        <v>245.20079999999999</v>
      </c>
      <c r="AK110" s="14">
        <f t="shared" si="89"/>
        <v>59.557107941433735</v>
      </c>
      <c r="AL110" s="22">
        <f t="shared" si="58"/>
        <v>530.78668966466364</v>
      </c>
      <c r="AM110" s="62">
        <f t="shared" si="59"/>
        <v>810.02729655753728</v>
      </c>
      <c r="AN110" s="62">
        <f ca="1">AVERAGE(OFFSET($AM$3,0,0,'Données projet'!$E$10+1,1))-AVERAGE(OFFSET($H$3,0,0,'Données projet'!$E$10+1,1))</f>
        <v>406.67123242209931</v>
      </c>
      <c r="AO110" s="62">
        <f t="shared" si="90"/>
        <v>252.43382636914751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0.31917066064738486</v>
      </c>
      <c r="AW110" s="23">
        <f>EXP(-LN(2)/2)*AW109+(1-EXP(-LN(2)/2))/(LN(2)/2)*AQ110*AT110*VLOOKUP('Données projet'!$B$10,Paramètres!$A$1:$I$89,3,0)*0.475*44/12</f>
        <v>3.2282665545079988E-11</v>
      </c>
      <c r="AX110" s="23">
        <f t="shared" si="60"/>
        <v>0.31917066067966754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</v>
      </c>
      <c r="BE110" s="14">
        <f>BD110*VLOOKUP('Données projet'!$B$11,Paramètres!$A$1:$I$89,3,0)*VLOOKUP('Données projet'!$B$11,Paramètres!$A$1:$I$89,5,0)</f>
        <v>274.79400000000004</v>
      </c>
      <c r="BF110" s="14">
        <f t="shared" si="91"/>
        <v>65.865632600455527</v>
      </c>
      <c r="BG110" s="22">
        <f t="shared" si="61"/>
        <v>593.3155267791268</v>
      </c>
      <c r="BH110" s="62">
        <f t="shared" si="62"/>
        <v>872.55613367200044</v>
      </c>
      <c r="BI110" s="62">
        <f ca="1">AVERAGE(OFFSET($BH$3,0,0,'Données projet'!$E$11+1,1))-AVERAGE(OFFSET($H$3,0,0,'Données projet'!$E$11+1,1))</f>
        <v>446.67723242232324</v>
      </c>
      <c r="BJ110" s="62">
        <f t="shared" si="92"/>
        <v>275.54513370838777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0.35769125762206955</v>
      </c>
      <c r="BR110" s="23">
        <f>EXP(-LN(2)/2)*BR109+(1-EXP(-LN(2)/2))/(LN(2)/2)*BL110*BO110*VLOOKUP('Données projet'!$B$11,Paramètres!$A$1:$I$89,3,0)*0.475*44/12</f>
        <v>3.6178849317762058E-11</v>
      </c>
      <c r="BS110" s="24">
        <f t="shared" si="63"/>
        <v>0.35769125765824838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1.9895196601282805E-13</v>
      </c>
      <c r="BZ110" s="14">
        <f>BY110*VLOOKUP('Données projet'!$B$12,Paramètres!$A$1:$I$89,3,0)*VLOOKUP('Données projet'!$B$12,Paramètres!$A$1:$I$89,5,0)</f>
        <v>1.8001173884840681E-13</v>
      </c>
      <c r="CA110" s="14">
        <f t="shared" si="93"/>
        <v>2.5254331426407198E-12</v>
      </c>
      <c r="CB110" s="22">
        <f t="shared" si="64"/>
        <v>4.7119831685935622E-12</v>
      </c>
      <c r="CC110" s="62">
        <f t="shared" si="65"/>
        <v>279.24060689287836</v>
      </c>
      <c r="CD110" s="62">
        <f ca="1">AVERAGE(OFFSET($CC$3,0,0,'Données projet'!$E$12+1,1))-AVERAGE(OFFSET($H$3,0,0,'Données projet'!$E$12+1,1))</f>
        <v>312.43110610485337</v>
      </c>
      <c r="CE110" s="62">
        <f t="shared" si="94"/>
        <v>442.54749157177571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1.8144903097555942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1.8144903097555942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279.48508419000092</v>
      </c>
      <c r="S111" s="62">
        <f ca="1">AVERAGE(OFFSET($R$3,0,0,'Données projet'!$E$9+1,1))-AVERAGE(OFFSET($H$3,0,0,'Données projet'!$E$9+1,1))</f>
        <v>289.69436826914978</v>
      </c>
      <c r="T111" s="62">
        <f t="shared" si="88"/>
        <v>242.84781402593845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</v>
      </c>
      <c r="AJ111" s="14">
        <f>AI111*VLOOKUP('Données projet'!$B$10,Paramètres!$A$1:$I$89,3,0)*VLOOKUP('Données projet'!$B$10,Paramètres!$A$1:$I$89,5,0)</f>
        <v>248.82000000000002</v>
      </c>
      <c r="AK111" s="14">
        <f t="shared" si="89"/>
        <v>60.333192077890068</v>
      </c>
      <c r="AL111" s="22">
        <f t="shared" si="58"/>
        <v>538.44180953565854</v>
      </c>
      <c r="AM111" s="62">
        <f t="shared" si="59"/>
        <v>817.92689372565792</v>
      </c>
      <c r="AN111" s="62">
        <f ca="1">AVERAGE(OFFSET($AM$3,0,0,'Données projet'!$E$10+1,1))-AVERAGE(OFFSET($H$3,0,0,'Données projet'!$E$10+1,1))</f>
        <v>406.67123242209931</v>
      </c>
      <c r="AO111" s="62">
        <f t="shared" si="90"/>
        <v>252.43382636914751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0.31044292214752656</v>
      </c>
      <c r="AW111" s="23">
        <f>EXP(-LN(2)/2)*AW110+(1-EXP(-LN(2)/2))/(LN(2)/2)*AQ111*AT111*VLOOKUP('Données projet'!$B$10,Paramètres!$A$1:$I$89,3,0)*0.475*44/12</f>
        <v>2.2827291721703372E-11</v>
      </c>
      <c r="AX111" s="23">
        <f t="shared" si="60"/>
        <v>0.31044292217035385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</v>
      </c>
      <c r="BE111" s="14">
        <f>BD111*VLOOKUP('Données projet'!$B$11,Paramètres!$A$1:$I$89,3,0)*VLOOKUP('Données projet'!$B$11,Paramètres!$A$1:$I$89,5,0)</f>
        <v>278.85000000000002</v>
      </c>
      <c r="BF111" s="14">
        <f t="shared" si="91"/>
        <v>66.723922641152967</v>
      </c>
      <c r="BG111" s="22">
        <f t="shared" si="61"/>
        <v>601.87458193334135</v>
      </c>
      <c r="BH111" s="62">
        <f t="shared" si="62"/>
        <v>881.35966612334073</v>
      </c>
      <c r="BI111" s="62">
        <f ca="1">AVERAGE(OFFSET($BH$3,0,0,'Données projet'!$E$11+1,1))-AVERAGE(OFFSET($H$3,0,0,'Données projet'!$E$11+1,1))</f>
        <v>446.67723242232324</v>
      </c>
      <c r="BJ111" s="62">
        <f t="shared" si="92"/>
        <v>275.54513370838777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0.34791017137222835</v>
      </c>
      <c r="BR111" s="23">
        <f>EXP(-LN(2)/2)*BR110+(1-EXP(-LN(2)/2))/(LN(2)/2)*BL111*BO111*VLOOKUP('Données projet'!$B$11,Paramètres!$A$1:$I$89,3,0)*0.475*44/12</f>
        <v>2.558230968811585E-11</v>
      </c>
      <c r="BS111" s="24">
        <f t="shared" si="63"/>
        <v>0.34791017139781066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1.9895196601282805E-13</v>
      </c>
      <c r="BZ111" s="14">
        <f>BY111*VLOOKUP('Données projet'!$B$12,Paramètres!$A$1:$I$89,3,0)*VLOOKUP('Données projet'!$B$12,Paramètres!$A$1:$I$89,5,0)</f>
        <v>1.8001173884840681E-13</v>
      </c>
      <c r="CA111" s="14">
        <f t="shared" si="93"/>
        <v>2.5254331426407198E-12</v>
      </c>
      <c r="CB111" s="22">
        <f t="shared" si="64"/>
        <v>4.7119831685935622E-12</v>
      </c>
      <c r="CC111" s="62">
        <f t="shared" si="65"/>
        <v>279.48508419000405</v>
      </c>
      <c r="CD111" s="62">
        <f ca="1">AVERAGE(OFFSET($CC$3,0,0,'Données projet'!$E$12+1,1))-AVERAGE(OFFSET($H$3,0,0,'Données projet'!$E$12+1,1))</f>
        <v>312.43110610485337</v>
      </c>
      <c r="CE111" s="62">
        <f t="shared" si="94"/>
        <v>442.54749157177571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1.7789092615110955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1.7789092615110955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279.72532035259087</v>
      </c>
      <c r="S112" s="62">
        <f ca="1">AVERAGE(OFFSET($R$3,0,0,'Données projet'!$E$9+1,1))-AVERAGE(OFFSET($H$3,0,0,'Données projet'!$E$9+1,1))</f>
        <v>289.69436826914978</v>
      </c>
      <c r="T112" s="62">
        <f t="shared" si="88"/>
        <v>242.84781402593845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</v>
      </c>
      <c r="AJ112" s="14">
        <f>AI112*VLOOKUP('Données projet'!$B$10,Paramètres!$A$1:$I$89,3,0)*VLOOKUP('Données projet'!$B$10,Paramètres!$A$1:$I$89,5,0)</f>
        <v>252.4392</v>
      </c>
      <c r="AK112" s="14">
        <f t="shared" si="89"/>
        <v>61.107963296116218</v>
      </c>
      <c r="AL112" s="22">
        <f t="shared" si="58"/>
        <v>546.09464274073571</v>
      </c>
      <c r="AM112" s="62">
        <f t="shared" si="59"/>
        <v>825.81996309332499</v>
      </c>
      <c r="AN112" s="62">
        <f ca="1">AVERAGE(OFFSET($AM$3,0,0,'Données projet'!$E$10+1,1))-AVERAGE(OFFSET($H$3,0,0,'Données projet'!$E$10+1,1))</f>
        <v>406.67123242209931</v>
      </c>
      <c r="AO112" s="62">
        <f t="shared" si="90"/>
        <v>252.43382636914751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0.30195384411591869</v>
      </c>
      <c r="AW112" s="23">
        <f>EXP(-LN(2)/2)*AW111+(1-EXP(-LN(2)/2))/(LN(2)/2)*AQ112*AT112*VLOOKUP('Données projet'!$B$10,Paramètres!$A$1:$I$89,3,0)*0.475*44/12</f>
        <v>1.6141332772539994E-11</v>
      </c>
      <c r="AX112" s="23">
        <f t="shared" si="60"/>
        <v>0.30195384413206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</v>
      </c>
      <c r="BE112" s="14">
        <f>BD112*VLOOKUP('Données projet'!$B$11,Paramètres!$A$1:$I$89,3,0)*VLOOKUP('Données projet'!$B$11,Paramètres!$A$1:$I$89,5,0)</f>
        <v>282.90600000000001</v>
      </c>
      <c r="BF112" s="14">
        <f t="shared" si="91"/>
        <v>67.580760694123512</v>
      </c>
      <c r="BG112" s="22">
        <f t="shared" si="61"/>
        <v>610.43110820893173</v>
      </c>
      <c r="BH112" s="62">
        <f t="shared" si="62"/>
        <v>890.15642856152101</v>
      </c>
      <c r="BI112" s="62">
        <f ca="1">AVERAGE(OFFSET($BH$3,0,0,'Données projet'!$E$11+1,1))-AVERAGE(OFFSET($H$3,0,0,'Données projet'!$E$11+1,1))</f>
        <v>446.67723242232324</v>
      </c>
      <c r="BJ112" s="62">
        <f t="shared" si="92"/>
        <v>275.54513370838777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0.33839654944025399</v>
      </c>
      <c r="BR112" s="23">
        <f>EXP(-LN(2)/2)*BR111+(1-EXP(-LN(2)/2))/(LN(2)/2)*BL112*BO112*VLOOKUP('Données projet'!$B$11,Paramètres!$A$1:$I$89,3,0)*0.475*44/12</f>
        <v>1.8089424658881029E-11</v>
      </c>
      <c r="BS112" s="24">
        <f t="shared" si="63"/>
        <v>0.33839654945834341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1.9895196601282805E-13</v>
      </c>
      <c r="BZ112" s="14">
        <f>BY112*VLOOKUP('Données projet'!$B$12,Paramètres!$A$1:$I$89,3,0)*VLOOKUP('Données projet'!$B$12,Paramètres!$A$1:$I$89,5,0)</f>
        <v>1.8001173884840681E-13</v>
      </c>
      <c r="CA112" s="14">
        <f t="shared" si="93"/>
        <v>2.5254331426407198E-12</v>
      </c>
      <c r="CB112" s="22">
        <f t="shared" si="64"/>
        <v>4.7119831685935622E-12</v>
      </c>
      <c r="CC112" s="62">
        <f t="shared" si="65"/>
        <v>279.725320352594</v>
      </c>
      <c r="CD112" s="62">
        <f ca="1">AVERAGE(OFFSET($CC$3,0,0,'Données projet'!$E$12+1,1))-AVERAGE(OFFSET($H$3,0,0,'Données projet'!$E$12+1,1))</f>
        <v>312.43110610485337</v>
      </c>
      <c r="CE112" s="62">
        <f t="shared" si="94"/>
        <v>442.54749157177571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1.7440259359203749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1.7440259359203749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279.96138895484745</v>
      </c>
      <c r="S113" s="62">
        <f ca="1">AVERAGE(OFFSET($R$3,0,0,'Données projet'!$E$9+1,1))-AVERAGE(OFFSET($H$3,0,0,'Données projet'!$E$9+1,1))</f>
        <v>289.69436826914978</v>
      </c>
      <c r="T113" s="62">
        <f t="shared" si="88"/>
        <v>242.84781402593845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283</v>
      </c>
      <c r="AG113" s="13">
        <f>VLOOKUP(A113,'Données projet'!$A$61:$I$81,9,0)</f>
        <v>4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</v>
      </c>
      <c r="AJ113" s="14">
        <f>AI113*VLOOKUP('Données projet'!$B$10,Paramètres!$A$1:$I$89,3,0)*VLOOKUP('Données projet'!$B$10,Paramètres!$A$1:$I$89,5,0)</f>
        <v>256.05840000000001</v>
      </c>
      <c r="AK113" s="14">
        <f t="shared" si="89"/>
        <v>61.881442594256484</v>
      </c>
      <c r="AL113" s="22">
        <f t="shared" si="58"/>
        <v>553.74522585166335</v>
      </c>
      <c r="AM113" s="62">
        <f t="shared" si="59"/>
        <v>833.70661480650915</v>
      </c>
      <c r="AN113" s="62">
        <f ca="1">AVERAGE(OFFSET($AM$3,0,0,'Données projet'!$E$10+1,1))-AVERAGE(OFFSET($H$3,0,0,'Données projet'!$E$10+1,1))</f>
        <v>406.67123242209931</v>
      </c>
      <c r="AO113" s="62">
        <f t="shared" si="90"/>
        <v>252.43382636914751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0.29369690036950635</v>
      </c>
      <c r="AW113" s="23">
        <f>EXP(-LN(2)/2)*AW112+(1-EXP(-LN(2)/2))/(LN(2)/2)*AQ113*AT113*VLOOKUP('Données projet'!$B$10,Paramètres!$A$1:$I$89,3,0)*0.475*44/12</f>
        <v>1.1413645860851686E-11</v>
      </c>
      <c r="AX113" s="23">
        <f t="shared" si="60"/>
        <v>0.29369690038092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283</v>
      </c>
      <c r="BB113" s="13">
        <f>VLOOKUP(A113,'Données projet'!$A$87:$I$107,9,0)</f>
        <v>4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</v>
      </c>
      <c r="BE113" s="14">
        <f>BD113*VLOOKUP('Données projet'!$B$11,Paramètres!$A$1:$I$89,3,0)*VLOOKUP('Données projet'!$B$11,Paramètres!$A$1:$I$89,5,0)</f>
        <v>286.96200000000005</v>
      </c>
      <c r="BF113" s="14">
        <f t="shared" si="91"/>
        <v>68.436169981717853</v>
      </c>
      <c r="BG113" s="22">
        <f t="shared" si="61"/>
        <v>618.98514605149205</v>
      </c>
      <c r="BH113" s="62">
        <f t="shared" si="62"/>
        <v>898.94653500633785</v>
      </c>
      <c r="BI113" s="62">
        <f ca="1">AVERAGE(OFFSET($BH$3,0,0,'Données projet'!$E$11+1,1))-AVERAGE(OFFSET($H$3,0,0,'Données projet'!$E$11+1,1))</f>
        <v>446.67723242232324</v>
      </c>
      <c r="BJ113" s="62">
        <f t="shared" si="92"/>
        <v>275.54513370838777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0.32914307800030912</v>
      </c>
      <c r="BR113" s="23">
        <f>EXP(-LN(2)/2)*BR112+(1-EXP(-LN(2)/2))/(LN(2)/2)*BL113*BO113*VLOOKUP('Données projet'!$B$11,Paramètres!$A$1:$I$89,3,0)*0.475*44/12</f>
        <v>1.2791154844057925E-11</v>
      </c>
      <c r="BS113" s="24">
        <f t="shared" si="63"/>
        <v>0.32914307801310028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1.9895196601282805E-13</v>
      </c>
      <c r="BZ113" s="14">
        <f>BY113*VLOOKUP('Données projet'!$B$12,Paramètres!$A$1:$I$89,3,0)*VLOOKUP('Données projet'!$B$12,Paramètres!$A$1:$I$89,5,0)</f>
        <v>1.8001173884840681E-13</v>
      </c>
      <c r="CA113" s="14">
        <f t="shared" si="93"/>
        <v>2.5254331426407198E-12</v>
      </c>
      <c r="CB113" s="22">
        <f t="shared" si="64"/>
        <v>4.7119831685935622E-12</v>
      </c>
      <c r="CC113" s="62">
        <f t="shared" si="65"/>
        <v>279.96138895485058</v>
      </c>
      <c r="CD113" s="62">
        <f ca="1">AVERAGE(OFFSET($CC$3,0,0,'Données projet'!$E$12+1,1))-AVERAGE(OFFSET($H$3,0,0,'Données projet'!$E$12+1,1))</f>
        <v>312.43110610485337</v>
      </c>
      <c r="CE113" s="62">
        <f t="shared" si="94"/>
        <v>442.54749157177571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1.7098266510677607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1.7098266510677607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280.19336229462516</v>
      </c>
      <c r="S114" s="62">
        <f ca="1">AVERAGE(OFFSET($R$3,0,0,'Données projet'!$E$9+1,1))-AVERAGE(OFFSET($H$3,0,0,'Données projet'!$E$9+1,1))</f>
        <v>289.69436826914978</v>
      </c>
      <c r="T114" s="62">
        <f t="shared" si="88"/>
        <v>242.84781402593845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267.8</v>
      </c>
      <c r="AJ114" s="14">
        <f>AI114*VLOOKUP('Données projet'!$B$10,Paramètres!$A$1:$I$89,3,0)*VLOOKUP('Données projet'!$B$10,Paramètres!$A$1:$I$89,5,0)</f>
        <v>242.30543999999998</v>
      </c>
      <c r="AK114" s="14">
        <f t="shared" si="89"/>
        <v>58.935280802002701</v>
      </c>
      <c r="AL114" s="22">
        <f t="shared" si="58"/>
        <v>524.66092206348787</v>
      </c>
      <c r="AM114" s="62">
        <f t="shared" si="59"/>
        <v>804.8542843581115</v>
      </c>
      <c r="AN114" s="62">
        <f ca="1">AVERAGE(OFFSET($AM$3,0,0,'Données projet'!$E$10+1,1))-AVERAGE(OFFSET($H$3,0,0,'Données projet'!$E$10+1,1))</f>
        <v>406.67123242209931</v>
      </c>
      <c r="AO114" s="62">
        <f t="shared" si="90"/>
        <v>252.43382636914751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0.28566574318405347</v>
      </c>
      <c r="AW114" s="23">
        <f>EXP(-LN(2)/2)*AW113+(1-EXP(-LN(2)/2))/(LN(2)/2)*AQ114*AT114*VLOOKUP('Données projet'!$B$10,Paramètres!$A$1:$I$89,3,0)*0.475*44/12</f>
        <v>8.0706663862699969E-12</v>
      </c>
      <c r="AX114" s="23">
        <f t="shared" si="60"/>
        <v>0.28566574319212412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267.8</v>
      </c>
      <c r="BE114" s="14">
        <f>BD114*VLOOKUP('Données projet'!$B$11,Paramètres!$A$1:$I$89,3,0)*VLOOKUP('Données projet'!$B$11,Paramètres!$A$1:$I$89,5,0)</f>
        <v>271.54920000000004</v>
      </c>
      <c r="BF114" s="14">
        <f t="shared" si="91"/>
        <v>65.177939068609888</v>
      </c>
      <c r="BG114" s="22">
        <f t="shared" si="61"/>
        <v>586.46643387782888</v>
      </c>
      <c r="BH114" s="62">
        <f t="shared" si="62"/>
        <v>866.65979617245239</v>
      </c>
      <c r="BI114" s="62">
        <f ca="1">AVERAGE(OFFSET($BH$3,0,0,'Données projet'!$E$11+1,1))-AVERAGE(OFFSET($H$3,0,0,'Données projet'!$E$11+1,1))</f>
        <v>446.67723242232324</v>
      </c>
      <c r="BJ114" s="62">
        <f t="shared" si="92"/>
        <v>275.54513370838777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0.32014264322350844</v>
      </c>
      <c r="BR114" s="23">
        <f>EXP(-LN(2)/2)*BR113+(1-EXP(-LN(2)/2))/(LN(2)/2)*BL114*BO114*VLOOKUP('Données projet'!$B$11,Paramètres!$A$1:$I$89,3,0)*0.475*44/12</f>
        <v>9.0447123294405146E-12</v>
      </c>
      <c r="BS114" s="24">
        <f t="shared" si="63"/>
        <v>0.32014264323255315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1.9895196601282805E-13</v>
      </c>
      <c r="BZ114" s="14">
        <f>BY114*VLOOKUP('Données projet'!$B$12,Paramètres!$A$1:$I$89,3,0)*VLOOKUP('Données projet'!$B$12,Paramètres!$A$1:$I$89,5,0)</f>
        <v>1.8001173884840681E-13</v>
      </c>
      <c r="CA114" s="14">
        <f t="shared" si="93"/>
        <v>2.5254331426407198E-12</v>
      </c>
      <c r="CB114" s="22">
        <f t="shared" si="64"/>
        <v>4.7119831685935622E-12</v>
      </c>
      <c r="CC114" s="62">
        <f t="shared" si="65"/>
        <v>280.19336229462829</v>
      </c>
      <c r="CD114" s="62">
        <f ca="1">AVERAGE(OFFSET($CC$3,0,0,'Données projet'!$E$12+1,1))-AVERAGE(OFFSET($H$3,0,0,'Données projet'!$E$12+1,1))</f>
        <v>312.43110610485337</v>
      </c>
      <c r="CE114" s="62">
        <f t="shared" si="94"/>
        <v>442.54749157177571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1.676297993331602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1.676297993331602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280.42131141557246</v>
      </c>
      <c r="S115" s="62">
        <f ca="1">AVERAGE(OFFSET($R$3,0,0,'Données projet'!$E$9+1,1))-AVERAGE(OFFSET($H$3,0,0,'Données projet'!$E$9+1,1))</f>
        <v>289.69436826914978</v>
      </c>
      <c r="T115" s="62">
        <f t="shared" si="88"/>
        <v>242.84781402593845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271.60000000000002</v>
      </c>
      <c r="AJ115" s="14">
        <f>AI115*VLOOKUP('Données projet'!$B$10,Paramètres!$A$1:$I$89,3,0)*VLOOKUP('Données projet'!$B$10,Paramètres!$A$1:$I$89,5,0)</f>
        <v>245.74367999999998</v>
      </c>
      <c r="AK115" s="14">
        <f t="shared" si="89"/>
        <v>59.673605104126452</v>
      </c>
      <c r="AL115" s="22">
        <f t="shared" si="58"/>
        <v>531.93510488968684</v>
      </c>
      <c r="AM115" s="62">
        <f t="shared" si="59"/>
        <v>812.35641630525765</v>
      </c>
      <c r="AN115" s="62">
        <f ca="1">AVERAGE(OFFSET($AM$3,0,0,'Données projet'!$E$10+1,1))-AVERAGE(OFFSET($H$3,0,0,'Données projet'!$E$10+1,1))</f>
        <v>406.67123242209931</v>
      </c>
      <c r="AO115" s="62">
        <f t="shared" si="90"/>
        <v>252.43382636914751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0.27785419841417697</v>
      </c>
      <c r="AW115" s="23">
        <f>EXP(-LN(2)/2)*AW114+(1-EXP(-LN(2)/2))/(LN(2)/2)*AQ115*AT115*VLOOKUP('Données projet'!$B$10,Paramètres!$A$1:$I$89,3,0)*0.475*44/12</f>
        <v>5.7068229304258429E-12</v>
      </c>
      <c r="AX115" s="23">
        <f t="shared" si="60"/>
        <v>0.27785419841988379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271.60000000000002</v>
      </c>
      <c r="BE115" s="14">
        <f>BD115*VLOOKUP('Données projet'!$B$11,Paramètres!$A$1:$I$89,3,0)*VLOOKUP('Données projet'!$B$11,Paramètres!$A$1:$I$89,5,0)</f>
        <v>275.40240000000006</v>
      </c>
      <c r="BF115" s="14">
        <f t="shared" si="91"/>
        <v>65.994469603831504</v>
      </c>
      <c r="BG115" s="22">
        <f t="shared" si="61"/>
        <v>594.59954789333995</v>
      </c>
      <c r="BH115" s="62">
        <f t="shared" si="62"/>
        <v>875.02085930891076</v>
      </c>
      <c r="BI115" s="62">
        <f ca="1">AVERAGE(OFFSET($BH$3,0,0,'Données projet'!$E$11+1,1))-AVERAGE(OFFSET($H$3,0,0,'Données projet'!$E$11+1,1))</f>
        <v>446.67723242232324</v>
      </c>
      <c r="BJ115" s="62">
        <f t="shared" si="92"/>
        <v>275.54513370838777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0.31138832580899167</v>
      </c>
      <c r="BR115" s="23">
        <f>EXP(-LN(2)/2)*BR114+(1-EXP(-LN(2)/2))/(LN(2)/2)*BL115*BO115*VLOOKUP('Données projet'!$B$11,Paramètres!$A$1:$I$89,3,0)*0.475*44/12</f>
        <v>6.3955774220289625E-12</v>
      </c>
      <c r="BS115" s="24">
        <f t="shared" si="63"/>
        <v>0.31138832581538722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1.9895196601282805E-13</v>
      </c>
      <c r="BZ115" s="14">
        <f>BY115*VLOOKUP('Données projet'!$B$12,Paramètres!$A$1:$I$89,3,0)*VLOOKUP('Données projet'!$B$12,Paramètres!$A$1:$I$89,5,0)</f>
        <v>1.8001173884840681E-13</v>
      </c>
      <c r="CA115" s="14">
        <f t="shared" si="93"/>
        <v>2.5254331426407198E-12</v>
      </c>
      <c r="CB115" s="22">
        <f t="shared" si="64"/>
        <v>4.7119831685935622E-12</v>
      </c>
      <c r="CC115" s="62">
        <f t="shared" si="65"/>
        <v>280.42131141557559</v>
      </c>
      <c r="CD115" s="62">
        <f ca="1">AVERAGE(OFFSET($CC$3,0,0,'Données projet'!$E$12+1,1))-AVERAGE(OFFSET($H$3,0,0,'Données projet'!$E$12+1,1))</f>
        <v>312.43110610485337</v>
      </c>
      <c r="CE115" s="62">
        <f t="shared" si="94"/>
        <v>442.54749157177571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1.6434268121231876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1.6434268121231876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280.64530612888922</v>
      </c>
      <c r="S116" s="62">
        <f ca="1">AVERAGE(OFFSET($R$3,0,0,'Données projet'!$E$9+1,1))-AVERAGE(OFFSET($H$3,0,0,'Données projet'!$E$9+1,1))</f>
        <v>289.69436826914978</v>
      </c>
      <c r="T116" s="62">
        <f t="shared" si="88"/>
        <v>242.84781402593845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275.40000000000003</v>
      </c>
      <c r="AJ116" s="14">
        <f>AI116*VLOOKUP('Données projet'!$B$10,Paramètres!$A$1:$I$89,3,0)*VLOOKUP('Données projet'!$B$10,Paramètres!$A$1:$I$89,5,0)</f>
        <v>249.18192000000002</v>
      </c>
      <c r="AK116" s="14">
        <f t="shared" si="89"/>
        <v>60.410727929515595</v>
      </c>
      <c r="AL116" s="22">
        <f t="shared" si="58"/>
        <v>539.20719514390646</v>
      </c>
      <c r="AM116" s="62">
        <f t="shared" si="59"/>
        <v>819.85250127279414</v>
      </c>
      <c r="AN116" s="62">
        <f ca="1">AVERAGE(OFFSET($AM$3,0,0,'Données projet'!$E$10+1,1))-AVERAGE(OFFSET($H$3,0,0,'Données projet'!$E$10+1,1))</f>
        <v>406.67123242209931</v>
      </c>
      <c r="AO116" s="62">
        <f t="shared" si="90"/>
        <v>252.43382636914751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0.27025626074682407</v>
      </c>
      <c r="AW116" s="23">
        <f>EXP(-LN(2)/2)*AW115+(1-EXP(-LN(2)/2))/(LN(2)/2)*AQ116*AT116*VLOOKUP('Données projet'!$B$10,Paramètres!$A$1:$I$89,3,0)*0.475*44/12</f>
        <v>4.0353331931349984E-12</v>
      </c>
      <c r="AX116" s="23">
        <f t="shared" si="60"/>
        <v>0.2702562607508594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275.40000000000003</v>
      </c>
      <c r="BE116" s="14">
        <f>BD116*VLOOKUP('Données projet'!$B$11,Paramètres!$A$1:$I$89,3,0)*VLOOKUP('Données projet'!$B$11,Paramètres!$A$1:$I$89,5,0)</f>
        <v>279.25560000000002</v>
      </c>
      <c r="BF116" s="14">
        <f t="shared" si="91"/>
        <v>66.809671397146161</v>
      </c>
      <c r="BG116" s="22">
        <f t="shared" si="61"/>
        <v>602.73034768336277</v>
      </c>
      <c r="BH116" s="62">
        <f t="shared" si="62"/>
        <v>883.37565381225045</v>
      </c>
      <c r="BI116" s="62">
        <f ca="1">AVERAGE(OFFSET($BH$3,0,0,'Données projet'!$E$11+1,1))-AVERAGE(OFFSET($H$3,0,0,'Données projet'!$E$11+1,1))</f>
        <v>446.67723242232324</v>
      </c>
      <c r="BJ116" s="62">
        <f t="shared" si="92"/>
        <v>275.54513370838777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0.30287339566454441</v>
      </c>
      <c r="BR116" s="23">
        <f>EXP(-LN(2)/2)*BR115+(1-EXP(-LN(2)/2))/(LN(2)/2)*BL116*BO116*VLOOKUP('Données projet'!$B$11,Paramètres!$A$1:$I$89,3,0)*0.475*44/12</f>
        <v>4.5223561647202573E-12</v>
      </c>
      <c r="BS116" s="24">
        <f t="shared" si="63"/>
        <v>0.30287339566906679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1.9895196601282805E-13</v>
      </c>
      <c r="BZ116" s="14">
        <f>BY116*VLOOKUP('Données projet'!$B$12,Paramètres!$A$1:$I$89,3,0)*VLOOKUP('Données projet'!$B$12,Paramètres!$A$1:$I$89,5,0)</f>
        <v>1.8001173884840681E-13</v>
      </c>
      <c r="CA116" s="14">
        <f t="shared" si="93"/>
        <v>2.5254331426407198E-12</v>
      </c>
      <c r="CB116" s="22">
        <f t="shared" si="64"/>
        <v>4.7119831685935622E-12</v>
      </c>
      <c r="CC116" s="62">
        <f t="shared" si="65"/>
        <v>280.64530612889234</v>
      </c>
      <c r="CD116" s="62">
        <f ca="1">AVERAGE(OFFSET($CC$3,0,0,'Données projet'!$E$12+1,1))-AVERAGE(OFFSET($H$3,0,0,'Données projet'!$E$12+1,1))</f>
        <v>312.43110610485337</v>
      </c>
      <c r="CE116" s="62">
        <f t="shared" si="94"/>
        <v>442.54749157177571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1.6112002147288293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1.6112002147288293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280.86541503470704</v>
      </c>
      <c r="S117" s="62">
        <f ca="1">AVERAGE(OFFSET($R$3,0,0,'Données projet'!$E$9+1,1))-AVERAGE(OFFSET($H$3,0,0,'Données projet'!$E$9+1,1))</f>
        <v>289.69436826914978</v>
      </c>
      <c r="T117" s="62">
        <f t="shared" si="88"/>
        <v>242.84781402593845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279.20000000000005</v>
      </c>
      <c r="AJ117" s="14">
        <f>AI117*VLOOKUP('Données projet'!$B$10,Paramètres!$A$1:$I$89,3,0)*VLOOKUP('Données projet'!$B$10,Paramètres!$A$1:$I$89,5,0)</f>
        <v>252.62016000000003</v>
      </c>
      <c r="AK117" s="14">
        <f t="shared" si="89"/>
        <v>61.14666777229877</v>
      </c>
      <c r="AL117" s="22">
        <f t="shared" si="58"/>
        <v>546.47722503675379</v>
      </c>
      <c r="AM117" s="62">
        <f t="shared" si="59"/>
        <v>827.3426400714593</v>
      </c>
      <c r="AN117" s="62">
        <f ca="1">AVERAGE(OFFSET($AM$3,0,0,'Données projet'!$E$10+1,1))-AVERAGE(OFFSET($H$3,0,0,'Données projet'!$E$10+1,1))</f>
        <v>406.67123242209931</v>
      </c>
      <c r="AO117" s="62">
        <f t="shared" si="90"/>
        <v>252.43382636914751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0.26286608908454312</v>
      </c>
      <c r="AW117" s="23">
        <f>EXP(-LN(2)/2)*AW116+(1-EXP(-LN(2)/2))/(LN(2)/2)*AQ117*AT117*VLOOKUP('Données projet'!$B$10,Paramètres!$A$1:$I$89,3,0)*0.475*44/12</f>
        <v>2.8534114652129215E-12</v>
      </c>
      <c r="AX117" s="23">
        <f t="shared" si="60"/>
        <v>0.2628660890873965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279.20000000000005</v>
      </c>
      <c r="BE117" s="14">
        <f>BD117*VLOOKUP('Données projet'!$B$11,Paramètres!$A$1:$I$89,3,0)*VLOOKUP('Données projet'!$B$11,Paramètres!$A$1:$I$89,5,0)</f>
        <v>283.10880000000009</v>
      </c>
      <c r="BF117" s="14">
        <f t="shared" si="91"/>
        <v>67.623564901653864</v>
      </c>
      <c r="BG117" s="22">
        <f t="shared" si="61"/>
        <v>610.85886887038066</v>
      </c>
      <c r="BH117" s="62">
        <f t="shared" si="62"/>
        <v>891.72428390508617</v>
      </c>
      <c r="BI117" s="62">
        <f ca="1">AVERAGE(OFFSET($BH$3,0,0,'Données projet'!$E$11+1,1))-AVERAGE(OFFSET($H$3,0,0,'Données projet'!$E$11+1,1))</f>
        <v>446.67723242232324</v>
      </c>
      <c r="BJ117" s="62">
        <f t="shared" si="92"/>
        <v>275.54513370838777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0.2945913067326778</v>
      </c>
      <c r="BR117" s="23">
        <f>EXP(-LN(2)/2)*BR116+(1-EXP(-LN(2)/2))/(LN(2)/2)*BL117*BO117*VLOOKUP('Données projet'!$B$11,Paramètres!$A$1:$I$89,3,0)*0.475*44/12</f>
        <v>3.1977887110144813E-12</v>
      </c>
      <c r="BS117" s="24">
        <f t="shared" si="63"/>
        <v>0.29459130673587558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1.9895196601282805E-13</v>
      </c>
      <c r="BZ117" s="14">
        <f>BY117*VLOOKUP('Données projet'!$B$12,Paramètres!$A$1:$I$89,3,0)*VLOOKUP('Données projet'!$B$12,Paramètres!$A$1:$I$89,5,0)</f>
        <v>1.8001173884840681E-13</v>
      </c>
      <c r="CA117" s="14">
        <f t="shared" si="93"/>
        <v>2.5254331426407198E-12</v>
      </c>
      <c r="CB117" s="22">
        <f t="shared" si="64"/>
        <v>4.7119831685935622E-12</v>
      </c>
      <c r="CC117" s="62">
        <f t="shared" si="65"/>
        <v>280.86541503471017</v>
      </c>
      <c r="CD117" s="62">
        <f ca="1">AVERAGE(OFFSET($CC$3,0,0,'Données projet'!$E$12+1,1))-AVERAGE(OFFSET($H$3,0,0,'Données projet'!$E$12+1,1))</f>
        <v>312.43110610485337</v>
      </c>
      <c r="CE117" s="62">
        <f t="shared" si="94"/>
        <v>442.54749157177571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1.579605561253091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1.579605561253091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281.08170554309885</v>
      </c>
      <c r="S118" s="62">
        <f ca="1">AVERAGE(OFFSET($R$3,0,0,'Données projet'!$E$9+1,1))-AVERAGE(OFFSET($H$3,0,0,'Données projet'!$E$9+1,1))</f>
        <v>289.69436826914978</v>
      </c>
      <c r="T118" s="62">
        <f t="shared" si="88"/>
        <v>242.84781402593845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283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283.00000000000006</v>
      </c>
      <c r="AJ118" s="14">
        <f>AI118*VLOOKUP('Données projet'!$B$10,Paramètres!$A$1:$I$89,3,0)*VLOOKUP('Données projet'!$B$10,Paramètres!$A$1:$I$89,5,0)</f>
        <v>256.05840000000001</v>
      </c>
      <c r="AK118" s="14">
        <f t="shared" si="89"/>
        <v>61.881442594256484</v>
      </c>
      <c r="AL118" s="22">
        <f t="shared" si="58"/>
        <v>553.74522585166335</v>
      </c>
      <c r="AM118" s="62">
        <f t="shared" si="59"/>
        <v>834.82693139476055</v>
      </c>
      <c r="AN118" s="62">
        <f ca="1">AVERAGE(OFFSET($AM$3,0,0,'Données projet'!$E$10+1,1))-AVERAGE(OFFSET($H$3,0,0,'Données projet'!$E$10+1,1))</f>
        <v>406.67123242209931</v>
      </c>
      <c r="AO118" s="62">
        <f t="shared" si="90"/>
        <v>252.43382636914751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0.25567800205499946</v>
      </c>
      <c r="AW118" s="23">
        <f>EXP(-LN(2)/2)*AW117+(1-EXP(-LN(2)/2))/(LN(2)/2)*AQ118*AT118*VLOOKUP('Données projet'!$B$10,Paramètres!$A$1:$I$89,3,0)*0.475*44/12</f>
        <v>2.0176665965674992E-12</v>
      </c>
      <c r="AX118" s="23">
        <f t="shared" si="60"/>
        <v>0.25567800205701713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283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283.00000000000006</v>
      </c>
      <c r="BE118" s="14">
        <f>BD118*VLOOKUP('Données projet'!$B$11,Paramètres!$A$1:$I$89,3,0)*VLOOKUP('Données projet'!$B$11,Paramètres!$A$1:$I$89,5,0)</f>
        <v>286.9620000000001</v>
      </c>
      <c r="BF118" s="14">
        <f t="shared" si="91"/>
        <v>68.436169981717924</v>
      </c>
      <c r="BG118" s="22">
        <f t="shared" si="61"/>
        <v>618.98514605149205</v>
      </c>
      <c r="BH118" s="62">
        <f t="shared" si="62"/>
        <v>900.06685159458925</v>
      </c>
      <c r="BI118" s="62">
        <f ca="1">AVERAGE(OFFSET($BH$3,0,0,'Données projet'!$E$11+1,1))-AVERAGE(OFFSET($H$3,0,0,'Données projet'!$E$11+1,1))</f>
        <v>446.67723242232324</v>
      </c>
      <c r="BJ118" s="62">
        <f t="shared" si="92"/>
        <v>275.54513370838777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0.28653569195818923</v>
      </c>
      <c r="BR118" s="23">
        <f>EXP(-LN(2)/2)*BR117+(1-EXP(-LN(2)/2))/(LN(2)/2)*BL118*BO118*VLOOKUP('Données projet'!$B$11,Paramètres!$A$1:$I$89,3,0)*0.475*44/12</f>
        <v>2.2611780823601287E-12</v>
      </c>
      <c r="BS118" s="24">
        <f t="shared" si="63"/>
        <v>0.28653569196045042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1.9895196601282805E-13</v>
      </c>
      <c r="BZ118" s="14">
        <f>BY118*VLOOKUP('Données projet'!$B$12,Paramètres!$A$1:$I$89,3,0)*VLOOKUP('Données projet'!$B$12,Paramètres!$A$1:$I$89,5,0)</f>
        <v>1.8001173884840681E-13</v>
      </c>
      <c r="CA118" s="14">
        <f t="shared" si="93"/>
        <v>2.5254331426407198E-12</v>
      </c>
      <c r="CB118" s="22">
        <f t="shared" si="64"/>
        <v>4.7119831685935622E-12</v>
      </c>
      <c r="CC118" s="62">
        <f t="shared" si="65"/>
        <v>281.08170554310198</v>
      </c>
      <c r="CD118" s="62">
        <f ca="1">AVERAGE(OFFSET($CC$3,0,0,'Données projet'!$E$12+1,1))-AVERAGE(OFFSET($H$3,0,0,'Données projet'!$E$12+1,1))</f>
        <v>312.43110610485337</v>
      </c>
      <c r="CE118" s="62">
        <f t="shared" si="94"/>
        <v>442.54749157177571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1.5486304596611762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1.5486304596611762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281.29424389472308</v>
      </c>
      <c r="S119" s="62">
        <f ca="1">AVERAGE(OFFSET($R$3,0,0,'Données projet'!$E$9+1,1))-AVERAGE(OFFSET($H$3,0,0,'Données projet'!$E$9+1,1))</f>
        <v>289.69436826914978</v>
      </c>
      <c r="T119" s="62">
        <f t="shared" si="88"/>
        <v>242.84781402593845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268.60000000000008</v>
      </c>
      <c r="AJ119" s="14">
        <f>AI119*VLOOKUP('Données projet'!$B$10,Paramètres!$A$1:$I$89,3,0)*VLOOKUP('Données projet'!$B$10,Paramètres!$A$1:$I$89,5,0)</f>
        <v>243.02928000000006</v>
      </c>
      <c r="AK119" s="14">
        <f t="shared" si="89"/>
        <v>59.090818278663519</v>
      </c>
      <c r="AL119" s="22">
        <f t="shared" si="58"/>
        <v>526.1925045020057</v>
      </c>
      <c r="AM119" s="62">
        <f t="shared" si="59"/>
        <v>807.48674839672719</v>
      </c>
      <c r="AN119" s="62">
        <f ca="1">AVERAGE(OFFSET($AM$3,0,0,'Données projet'!$E$10+1,1))-AVERAGE(OFFSET($H$3,0,0,'Données projet'!$E$10+1,1))</f>
        <v>406.67123242209931</v>
      </c>
      <c r="AO119" s="62">
        <f t="shared" si="90"/>
        <v>252.43382636914751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0.24868647364328372</v>
      </c>
      <c r="AW119" s="23">
        <f>EXP(-LN(2)/2)*AW118+(1-EXP(-LN(2)/2))/(LN(2)/2)*AQ119*AT119*VLOOKUP('Données projet'!$B$10,Paramètres!$A$1:$I$89,3,0)*0.475*44/12</f>
        <v>1.4267057326064607E-12</v>
      </c>
      <c r="AX119" s="23">
        <f t="shared" si="60"/>
        <v>0.24868647364471042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268.60000000000008</v>
      </c>
      <c r="BE119" s="14">
        <f>BD119*VLOOKUP('Données projet'!$B$11,Paramètres!$A$1:$I$89,3,0)*VLOOKUP('Données projet'!$B$11,Paramètres!$A$1:$I$89,5,0)</f>
        <v>272.36040000000008</v>
      </c>
      <c r="BF119" s="14">
        <f t="shared" si="91"/>
        <v>65.349951690569654</v>
      </c>
      <c r="BG119" s="22">
        <f t="shared" si="61"/>
        <v>588.17886252774224</v>
      </c>
      <c r="BH119" s="62">
        <f t="shared" si="62"/>
        <v>869.47310642246373</v>
      </c>
      <c r="BI119" s="62">
        <f ca="1">AVERAGE(OFFSET($BH$3,0,0,'Données projet'!$E$11+1,1))-AVERAGE(OFFSET($H$3,0,0,'Données projet'!$E$11+1,1))</f>
        <v>446.67723242232324</v>
      </c>
      <c r="BJ119" s="62">
        <f t="shared" si="92"/>
        <v>275.54513370838777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0.2787003583933354</v>
      </c>
      <c r="BR119" s="23">
        <f>EXP(-LN(2)/2)*BR118+(1-EXP(-LN(2)/2))/(LN(2)/2)*BL119*BO119*VLOOKUP('Données projet'!$B$11,Paramètres!$A$1:$I$89,3,0)*0.475*44/12</f>
        <v>1.5988943555072406E-12</v>
      </c>
      <c r="BS119" s="24">
        <f t="shared" si="63"/>
        <v>0.27870035839493429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1.9895196601282805E-13</v>
      </c>
      <c r="BZ119" s="14">
        <f>BY119*VLOOKUP('Données projet'!$B$12,Paramètres!$A$1:$I$89,3,0)*VLOOKUP('Données projet'!$B$12,Paramètres!$A$1:$I$89,5,0)</f>
        <v>1.8001173884840681E-13</v>
      </c>
      <c r="CA119" s="14">
        <f t="shared" si="93"/>
        <v>2.5254331426407198E-12</v>
      </c>
      <c r="CB119" s="22">
        <f t="shared" si="64"/>
        <v>4.7119831685935622E-12</v>
      </c>
      <c r="CC119" s="62">
        <f t="shared" si="65"/>
        <v>281.29424389472621</v>
      </c>
      <c r="CD119" s="62">
        <f ca="1">AVERAGE(OFFSET($CC$3,0,0,'Données projet'!$E$12+1,1))-AVERAGE(OFFSET($H$3,0,0,'Données projet'!$E$12+1,1))</f>
        <v>312.43110610485337</v>
      </c>
      <c r="CE119" s="62">
        <f t="shared" si="94"/>
        <v>442.54749157177571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1.5182627609185322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1.5182627609185322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281.50309518111123</v>
      </c>
      <c r="S120" s="62">
        <f ca="1">AVERAGE(OFFSET($R$3,0,0,'Données projet'!$E$9+1,1))-AVERAGE(OFFSET($H$3,0,0,'Données projet'!$E$9+1,1))</f>
        <v>289.69436826914978</v>
      </c>
      <c r="T120" s="62">
        <f t="shared" si="88"/>
        <v>242.84781402593845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272.2000000000001</v>
      </c>
      <c r="AJ120" s="14">
        <f>AI120*VLOOKUP('Données projet'!$B$10,Paramètres!$A$1:$I$89,3,0)*VLOOKUP('Données projet'!$B$10,Paramètres!$A$1:$I$89,5,0)</f>
        <v>246.28656000000009</v>
      </c>
      <c r="AK120" s="14">
        <f t="shared" si="89"/>
        <v>59.790072314231324</v>
      </c>
      <c r="AL120" s="22">
        <f t="shared" si="58"/>
        <v>533.08346794728629</v>
      </c>
      <c r="AM120" s="62">
        <f t="shared" si="59"/>
        <v>814.58656312839594</v>
      </c>
      <c r="AN120" s="62">
        <f ca="1">AVERAGE(OFFSET($AM$3,0,0,'Données projet'!$E$10+1,1))-AVERAGE(OFFSET($H$3,0,0,'Données projet'!$E$10+1,1))</f>
        <v>406.67123242209931</v>
      </c>
      <c r="AO120" s="62">
        <f t="shared" si="90"/>
        <v>252.43382636914751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0.24188612894365485</v>
      </c>
      <c r="AW120" s="23">
        <f>EXP(-LN(2)/2)*AW119+(1-EXP(-LN(2)/2))/(LN(2)/2)*AQ120*AT120*VLOOKUP('Données projet'!$B$10,Paramètres!$A$1:$I$89,3,0)*0.475*44/12</f>
        <v>1.0088332982837496E-12</v>
      </c>
      <c r="AX120" s="23">
        <f t="shared" si="60"/>
        <v>0.24188612894466369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272.2000000000001</v>
      </c>
      <c r="BE120" s="14">
        <f>BD120*VLOOKUP('Données projet'!$B$11,Paramètres!$A$1:$I$89,3,0)*VLOOKUP('Données projet'!$B$11,Paramètres!$A$1:$I$89,5,0)</f>
        <v>276.01080000000013</v>
      </c>
      <c r="BF120" s="14">
        <f t="shared" si="91"/>
        <v>66.123273481923022</v>
      </c>
      <c r="BG120" s="22">
        <f t="shared" si="61"/>
        <v>595.88351131434945</v>
      </c>
      <c r="BH120" s="62">
        <f t="shared" si="62"/>
        <v>877.38660649545909</v>
      </c>
      <c r="BI120" s="62">
        <f ca="1">AVERAGE(OFFSET($BH$3,0,0,'Données projet'!$E$11+1,1))-AVERAGE(OFFSET($H$3,0,0,'Données projet'!$E$11+1,1))</f>
        <v>446.67723242232324</v>
      </c>
      <c r="BJ120" s="62">
        <f t="shared" si="92"/>
        <v>275.54513370838777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0.27107928243685475</v>
      </c>
      <c r="BR120" s="23">
        <f>EXP(-LN(2)/2)*BR119+(1-EXP(-LN(2)/2))/(LN(2)/2)*BL120*BO120*VLOOKUP('Données projet'!$B$11,Paramètres!$A$1:$I$89,3,0)*0.475*44/12</f>
        <v>1.1305890411800643E-12</v>
      </c>
      <c r="BS120" s="24">
        <f t="shared" si="63"/>
        <v>0.27107928243798535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1.9895196601282805E-13</v>
      </c>
      <c r="BZ120" s="14">
        <f>BY120*VLOOKUP('Données projet'!$B$12,Paramètres!$A$1:$I$89,3,0)*VLOOKUP('Données projet'!$B$12,Paramètres!$A$1:$I$89,5,0)</f>
        <v>1.8001173884840681E-13</v>
      </c>
      <c r="CA120" s="14">
        <f t="shared" si="93"/>
        <v>2.5254331426407198E-12</v>
      </c>
      <c r="CB120" s="22">
        <f t="shared" si="64"/>
        <v>4.7119831685935622E-12</v>
      </c>
      <c r="CC120" s="62">
        <f t="shared" si="65"/>
        <v>281.50309518111436</v>
      </c>
      <c r="CD120" s="62">
        <f ca="1">AVERAGE(OFFSET($CC$3,0,0,'Données projet'!$E$12+1,1))-AVERAGE(OFFSET($H$3,0,0,'Données projet'!$E$12+1,1))</f>
        <v>312.43110610485337</v>
      </c>
      <c r="CE120" s="62">
        <f t="shared" si="94"/>
        <v>442.54749157177571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1.4884905542257643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1.4884905542257643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281.70832336460199</v>
      </c>
      <c r="S121" s="62">
        <f ca="1">AVERAGE(OFFSET($R$3,0,0,'Données projet'!$E$9+1,1))-AVERAGE(OFFSET($H$3,0,0,'Données projet'!$E$9+1,1))</f>
        <v>289.69436826914978</v>
      </c>
      <c r="T121" s="62">
        <f t="shared" si="88"/>
        <v>242.84781402593845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275.80000000000013</v>
      </c>
      <c r="AJ121" s="14">
        <f>AI121*VLOOKUP('Données projet'!$B$10,Paramètres!$A$1:$I$89,3,0)*VLOOKUP('Données projet'!$B$10,Paramètres!$A$1:$I$89,5,0)</f>
        <v>249.5438400000001</v>
      </c>
      <c r="AK121" s="14">
        <f t="shared" si="89"/>
        <v>60.488250673786602</v>
      </c>
      <c r="AL121" s="22">
        <f t="shared" si="58"/>
        <v>539.97255792351177</v>
      </c>
      <c r="AM121" s="62">
        <f t="shared" si="59"/>
        <v>821.68088128811223</v>
      </c>
      <c r="AN121" s="62">
        <f ca="1">AVERAGE(OFFSET($AM$3,0,0,'Données projet'!$E$10+1,1))-AVERAGE(OFFSET($H$3,0,0,'Données projet'!$E$10+1,1))</f>
        <v>406.67123242209931</v>
      </c>
      <c r="AO121" s="62">
        <f t="shared" si="90"/>
        <v>252.43382636914751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0.23527174002745194</v>
      </c>
      <c r="AW121" s="23">
        <f>EXP(-LN(2)/2)*AW120+(1-EXP(-LN(2)/2))/(LN(2)/2)*AQ121*AT121*VLOOKUP('Données projet'!$B$10,Paramètres!$A$1:$I$89,3,0)*0.475*44/12</f>
        <v>7.1335286630323037E-13</v>
      </c>
      <c r="AX121" s="23">
        <f t="shared" si="60"/>
        <v>0.23527174002816528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275.80000000000013</v>
      </c>
      <c r="BE121" s="14">
        <f>BD121*VLOOKUP('Données projet'!$B$11,Paramètres!$A$1:$I$89,3,0)*VLOOKUP('Données projet'!$B$11,Paramètres!$A$1:$I$89,5,0)</f>
        <v>279.66120000000018</v>
      </c>
      <c r="BF121" s="14">
        <f t="shared" si="91"/>
        <v>66.895405657401952</v>
      </c>
      <c r="BG121" s="22">
        <f t="shared" si="61"/>
        <v>603.58608818664197</v>
      </c>
      <c r="BH121" s="62">
        <f t="shared" si="62"/>
        <v>885.29441155124232</v>
      </c>
      <c r="BI121" s="62">
        <f ca="1">AVERAGE(OFFSET($BH$3,0,0,'Données projet'!$E$11+1,1))-AVERAGE(OFFSET($H$3,0,0,'Données projet'!$E$11+1,1))</f>
        <v>446.67723242232324</v>
      </c>
      <c r="BJ121" s="62">
        <f t="shared" si="92"/>
        <v>275.54513370838777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0.26366660520317903</v>
      </c>
      <c r="BR121" s="23">
        <f>EXP(-LN(2)/2)*BR120+(1-EXP(-LN(2)/2))/(LN(2)/2)*BL121*BO121*VLOOKUP('Données projet'!$B$11,Paramètres!$A$1:$I$89,3,0)*0.475*44/12</f>
        <v>7.9944717775362032E-13</v>
      </c>
      <c r="BS121" s="24">
        <f t="shared" si="63"/>
        <v>0.2636666052039785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1.9895196601282805E-13</v>
      </c>
      <c r="BZ121" s="14">
        <f>BY121*VLOOKUP('Données projet'!$B$12,Paramètres!$A$1:$I$89,3,0)*VLOOKUP('Données projet'!$B$12,Paramètres!$A$1:$I$89,5,0)</f>
        <v>1.8001173884840681E-13</v>
      </c>
      <c r="CA121" s="14">
        <f t="shared" si="93"/>
        <v>2.5254331426407198E-12</v>
      </c>
      <c r="CB121" s="22">
        <f t="shared" si="64"/>
        <v>4.7119831685935622E-12</v>
      </c>
      <c r="CC121" s="62">
        <f t="shared" si="65"/>
        <v>281.70832336460512</v>
      </c>
      <c r="CD121" s="62">
        <f ca="1">AVERAGE(OFFSET($CC$3,0,0,'Données projet'!$E$12+1,1))-AVERAGE(OFFSET($H$3,0,0,'Données projet'!$E$12+1,1))</f>
        <v>312.43110610485337</v>
      </c>
      <c r="CE121" s="62">
        <f t="shared" si="94"/>
        <v>442.54749157177571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1.4593021623469884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1.4593021623469884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281.90999129793073</v>
      </c>
      <c r="S122" s="62">
        <f ca="1">AVERAGE(OFFSET($R$3,0,0,'Données projet'!$E$9+1,1))-AVERAGE(OFFSET($H$3,0,0,'Données projet'!$E$9+1,1))</f>
        <v>289.69436826914978</v>
      </c>
      <c r="T122" s="62">
        <f t="shared" si="88"/>
        <v>242.84781402593845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279.40000000000015</v>
      </c>
      <c r="AJ122" s="14">
        <f>AI122*VLOOKUP('Données projet'!$B$10,Paramètres!$A$1:$I$89,3,0)*VLOOKUP('Données projet'!$B$10,Paramètres!$A$1:$I$89,5,0)</f>
        <v>252.80112000000014</v>
      </c>
      <c r="AK122" s="14">
        <f t="shared" si="89"/>
        <v>61.185369021394266</v>
      </c>
      <c r="AL122" s="22">
        <f t="shared" si="58"/>
        <v>546.85980171226186</v>
      </c>
      <c r="AM122" s="62">
        <f t="shared" si="59"/>
        <v>828.76979301019105</v>
      </c>
      <c r="AN122" s="62">
        <f ca="1">AVERAGE(OFFSET($AM$3,0,0,'Données projet'!$E$10+1,1))-AVERAGE(OFFSET($H$3,0,0,'Données projet'!$E$10+1,1))</f>
        <v>406.67123242209931</v>
      </c>
      <c r="AO122" s="62">
        <f t="shared" si="90"/>
        <v>252.43382636914751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0.22883822192399816</v>
      </c>
      <c r="AW122" s="23">
        <f>EXP(-LN(2)/2)*AW121+(1-EXP(-LN(2)/2))/(LN(2)/2)*AQ122*AT122*VLOOKUP('Données projet'!$B$10,Paramètres!$A$1:$I$89,3,0)*0.475*44/12</f>
        <v>5.0441664914187481E-13</v>
      </c>
      <c r="AX122" s="23">
        <f t="shared" si="60"/>
        <v>0.22883822192450259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279.40000000000015</v>
      </c>
      <c r="BE122" s="14">
        <f>BD122*VLOOKUP('Données projet'!$B$11,Paramètres!$A$1:$I$89,3,0)*VLOOKUP('Données projet'!$B$11,Paramètres!$A$1:$I$89,5,0)</f>
        <v>283.31160000000017</v>
      </c>
      <c r="BF122" s="14">
        <f t="shared" si="91"/>
        <v>67.666365540271329</v>
      </c>
      <c r="BG122" s="22">
        <f t="shared" si="61"/>
        <v>611.28662331597286</v>
      </c>
      <c r="BH122" s="62">
        <f t="shared" si="62"/>
        <v>893.19661461390206</v>
      </c>
      <c r="BI122" s="62">
        <f ca="1">AVERAGE(OFFSET($BH$3,0,0,'Données projet'!$E$11+1,1))-AVERAGE(OFFSET($H$3,0,0,'Données projet'!$E$11+1,1))</f>
        <v>446.67723242232324</v>
      </c>
      <c r="BJ122" s="62">
        <f t="shared" si="92"/>
        <v>275.54513370838777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0.25645662801827396</v>
      </c>
      <c r="BR122" s="23">
        <f>EXP(-LN(2)/2)*BR121+(1-EXP(-LN(2)/2))/(LN(2)/2)*BL122*BO122*VLOOKUP('Données projet'!$B$11,Paramètres!$A$1:$I$89,3,0)*0.475*44/12</f>
        <v>5.6529452059003216E-13</v>
      </c>
      <c r="BS122" s="24">
        <f t="shared" si="63"/>
        <v>0.25645662801883923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1.9895196601282805E-13</v>
      </c>
      <c r="BZ122" s="14">
        <f>BY122*VLOOKUP('Données projet'!$B$12,Paramètres!$A$1:$I$89,3,0)*VLOOKUP('Données projet'!$B$12,Paramètres!$A$1:$I$89,5,0)</f>
        <v>1.8001173884840681E-13</v>
      </c>
      <c r="CA122" s="14">
        <f t="shared" si="93"/>
        <v>2.5254331426407198E-12</v>
      </c>
      <c r="CB122" s="22">
        <f t="shared" si="64"/>
        <v>4.7119831685935622E-12</v>
      </c>
      <c r="CC122" s="62">
        <f t="shared" si="65"/>
        <v>281.90999129793386</v>
      </c>
      <c r="CD122" s="62">
        <f ca="1">AVERAGE(OFFSET($CC$3,0,0,'Données projet'!$E$12+1,1))-AVERAGE(OFFSET($H$3,0,0,'Données projet'!$E$12+1,1))</f>
        <v>312.43110610485337</v>
      </c>
      <c r="CE122" s="62">
        <f t="shared" si="94"/>
        <v>442.54749157177571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1.4306861370297943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1.4306861370297943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282.10816074347821</v>
      </c>
      <c r="S123" s="62">
        <f ca="1">AVERAGE(OFFSET($R$3,0,0,'Données projet'!$E$9+1,1))-AVERAGE(OFFSET($H$3,0,0,'Données projet'!$E$9+1,1))</f>
        <v>289.69436826914978</v>
      </c>
      <c r="T123" s="62">
        <f t="shared" si="88"/>
        <v>242.84781402593845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283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283.00000000000017</v>
      </c>
      <c r="AJ123" s="14">
        <f>AI123*VLOOKUP('Données projet'!$B$10,Paramètres!$A$1:$I$89,3,0)*VLOOKUP('Données projet'!$B$10,Paramètres!$A$1:$I$89,5,0)</f>
        <v>256.05840000000018</v>
      </c>
      <c r="AK123" s="14">
        <f t="shared" si="89"/>
        <v>61.881442594256541</v>
      </c>
      <c r="AL123" s="22">
        <f t="shared" si="58"/>
        <v>553.7452258516638</v>
      </c>
      <c r="AM123" s="62">
        <f t="shared" si="59"/>
        <v>835.85338659514036</v>
      </c>
      <c r="AN123" s="62">
        <f ca="1">AVERAGE(OFFSET($AM$3,0,0,'Données projet'!$E$10+1,1))-AVERAGE(OFFSET($H$3,0,0,'Données projet'!$E$10+1,1))</f>
        <v>406.67123242209931</v>
      </c>
      <c r="AO123" s="62">
        <f t="shared" si="90"/>
        <v>252.43382636914751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283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0.22258062871140735</v>
      </c>
      <c r="AW123" s="23">
        <f>EXP(-LN(2)/2)*AW122+(1-EXP(-LN(2)/2))/(LN(2)/2)*AQ123*AT123*VLOOKUP('Données projet'!$B$10,Paramètres!$A$1:$I$89,3,0)*0.475*44/12</f>
        <v>3.5667643315161518E-13</v>
      </c>
      <c r="AX123" s="23">
        <f t="shared" si="60"/>
        <v>0.22258062871176404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283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283.00000000000017</v>
      </c>
      <c r="BE123" s="14">
        <f>BD123*VLOOKUP('Données projet'!$B$11,Paramètres!$A$1:$I$89,3,0)*VLOOKUP('Données projet'!$B$11,Paramètres!$A$1:$I$89,5,0)</f>
        <v>286.96200000000022</v>
      </c>
      <c r="BF123" s="14">
        <f t="shared" si="91"/>
        <v>68.436169981717924</v>
      </c>
      <c r="BG123" s="22">
        <f t="shared" si="61"/>
        <v>618.98514605149228</v>
      </c>
      <c r="BH123" s="62">
        <f t="shared" si="62"/>
        <v>901.09330679496884</v>
      </c>
      <c r="BI123" s="62">
        <f ca="1">AVERAGE(OFFSET($BH$3,0,0,'Données projet'!$E$11+1,1))-AVERAGE(OFFSET($H$3,0,0,'Données projet'!$E$11+1,1))</f>
        <v>446.67723242232324</v>
      </c>
      <c r="BJ123" s="62">
        <f t="shared" si="92"/>
        <v>275.54513370838777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283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0.24944380803864633</v>
      </c>
      <c r="BR123" s="23">
        <f>EXP(-LN(2)/2)*BR122+(1-EXP(-LN(2)/2))/(LN(2)/2)*BL123*BO123*VLOOKUP('Données projet'!$B$11,Paramètres!$A$1:$I$89,3,0)*0.475*44/12</f>
        <v>3.9972358887681016E-13</v>
      </c>
      <c r="BS123" s="24">
        <f t="shared" si="63"/>
        <v>0.24944380803904606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1.9895196601282805E-13</v>
      </c>
      <c r="BZ123" s="14">
        <f>BY123*VLOOKUP('Données projet'!$B$12,Paramètres!$A$1:$I$89,3,0)*VLOOKUP('Données projet'!$B$12,Paramètres!$A$1:$I$89,5,0)</f>
        <v>1.8001173884840681E-13</v>
      </c>
      <c r="CA123" s="14">
        <f t="shared" si="93"/>
        <v>2.5254331426407198E-12</v>
      </c>
      <c r="CB123" s="22">
        <f t="shared" si="64"/>
        <v>4.7119831685935622E-12</v>
      </c>
      <c r="CC123" s="62">
        <f t="shared" si="65"/>
        <v>282.10816074348133</v>
      </c>
      <c r="CD123" s="62">
        <f ca="1">AVERAGE(OFFSET($CC$3,0,0,'Données projet'!$E$12+1,1))-AVERAGE(OFFSET($H$3,0,0,'Données projet'!$E$12+1,1))</f>
        <v>312.43110610485337</v>
      </c>
      <c r="CE123" s="62">
        <f t="shared" si="94"/>
        <v>442.54749157177571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1.4026312545150184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1.4026312545150184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282.30289239218598</v>
      </c>
      <c r="S124" s="62">
        <f ca="1">AVERAGE(OFFSET($R$3,0,0,'Données projet'!$E$9+1,1))-AVERAGE(OFFSET($H$3,0,0,'Données projet'!$E$9+1,1))</f>
        <v>289.69436826914978</v>
      </c>
      <c r="T124" s="62">
        <f t="shared" si="88"/>
        <v>242.84781402593845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1.5429577615577727E-13</v>
      </c>
      <c r="AK124" s="14">
        <f t="shared" si="89"/>
        <v>2.2038482767263348E-12</v>
      </c>
      <c r="AL124" s="22">
        <f t="shared" si="58"/>
        <v>4.107100892103012E-12</v>
      </c>
      <c r="AM124" s="62">
        <f t="shared" si="59"/>
        <v>282.30289239218848</v>
      </c>
      <c r="AN124" s="62">
        <f ca="1">AVERAGE(OFFSET($AM$3,0,0,'Données projet'!$E$10+1,1))-AVERAGE(OFFSET($H$3,0,0,'Données projet'!$E$10+1,1))</f>
        <v>406.67123242209931</v>
      </c>
      <c r="AO124" s="62">
        <f t="shared" si="90"/>
        <v>252.43382636914751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0.21649414971428738</v>
      </c>
      <c r="AW124" s="23">
        <f>EXP(-LN(2)/2)*AW123+(1-EXP(-LN(2)/2))/(LN(2)/2)*AQ124*AT124*VLOOKUP('Données projet'!$B$10,Paramètres!$A$1:$I$89,3,0)*0.475*44/12</f>
        <v>2.522083245709374E-13</v>
      </c>
      <c r="AX124" s="23">
        <f t="shared" si="60"/>
        <v>0.21649414971453959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1.72917680174578E-13</v>
      </c>
      <c r="BF124" s="14">
        <f t="shared" si="91"/>
        <v>2.4372886112056825E-12</v>
      </c>
      <c r="BG124" s="22">
        <f t="shared" si="61"/>
        <v>4.5461092908206203E-12</v>
      </c>
      <c r="BH124" s="62">
        <f t="shared" si="62"/>
        <v>282.30289239218894</v>
      </c>
      <c r="BI124" s="62">
        <f ca="1">AVERAGE(OFFSET($BH$3,0,0,'Données projet'!$E$11+1,1))-AVERAGE(OFFSET($H$3,0,0,'Données projet'!$E$11+1,1))</f>
        <v>446.67723242232324</v>
      </c>
      <c r="BJ124" s="62">
        <f t="shared" si="92"/>
        <v>275.54513370838777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0.24262275399014979</v>
      </c>
      <c r="BR124" s="23">
        <f>EXP(-LN(2)/2)*BR123+(1-EXP(-LN(2)/2))/(LN(2)/2)*BL124*BO124*VLOOKUP('Données projet'!$B$11,Paramètres!$A$1:$I$89,3,0)*0.475*44/12</f>
        <v>2.8264726029501608E-13</v>
      </c>
      <c r="BS124" s="24">
        <f t="shared" si="63"/>
        <v>0.24262275399043243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1.9895196601282805E-13</v>
      </c>
      <c r="BZ124" s="14">
        <f>BY124*VLOOKUP('Données projet'!$B$12,Paramètres!$A$1:$I$89,3,0)*VLOOKUP('Données projet'!$B$12,Paramètres!$A$1:$I$89,5,0)</f>
        <v>1.8001173884840681E-13</v>
      </c>
      <c r="CA124" s="14">
        <f t="shared" si="93"/>
        <v>2.5254331426407198E-12</v>
      </c>
      <c r="CB124" s="22">
        <f t="shared" si="64"/>
        <v>4.7119831685935622E-12</v>
      </c>
      <c r="CC124" s="62">
        <f t="shared" si="65"/>
        <v>282.30289239218911</v>
      </c>
      <c r="CD124" s="62">
        <f ca="1">AVERAGE(OFFSET($CC$3,0,0,'Données projet'!$E$12+1,1))-AVERAGE(OFFSET($H$3,0,0,'Données projet'!$E$12+1,1))</f>
        <v>312.43110610485337</v>
      </c>
      <c r="CE124" s="62">
        <f t="shared" si="94"/>
        <v>442.54749157177571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1.3751265111345685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1.3751265111345685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282.49424588214339</v>
      </c>
      <c r="S125" s="62">
        <f ca="1">AVERAGE(OFFSET($R$3,0,0,'Données projet'!$E$9+1,1))-AVERAGE(OFFSET($H$3,0,0,'Données projet'!$E$9+1,1))</f>
        <v>289.69436826914978</v>
      </c>
      <c r="T125" s="62">
        <f t="shared" si="88"/>
        <v>242.84781402593845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1.5429577615577727E-13</v>
      </c>
      <c r="AK125" s="14">
        <f t="shared" si="89"/>
        <v>2.2038482767263348E-12</v>
      </c>
      <c r="AL125" s="22">
        <f t="shared" si="58"/>
        <v>4.107100892103012E-12</v>
      </c>
      <c r="AM125" s="62">
        <f t="shared" si="59"/>
        <v>282.49424588214589</v>
      </c>
      <c r="AN125" s="62">
        <f ca="1">AVERAGE(OFFSET($AM$3,0,0,'Données projet'!$E$10+1,1))-AVERAGE(OFFSET($H$3,0,0,'Données projet'!$E$10+1,1))</f>
        <v>406.67123242209931</v>
      </c>
      <c r="AO125" s="62">
        <f t="shared" si="90"/>
        <v>252.43382636914751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0.21057410580541766</v>
      </c>
      <c r="AW125" s="23">
        <f>EXP(-LN(2)/2)*AW124+(1-EXP(-LN(2)/2))/(LN(2)/2)*AQ125*AT125*VLOOKUP('Données projet'!$B$10,Paramètres!$A$1:$I$89,3,0)*0.475*44/12</f>
        <v>1.7833821657580759E-13</v>
      </c>
      <c r="AX125" s="23">
        <f t="shared" si="60"/>
        <v>0.21057410580559599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1.72917680174578E-13</v>
      </c>
      <c r="BF125" s="14">
        <f t="shared" si="91"/>
        <v>2.4372886112056825E-12</v>
      </c>
      <c r="BG125" s="22">
        <f t="shared" si="61"/>
        <v>4.5461092908206203E-12</v>
      </c>
      <c r="BH125" s="62">
        <f t="shared" si="62"/>
        <v>282.49424588214634</v>
      </c>
      <c r="BI125" s="62">
        <f ca="1">AVERAGE(OFFSET($BH$3,0,0,'Données projet'!$E$11+1,1))-AVERAGE(OFFSET($H$3,0,0,'Données projet'!$E$11+1,1))</f>
        <v>446.67723242232324</v>
      </c>
      <c r="BJ125" s="62">
        <f t="shared" si="92"/>
        <v>275.54513370838777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0.23598822202331304</v>
      </c>
      <c r="BR125" s="23">
        <f>EXP(-LN(2)/2)*BR124+(1-EXP(-LN(2)/2))/(LN(2)/2)*BL125*BO125*VLOOKUP('Données projet'!$B$11,Paramètres!$A$1:$I$89,3,0)*0.475*44/12</f>
        <v>1.9986179443840508E-13</v>
      </c>
      <c r="BS125" s="24">
        <f t="shared" si="63"/>
        <v>0.23598822202351291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1.9895196601282805E-13</v>
      </c>
      <c r="BZ125" s="14">
        <f>BY125*VLOOKUP('Données projet'!$B$12,Paramètres!$A$1:$I$89,3,0)*VLOOKUP('Données projet'!$B$12,Paramètres!$A$1:$I$89,5,0)</f>
        <v>1.8001173884840681E-13</v>
      </c>
      <c r="CA125" s="14">
        <f t="shared" si="93"/>
        <v>2.5254331426407198E-12</v>
      </c>
      <c r="CB125" s="22">
        <f t="shared" si="64"/>
        <v>4.7119831685935622E-12</v>
      </c>
      <c r="CC125" s="62">
        <f t="shared" si="65"/>
        <v>282.49424588214652</v>
      </c>
      <c r="CD125" s="62">
        <f ca="1">AVERAGE(OFFSET($CC$3,0,0,'Données projet'!$E$12+1,1))-AVERAGE(OFFSET($H$3,0,0,'Données projet'!$E$12+1,1))</f>
        <v>312.43110610485337</v>
      </c>
      <c r="CE125" s="62">
        <f t="shared" si="94"/>
        <v>442.54749157177571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1.3481611189955722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1.3481611189955722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282.68227981685226</v>
      </c>
      <c r="S126" s="62">
        <f ca="1">AVERAGE(OFFSET($R$3,0,0,'Données projet'!$E$9+1,1))-AVERAGE(OFFSET($H$3,0,0,'Données projet'!$E$9+1,1))</f>
        <v>289.69436826914978</v>
      </c>
      <c r="T126" s="62">
        <f t="shared" si="88"/>
        <v>242.84781402593845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1.5429577615577727E-13</v>
      </c>
      <c r="AK126" s="14">
        <f t="shared" si="89"/>
        <v>2.2038482767263348E-12</v>
      </c>
      <c r="AL126" s="22">
        <f t="shared" si="58"/>
        <v>4.107100892103012E-12</v>
      </c>
      <c r="AM126" s="62">
        <f t="shared" si="59"/>
        <v>282.68227981685476</v>
      </c>
      <c r="AN126" s="62">
        <f ca="1">AVERAGE(OFFSET($AM$3,0,0,'Données projet'!$E$10+1,1))-AVERAGE(OFFSET($H$3,0,0,'Données projet'!$E$10+1,1))</f>
        <v>406.67123242209931</v>
      </c>
      <c r="AO126" s="62">
        <f t="shared" si="90"/>
        <v>252.43382636914751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0.20481594580855755</v>
      </c>
      <c r="AW126" s="23">
        <f>EXP(-LN(2)/2)*AW125+(1-EXP(-LN(2)/2))/(LN(2)/2)*AQ126*AT126*VLOOKUP('Données projet'!$B$10,Paramètres!$A$1:$I$89,3,0)*0.475*44/12</f>
        <v>1.261041622854687E-13</v>
      </c>
      <c r="AX126" s="23">
        <f t="shared" si="60"/>
        <v>0.20481594580868365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1.72917680174578E-13</v>
      </c>
      <c r="BF126" s="14">
        <f t="shared" si="91"/>
        <v>2.4372886112056825E-12</v>
      </c>
      <c r="BG126" s="22">
        <f t="shared" si="61"/>
        <v>4.5461092908206203E-12</v>
      </c>
      <c r="BH126" s="62">
        <f t="shared" si="62"/>
        <v>282.68227981685521</v>
      </c>
      <c r="BI126" s="62">
        <f ca="1">AVERAGE(OFFSET($BH$3,0,0,'Données projet'!$E$11+1,1))-AVERAGE(OFFSET($H$3,0,0,'Données projet'!$E$11+1,1))</f>
        <v>446.67723242232324</v>
      </c>
      <c r="BJ126" s="62">
        <f t="shared" si="92"/>
        <v>275.54513370838777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0.2295351116820043</v>
      </c>
      <c r="BR126" s="23">
        <f>EXP(-LN(2)/2)*BR125+(1-EXP(-LN(2)/2))/(LN(2)/2)*BL126*BO126*VLOOKUP('Données projet'!$B$11,Paramètres!$A$1:$I$89,3,0)*0.475*44/12</f>
        <v>1.4132363014750804E-13</v>
      </c>
      <c r="BS126" s="24">
        <f t="shared" si="63"/>
        <v>0.22953511168214563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1.9895196601282805E-13</v>
      </c>
      <c r="BZ126" s="14">
        <f>BY126*VLOOKUP('Données projet'!$B$12,Paramètres!$A$1:$I$89,3,0)*VLOOKUP('Données projet'!$B$12,Paramètres!$A$1:$I$89,5,0)</f>
        <v>1.8001173884840681E-13</v>
      </c>
      <c r="CA126" s="14">
        <f t="shared" si="93"/>
        <v>2.5254331426407198E-12</v>
      </c>
      <c r="CB126" s="22">
        <f t="shared" si="64"/>
        <v>4.7119831685935622E-12</v>
      </c>
      <c r="CC126" s="62">
        <f t="shared" si="65"/>
        <v>282.68227981685538</v>
      </c>
      <c r="CD126" s="62">
        <f ca="1">AVERAGE(OFFSET($CC$3,0,0,'Données projet'!$E$12+1,1))-AVERAGE(OFFSET($H$3,0,0,'Données projet'!$E$12+1,1))</f>
        <v>312.43110610485337</v>
      </c>
      <c r="CE126" s="62">
        <f t="shared" si="94"/>
        <v>442.54749157177571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1.3217245017491566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1.3217245017491566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282.86705178317493</v>
      </c>
      <c r="S127" s="62">
        <f ca="1">AVERAGE(OFFSET($R$3,0,0,'Données projet'!$E$9+1,1))-AVERAGE(OFFSET($H$3,0,0,'Données projet'!$E$9+1,1))</f>
        <v>289.69436826914978</v>
      </c>
      <c r="T127" s="62">
        <f t="shared" si="88"/>
        <v>242.84781402593845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1.5429577615577727E-13</v>
      </c>
      <c r="AK127" s="14">
        <f t="shared" si="89"/>
        <v>2.2038482767263348E-12</v>
      </c>
      <c r="AL127" s="22">
        <f t="shared" si="58"/>
        <v>4.107100892103012E-12</v>
      </c>
      <c r="AM127" s="62">
        <f t="shared" si="59"/>
        <v>282.86705178317743</v>
      </c>
      <c r="AN127" s="62">
        <f ca="1">AVERAGE(OFFSET($AM$3,0,0,'Données projet'!$E$10+1,1))-AVERAGE(OFFSET($H$3,0,0,'Données projet'!$E$10+1,1))</f>
        <v>406.67123242209931</v>
      </c>
      <c r="AO127" s="62">
        <f t="shared" si="90"/>
        <v>252.43382636914751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0.19921524299962007</v>
      </c>
      <c r="AW127" s="23">
        <f>EXP(-LN(2)/2)*AW126+(1-EXP(-LN(2)/2))/(LN(2)/2)*AQ127*AT127*VLOOKUP('Données projet'!$B$10,Paramètres!$A$1:$I$89,3,0)*0.475*44/12</f>
        <v>8.9169108287903796E-14</v>
      </c>
      <c r="AX127" s="23">
        <f t="shared" si="60"/>
        <v>0.19921524299970925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1.72917680174578E-13</v>
      </c>
      <c r="BF127" s="14">
        <f t="shared" si="91"/>
        <v>2.4372886112056825E-12</v>
      </c>
      <c r="BG127" s="22">
        <f t="shared" si="61"/>
        <v>4.5461092908206203E-12</v>
      </c>
      <c r="BH127" s="62">
        <f t="shared" si="62"/>
        <v>282.86705178317789</v>
      </c>
      <c r="BI127" s="62">
        <f ca="1">AVERAGE(OFFSET($BH$3,0,0,'Données projet'!$E$11+1,1))-AVERAGE(OFFSET($H$3,0,0,'Données projet'!$E$11+1,1))</f>
        <v>446.67723242232324</v>
      </c>
      <c r="BJ127" s="62">
        <f t="shared" si="92"/>
        <v>275.54513370838777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0.22325846198233298</v>
      </c>
      <c r="BR127" s="23">
        <f>EXP(-LN(2)/2)*BR126+(1-EXP(-LN(2)/2))/(LN(2)/2)*BL127*BO127*VLOOKUP('Données projet'!$B$11,Paramètres!$A$1:$I$89,3,0)*0.475*44/12</f>
        <v>9.993089721920254E-14</v>
      </c>
      <c r="BS127" s="24">
        <f t="shared" si="63"/>
        <v>0.2232584619824329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1.9895196601282805E-13</v>
      </c>
      <c r="BZ127" s="14">
        <f>BY127*VLOOKUP('Données projet'!$B$12,Paramètres!$A$1:$I$89,3,0)*VLOOKUP('Données projet'!$B$12,Paramètres!$A$1:$I$89,5,0)</f>
        <v>1.8001173884840681E-13</v>
      </c>
      <c r="CA127" s="14">
        <f t="shared" si="93"/>
        <v>2.5254331426407198E-12</v>
      </c>
      <c r="CB127" s="22">
        <f t="shared" si="64"/>
        <v>4.7119831685935622E-12</v>
      </c>
      <c r="CC127" s="62">
        <f t="shared" si="65"/>
        <v>282.86705178317806</v>
      </c>
      <c r="CD127" s="62">
        <f ca="1">AVERAGE(OFFSET($CC$3,0,0,'Données projet'!$E$12+1,1))-AVERAGE(OFFSET($H$3,0,0,'Données projet'!$E$12+1,1))</f>
        <v>312.43110610485337</v>
      </c>
      <c r="CE127" s="62">
        <f t="shared" si="94"/>
        <v>442.54749157177571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1.2958062904421987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1.2958062904421987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283.0486183689701</v>
      </c>
      <c r="S128" s="62">
        <f ca="1">AVERAGE(OFFSET($R$3,0,0,'Données projet'!$E$9+1,1))-AVERAGE(OFFSET($H$3,0,0,'Données projet'!$E$9+1,1))</f>
        <v>289.69436826914978</v>
      </c>
      <c r="T128" s="62">
        <f t="shared" si="88"/>
        <v>242.84781402593845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1.5429577615577727E-13</v>
      </c>
      <c r="AK128" s="14">
        <f t="shared" si="89"/>
        <v>2.2038482767263348E-12</v>
      </c>
      <c r="AL128" s="22">
        <f t="shared" si="58"/>
        <v>4.107100892103012E-12</v>
      </c>
      <c r="AM128" s="62">
        <f t="shared" si="59"/>
        <v>283.0486183689726</v>
      </c>
      <c r="AN128" s="62">
        <f ca="1">AVERAGE(OFFSET($AM$3,0,0,'Données projet'!$E$10+1,1))-AVERAGE(OFFSET($H$3,0,0,'Données projet'!$E$10+1,1))</f>
        <v>406.67123242209931</v>
      </c>
      <c r="AO128" s="62">
        <f t="shared" si="90"/>
        <v>252.43382636914751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0.19376769170352115</v>
      </c>
      <c r="AW128" s="23">
        <f>EXP(-LN(2)/2)*AW127+(1-EXP(-LN(2)/2))/(LN(2)/2)*AQ128*AT128*VLOOKUP('Données projet'!$B$10,Paramètres!$A$1:$I$89,3,0)*0.475*44/12</f>
        <v>6.3052081142734351E-14</v>
      </c>
      <c r="AX128" s="23">
        <f t="shared" si="60"/>
        <v>0.19376769170358421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1.72917680174578E-13</v>
      </c>
      <c r="BF128" s="14">
        <f t="shared" si="91"/>
        <v>2.4372886112056825E-12</v>
      </c>
      <c r="BG128" s="22">
        <f t="shared" si="61"/>
        <v>4.5461092908206203E-12</v>
      </c>
      <c r="BH128" s="62">
        <f t="shared" si="62"/>
        <v>283.04861836897305</v>
      </c>
      <c r="BI128" s="62">
        <f ca="1">AVERAGE(OFFSET($BH$3,0,0,'Données projet'!$E$11+1,1))-AVERAGE(OFFSET($H$3,0,0,'Données projet'!$E$11+1,1))</f>
        <v>446.67723242232324</v>
      </c>
      <c r="BJ128" s="62">
        <f t="shared" si="92"/>
        <v>275.54513370838777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0.21715344759877384</v>
      </c>
      <c r="BR128" s="23">
        <f>EXP(-LN(2)/2)*BR127+(1-EXP(-LN(2)/2))/(LN(2)/2)*BL128*BO128*VLOOKUP('Données projet'!$B$11,Paramètres!$A$1:$I$89,3,0)*0.475*44/12</f>
        <v>7.066181507375402E-14</v>
      </c>
      <c r="BS128" s="24">
        <f t="shared" si="63"/>
        <v>0.2171534475988445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1.9895196601282805E-13</v>
      </c>
      <c r="BZ128" s="14">
        <f>BY128*VLOOKUP('Données projet'!$B$12,Paramètres!$A$1:$I$89,3,0)*VLOOKUP('Données projet'!$B$12,Paramètres!$A$1:$I$89,5,0)</f>
        <v>1.8001173884840681E-13</v>
      </c>
      <c r="CA128" s="14">
        <f t="shared" si="93"/>
        <v>2.5254331426407198E-12</v>
      </c>
      <c r="CB128" s="22">
        <f t="shared" si="64"/>
        <v>4.7119831685935622E-12</v>
      </c>
      <c r="CC128" s="62">
        <f t="shared" si="65"/>
        <v>283.04861836897322</v>
      </c>
      <c r="CD128" s="62">
        <f ca="1">AVERAGE(OFFSET($CC$3,0,0,'Données projet'!$E$12+1,1))-AVERAGE(OFFSET($H$3,0,0,'Données projet'!$E$12+1,1))</f>
        <v>312.43110610485337</v>
      </c>
      <c r="CE128" s="62">
        <f t="shared" si="94"/>
        <v>442.54749157177571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1.2703963194504224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1.2703963194504224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283.2270351804238</v>
      </c>
      <c r="S129" s="62">
        <f ca="1">AVERAGE(OFFSET($R$3,0,0,'Données projet'!$E$9+1,1))-AVERAGE(OFFSET($H$3,0,0,'Données projet'!$E$9+1,1))</f>
        <v>289.69436826914978</v>
      </c>
      <c r="T129" s="62">
        <f t="shared" si="88"/>
        <v>242.84781402593845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1.5429577615577727E-13</v>
      </c>
      <c r="AK129" s="14">
        <f t="shared" si="89"/>
        <v>2.2038482767263348E-12</v>
      </c>
      <c r="AL129" s="22">
        <f t="shared" si="58"/>
        <v>4.107100892103012E-12</v>
      </c>
      <c r="AM129" s="62">
        <f t="shared" si="59"/>
        <v>283.2270351804263</v>
      </c>
      <c r="AN129" s="62">
        <f ca="1">AVERAGE(OFFSET($AM$3,0,0,'Données projet'!$E$10+1,1))-AVERAGE(OFFSET($H$3,0,0,'Données projet'!$E$10+1,1))</f>
        <v>406.67123242209931</v>
      </c>
      <c r="AO129" s="62">
        <f t="shared" si="90"/>
        <v>252.43382636914751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0.18846910398408831</v>
      </c>
      <c r="AW129" s="23">
        <f>EXP(-LN(2)/2)*AW128+(1-EXP(-LN(2)/2))/(LN(2)/2)*AQ129*AT129*VLOOKUP('Données projet'!$B$10,Paramètres!$A$1:$I$89,3,0)*0.475*44/12</f>
        <v>4.4584554143951898E-14</v>
      </c>
      <c r="AX129" s="23">
        <f t="shared" si="60"/>
        <v>0.18846910398413289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1.72917680174578E-13</v>
      </c>
      <c r="BF129" s="14">
        <f t="shared" si="91"/>
        <v>2.4372886112056825E-12</v>
      </c>
      <c r="BG129" s="22">
        <f t="shared" si="61"/>
        <v>4.5461092908206203E-12</v>
      </c>
      <c r="BH129" s="62">
        <f t="shared" si="62"/>
        <v>283.22703518042675</v>
      </c>
      <c r="BI129" s="62">
        <f ca="1">AVERAGE(OFFSET($BH$3,0,0,'Données projet'!$E$11+1,1))-AVERAGE(OFFSET($H$3,0,0,'Données projet'!$E$11+1,1))</f>
        <v>446.67723242232324</v>
      </c>
      <c r="BJ129" s="62">
        <f t="shared" si="92"/>
        <v>275.54513370838777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0.21121537515458186</v>
      </c>
      <c r="BR129" s="23">
        <f>EXP(-LN(2)/2)*BR128+(1-EXP(-LN(2)/2))/(LN(2)/2)*BL129*BO129*VLOOKUP('Données projet'!$B$11,Paramètres!$A$1:$I$89,3,0)*0.475*44/12</f>
        <v>4.996544860960127E-14</v>
      </c>
      <c r="BS129" s="24">
        <f t="shared" si="63"/>
        <v>0.21121537515463182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1.9895196601282805E-13</v>
      </c>
      <c r="BZ129" s="14">
        <f>BY129*VLOOKUP('Données projet'!$B$12,Paramètres!$A$1:$I$89,3,0)*VLOOKUP('Données projet'!$B$12,Paramètres!$A$1:$I$89,5,0)</f>
        <v>1.8001173884840681E-13</v>
      </c>
      <c r="CA129" s="14">
        <f t="shared" si="93"/>
        <v>2.5254331426407198E-12</v>
      </c>
      <c r="CB129" s="22">
        <f t="shared" si="64"/>
        <v>4.7119831685935622E-12</v>
      </c>
      <c r="CC129" s="62">
        <f t="shared" si="65"/>
        <v>283.22703518042692</v>
      </c>
      <c r="CD129" s="62">
        <f ca="1">AVERAGE(OFFSET($CC$3,0,0,'Données projet'!$E$12+1,1))-AVERAGE(OFFSET($H$3,0,0,'Données projet'!$E$12+1,1))</f>
        <v>312.43110610485337</v>
      </c>
      <c r="CE129" s="62">
        <f t="shared" si="94"/>
        <v>442.54749157177571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1.2454846224912428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1.2454846224912428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283.40235685907902</v>
      </c>
      <c r="S130" s="62">
        <f ca="1">AVERAGE(OFFSET($R$3,0,0,'Données projet'!$E$9+1,1))-AVERAGE(OFFSET($H$3,0,0,'Données projet'!$E$9+1,1))</f>
        <v>289.69436826914978</v>
      </c>
      <c r="T130" s="62">
        <f t="shared" si="88"/>
        <v>242.84781402593845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1.5429577615577727E-13</v>
      </c>
      <c r="AK130" s="14">
        <f t="shared" si="89"/>
        <v>2.2038482767263348E-12</v>
      </c>
      <c r="AL130" s="22">
        <f t="shared" si="58"/>
        <v>4.107100892103012E-12</v>
      </c>
      <c r="AM130" s="62">
        <f t="shared" si="59"/>
        <v>283.40235685908152</v>
      </c>
      <c r="AN130" s="62">
        <f ca="1">AVERAGE(OFFSET($AM$3,0,0,'Données projet'!$E$10+1,1))-AVERAGE(OFFSET($H$3,0,0,'Données projet'!$E$10+1,1))</f>
        <v>406.67123242209931</v>
      </c>
      <c r="AO130" s="62">
        <f t="shared" si="90"/>
        <v>252.43382636914751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0.18331540642448399</v>
      </c>
      <c r="AW130" s="23">
        <f>EXP(-LN(2)/2)*AW129+(1-EXP(-LN(2)/2))/(LN(2)/2)*AQ130*AT130*VLOOKUP('Données projet'!$B$10,Paramètres!$A$1:$I$89,3,0)*0.475*44/12</f>
        <v>3.1526040571367175E-14</v>
      </c>
      <c r="AX130" s="23">
        <f t="shared" si="60"/>
        <v>0.18331540642451552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1.72917680174578E-13</v>
      </c>
      <c r="BF130" s="14">
        <f t="shared" si="91"/>
        <v>2.4372886112056825E-12</v>
      </c>
      <c r="BG130" s="22">
        <f t="shared" si="61"/>
        <v>4.5461092908206203E-12</v>
      </c>
      <c r="BH130" s="62">
        <f t="shared" si="62"/>
        <v>283.40235685908198</v>
      </c>
      <c r="BI130" s="62">
        <f ca="1">AVERAGE(OFFSET($BH$3,0,0,'Données projet'!$E$11+1,1))-AVERAGE(OFFSET($H$3,0,0,'Données projet'!$E$11+1,1))</f>
        <v>446.67723242232324</v>
      </c>
      <c r="BJ130" s="62">
        <f t="shared" si="92"/>
        <v>275.54513370838777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0.20543967961364598</v>
      </c>
      <c r="BR130" s="23">
        <f>EXP(-LN(2)/2)*BR129+(1-EXP(-LN(2)/2))/(LN(2)/2)*BL130*BO130*VLOOKUP('Données projet'!$B$11,Paramètres!$A$1:$I$89,3,0)*0.475*44/12</f>
        <v>3.533090753687701E-14</v>
      </c>
      <c r="BS130" s="24">
        <f t="shared" si="63"/>
        <v>0.20543967961368131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1.9895196601282805E-13</v>
      </c>
      <c r="BZ130" s="14">
        <f>BY130*VLOOKUP('Données projet'!$B$12,Paramètres!$A$1:$I$89,3,0)*VLOOKUP('Données projet'!$B$12,Paramètres!$A$1:$I$89,5,0)</f>
        <v>1.8001173884840681E-13</v>
      </c>
      <c r="CA130" s="14">
        <f t="shared" si="93"/>
        <v>2.5254331426407198E-12</v>
      </c>
      <c r="CB130" s="22">
        <f t="shared" si="64"/>
        <v>4.7119831685935622E-12</v>
      </c>
      <c r="CC130" s="62">
        <f t="shared" si="65"/>
        <v>283.40235685908215</v>
      </c>
      <c r="CD130" s="62">
        <f ca="1">AVERAGE(OFFSET($CC$3,0,0,'Données projet'!$E$12+1,1))-AVERAGE(OFFSET($H$3,0,0,'Données projet'!$E$12+1,1))</f>
        <v>312.43110610485337</v>
      </c>
      <c r="CE130" s="62">
        <f t="shared" si="94"/>
        <v>442.54749157177571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1.2210614287147981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1.2210614287147981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283.57463709857012</v>
      </c>
      <c r="S131" s="62">
        <f ca="1">AVERAGE(OFFSET($R$3,0,0,'Données projet'!$E$9+1,1))-AVERAGE(OFFSET($H$3,0,0,'Données projet'!$E$9+1,1))</f>
        <v>289.69436826914978</v>
      </c>
      <c r="T131" s="62">
        <f t="shared" si="88"/>
        <v>242.84781402593845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1.5429577615577727E-13</v>
      </c>
      <c r="AK131" s="14">
        <f t="shared" si="89"/>
        <v>2.2038482767263348E-12</v>
      </c>
      <c r="AL131" s="22">
        <f t="shared" si="58"/>
        <v>4.107100892103012E-12</v>
      </c>
      <c r="AM131" s="62">
        <f t="shared" si="59"/>
        <v>283.57463709857262</v>
      </c>
      <c r="AN131" s="62">
        <f ca="1">AVERAGE(OFFSET($AM$3,0,0,'Données projet'!$E$10+1,1))-AVERAGE(OFFSET($H$3,0,0,'Données projet'!$E$10+1,1))</f>
        <v>406.67123242209931</v>
      </c>
      <c r="AO131" s="62">
        <f t="shared" si="90"/>
        <v>252.43382636914751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0.17830263699566823</v>
      </c>
      <c r="AW131" s="23">
        <f>EXP(-LN(2)/2)*AW130+(1-EXP(-LN(2)/2))/(LN(2)/2)*AQ131*AT131*VLOOKUP('Données projet'!$B$10,Paramètres!$A$1:$I$89,3,0)*0.475*44/12</f>
        <v>2.2292277071975949E-14</v>
      </c>
      <c r="AX131" s="23">
        <f t="shared" si="60"/>
        <v>0.17830263699569052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1.72917680174578E-13</v>
      </c>
      <c r="BF131" s="14">
        <f t="shared" si="91"/>
        <v>2.4372886112056825E-12</v>
      </c>
      <c r="BG131" s="22">
        <f t="shared" si="61"/>
        <v>4.5461092908206203E-12</v>
      </c>
      <c r="BH131" s="62">
        <f t="shared" si="62"/>
        <v>283.57463709857308</v>
      </c>
      <c r="BI131" s="62">
        <f ca="1">AVERAGE(OFFSET($BH$3,0,0,'Données projet'!$E$11+1,1))-AVERAGE(OFFSET($H$3,0,0,'Données projet'!$E$11+1,1))</f>
        <v>446.67723242232324</v>
      </c>
      <c r="BJ131" s="62">
        <f t="shared" si="92"/>
        <v>275.54513370838777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0.19982192077100763</v>
      </c>
      <c r="BR131" s="23">
        <f>EXP(-LN(2)/2)*BR130+(1-EXP(-LN(2)/2))/(LN(2)/2)*BL131*BO131*VLOOKUP('Données projet'!$B$11,Paramètres!$A$1:$I$89,3,0)*0.475*44/12</f>
        <v>2.4982724304800635E-14</v>
      </c>
      <c r="BS131" s="24">
        <f t="shared" si="63"/>
        <v>0.19982192077103261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1.9895196601282805E-13</v>
      </c>
      <c r="BZ131" s="14">
        <f>BY131*VLOOKUP('Données projet'!$B$12,Paramètres!$A$1:$I$89,3,0)*VLOOKUP('Données projet'!$B$12,Paramètres!$A$1:$I$89,5,0)</f>
        <v>1.8001173884840681E-13</v>
      </c>
      <c r="CA131" s="14">
        <f t="shared" si="93"/>
        <v>2.5254331426407198E-12</v>
      </c>
      <c r="CB131" s="22">
        <f t="shared" si="64"/>
        <v>4.7119831685935622E-12</v>
      </c>
      <c r="CC131" s="62">
        <f t="shared" si="65"/>
        <v>283.57463709857325</v>
      </c>
      <c r="CD131" s="62">
        <f ca="1">AVERAGE(OFFSET($CC$3,0,0,'Données projet'!$E$12+1,1))-AVERAGE(OFFSET($H$3,0,0,'Données projet'!$E$12+1,1))</f>
        <v>312.43110610485337</v>
      </c>
      <c r="CE131" s="62">
        <f t="shared" si="94"/>
        <v>442.54749157177571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1.1971171588716321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1.1971171588716321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283.74392866106695</v>
      </c>
      <c r="S132" s="62">
        <f ca="1">AVERAGE(OFFSET($R$3,0,0,'Données projet'!$E$9+1,1))-AVERAGE(OFFSET($H$3,0,0,'Données projet'!$E$9+1,1))</f>
        <v>289.69436826914978</v>
      </c>
      <c r="T132" s="62">
        <f t="shared" si="88"/>
        <v>242.84781402593845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1.5429577615577727E-13</v>
      </c>
      <c r="AK132" s="14">
        <f t="shared" si="89"/>
        <v>2.2038482767263348E-12</v>
      </c>
      <c r="AL132" s="22">
        <f t="shared" ref="AL132:AL153" si="112">(AJ132+AK132)*0.475*44/12</f>
        <v>4.107100892103012E-12</v>
      </c>
      <c r="AM132" s="62">
        <f t="shared" ref="AM132:AM195" si="113">AL132+(AD132+AE132)*44/12</f>
        <v>283.74392866106945</v>
      </c>
      <c r="AN132" s="62">
        <f ca="1">AVERAGE(OFFSET($AM$3,0,0,'Données projet'!$E$10+1,1))-AVERAGE(OFFSET($H$3,0,0,'Données projet'!$E$10+1,1))</f>
        <v>406.67123242209931</v>
      </c>
      <c r="AO132" s="62">
        <f t="shared" si="90"/>
        <v>252.43382636914751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0.17342694201049352</v>
      </c>
      <c r="AW132" s="23">
        <f>EXP(-LN(2)/2)*AW131+(1-EXP(-LN(2)/2))/(LN(2)/2)*AQ132*AT132*VLOOKUP('Données projet'!$B$10,Paramètres!$A$1:$I$89,3,0)*0.475*44/12</f>
        <v>1.5763020285683588E-14</v>
      </c>
      <c r="AX132" s="23">
        <f t="shared" ref="AX132:AX153" si="114">SUM(AU132:AW132)</f>
        <v>0.17342694201050929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1.72917680174578E-13</v>
      </c>
      <c r="BF132" s="14">
        <f t="shared" si="91"/>
        <v>2.4372886112056825E-12</v>
      </c>
      <c r="BG132" s="22">
        <f t="shared" ref="BG132:BG153" si="115">(BE132+BF132)*0.475*44/12</f>
        <v>4.5461092908206203E-12</v>
      </c>
      <c r="BH132" s="62">
        <f t="shared" ref="BH132:BH195" si="116">BG132+(AY132+AZ132)*44/12</f>
        <v>283.7439286610699</v>
      </c>
      <c r="BI132" s="62">
        <f ca="1">AVERAGE(OFFSET($BH$3,0,0,'Données projet'!$E$11+1,1))-AVERAGE(OFFSET($H$3,0,0,'Données projet'!$E$11+1,1))</f>
        <v>446.67723242232324</v>
      </c>
      <c r="BJ132" s="62">
        <f t="shared" si="92"/>
        <v>275.54513370838777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0.19435777983934632</v>
      </c>
      <c r="BR132" s="23">
        <f>EXP(-LN(2)/2)*BR131+(1-EXP(-LN(2)/2))/(LN(2)/2)*BL132*BO132*VLOOKUP('Données projet'!$B$11,Paramètres!$A$1:$I$89,3,0)*0.475*44/12</f>
        <v>1.7665453768438505E-14</v>
      </c>
      <c r="BS132" s="24">
        <f t="shared" ref="BS132:BS153" si="117">SUM(BP132:BR132)</f>
        <v>0.19435777983936398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1.9895196601282805E-13</v>
      </c>
      <c r="BZ132" s="14">
        <f>BY132*VLOOKUP('Données projet'!$B$12,Paramètres!$A$1:$I$89,3,0)*VLOOKUP('Données projet'!$B$12,Paramètres!$A$1:$I$89,5,0)</f>
        <v>1.8001173884840681E-13</v>
      </c>
      <c r="CA132" s="14">
        <f t="shared" si="93"/>
        <v>2.5254331426407198E-12</v>
      </c>
      <c r="CB132" s="22">
        <f t="shared" ref="CB132:CB153" si="118">(BZ132+CA132)*0.475*44/12</f>
        <v>4.7119831685935622E-12</v>
      </c>
      <c r="CC132" s="62">
        <f t="shared" ref="CC132:CC195" si="119">CB132+(BT132+BU132)*44/12</f>
        <v>283.74392866107007</v>
      </c>
      <c r="CD132" s="62">
        <f ca="1">AVERAGE(OFFSET($CC$3,0,0,'Données projet'!$E$12+1,1))-AVERAGE(OFFSET($H$3,0,0,'Données projet'!$E$12+1,1))</f>
        <v>312.43110610485337</v>
      </c>
      <c r="CE132" s="62">
        <f t="shared" si="94"/>
        <v>442.54749157177571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1.1736424215555281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1.1736424215555281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283.9102833934337</v>
      </c>
      <c r="S133" s="62">
        <f ca="1">AVERAGE(OFFSET($R$3,0,0,'Données projet'!$E$9+1,1))-AVERAGE(OFFSET($H$3,0,0,'Données projet'!$E$9+1,1))</f>
        <v>289.69436826914978</v>
      </c>
      <c r="T133" s="62">
        <f t="shared" ref="T133:T196" si="142">$T$3</f>
        <v>242.84781402593845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1.5429577615577727E-13</v>
      </c>
      <c r="AK133" s="14">
        <f t="shared" ref="AK133:AK153" si="143">EXP(-1.0587+0.8836*LN(AJ133)+0.284)</f>
        <v>2.2038482767263348E-12</v>
      </c>
      <c r="AL133" s="22">
        <f t="shared" si="112"/>
        <v>4.107100892103012E-12</v>
      </c>
      <c r="AM133" s="62">
        <f t="shared" si="113"/>
        <v>283.9102833934362</v>
      </c>
      <c r="AN133" s="62">
        <f ca="1">AVERAGE(OFFSET($AM$3,0,0,'Données projet'!$E$10+1,1))-AVERAGE(OFFSET($H$3,0,0,'Données projet'!$E$10+1,1))</f>
        <v>406.67123242209931</v>
      </c>
      <c r="AO133" s="62">
        <f t="shared" ref="AO133:AO196" si="144">$AO$3</f>
        <v>252.43382636914751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0.16868457316109006</v>
      </c>
      <c r="AW133" s="23">
        <f>EXP(-LN(2)/2)*AW132+(1-EXP(-LN(2)/2))/(LN(2)/2)*AQ133*AT133*VLOOKUP('Données projet'!$B$10,Paramètres!$A$1:$I$89,3,0)*0.475*44/12</f>
        <v>1.1146138535987975E-14</v>
      </c>
      <c r="AX133" s="23">
        <f t="shared" si="114"/>
        <v>0.16868457316110122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1.72917680174578E-13</v>
      </c>
      <c r="BF133" s="14">
        <f t="shared" ref="BF133:BF153" si="145">EXP(-1.0587+0.8836*LN(BE133)+0.284)</f>
        <v>2.4372886112056825E-12</v>
      </c>
      <c r="BG133" s="22">
        <f t="shared" si="115"/>
        <v>4.5461092908206203E-12</v>
      </c>
      <c r="BH133" s="62">
        <f t="shared" si="116"/>
        <v>283.91028339343666</v>
      </c>
      <c r="BI133" s="62">
        <f ca="1">AVERAGE(OFFSET($BH$3,0,0,'Données projet'!$E$11+1,1))-AVERAGE(OFFSET($H$3,0,0,'Données projet'!$E$11+1,1))</f>
        <v>446.67723242232324</v>
      </c>
      <c r="BJ133" s="62">
        <f t="shared" ref="BJ133:BJ196" si="146">$BJ$3</f>
        <v>275.54513370838777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0.18904305612880798</v>
      </c>
      <c r="BR133" s="23">
        <f>EXP(-LN(2)/2)*BR132+(1-EXP(-LN(2)/2))/(LN(2)/2)*BL133*BO133*VLOOKUP('Données projet'!$B$11,Paramètres!$A$1:$I$89,3,0)*0.475*44/12</f>
        <v>1.2491362152400317E-14</v>
      </c>
      <c r="BS133" s="24">
        <f t="shared" si="117"/>
        <v>0.18904305612882047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1.9895196601282805E-13</v>
      </c>
      <c r="BZ133" s="14">
        <f>BY133*VLOOKUP('Données projet'!$B$12,Paramètres!$A$1:$I$89,3,0)*VLOOKUP('Données projet'!$B$12,Paramètres!$A$1:$I$89,5,0)</f>
        <v>1.8001173884840681E-13</v>
      </c>
      <c r="CA133" s="14">
        <f t="shared" ref="CA133:CA153" si="147">EXP(-1.0587+0.8836*LN(BZ133)+0.284)</f>
        <v>2.5254331426407198E-12</v>
      </c>
      <c r="CB133" s="22">
        <f t="shared" si="118"/>
        <v>4.7119831685935622E-12</v>
      </c>
      <c r="CC133" s="62">
        <f t="shared" si="119"/>
        <v>283.91028339343683</v>
      </c>
      <c r="CD133" s="62">
        <f ca="1">AVERAGE(OFFSET($CC$3,0,0,'Données projet'!$E$12+1,1))-AVERAGE(OFFSET($H$3,0,0,'Données projet'!$E$12+1,1))</f>
        <v>312.43110610485337</v>
      </c>
      <c r="CE133" s="62">
        <f t="shared" ref="CE133:CE196" si="148">$CE$3</f>
        <v>442.54749157177571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1.150628009520017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1.150628009520017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284.07375224310732</v>
      </c>
      <c r="S134" s="62">
        <f ca="1">AVERAGE(OFFSET($R$3,0,0,'Données projet'!$E$9+1,1))-AVERAGE(OFFSET($H$3,0,0,'Données projet'!$E$9+1,1))</f>
        <v>289.69436826914978</v>
      </c>
      <c r="T134" s="62">
        <f t="shared" si="142"/>
        <v>242.84781402593845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1.5429577615577727E-13</v>
      </c>
      <c r="AK134" s="14">
        <f t="shared" si="143"/>
        <v>2.2038482767263348E-12</v>
      </c>
      <c r="AL134" s="22">
        <f t="shared" si="112"/>
        <v>4.107100892103012E-12</v>
      </c>
      <c r="AM134" s="62">
        <f t="shared" si="113"/>
        <v>284.07375224310982</v>
      </c>
      <c r="AN134" s="62">
        <f ca="1">AVERAGE(OFFSET($AM$3,0,0,'Données projet'!$E$10+1,1))-AVERAGE(OFFSET($H$3,0,0,'Données projet'!$E$10+1,1))</f>
        <v>406.67123242209931</v>
      </c>
      <c r="AO134" s="62">
        <f t="shared" si="144"/>
        <v>252.43382636914751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0.16407188463726388</v>
      </c>
      <c r="AW134" s="23">
        <f>EXP(-LN(2)/2)*AW133+(1-EXP(-LN(2)/2))/(LN(2)/2)*AQ134*AT134*VLOOKUP('Données projet'!$B$10,Paramètres!$A$1:$I$89,3,0)*0.475*44/12</f>
        <v>7.8815101428417938E-15</v>
      </c>
      <c r="AX134" s="23">
        <f t="shared" si="114"/>
        <v>0.16407188463727176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1.72917680174578E-13</v>
      </c>
      <c r="BF134" s="14">
        <f t="shared" si="145"/>
        <v>2.4372886112056825E-12</v>
      </c>
      <c r="BG134" s="22">
        <f t="shared" si="115"/>
        <v>4.5461092908206203E-12</v>
      </c>
      <c r="BH134" s="62">
        <f t="shared" si="116"/>
        <v>284.07375224311028</v>
      </c>
      <c r="BI134" s="62">
        <f ca="1">AVERAGE(OFFSET($BH$3,0,0,'Données projet'!$E$11+1,1))-AVERAGE(OFFSET($H$3,0,0,'Données projet'!$E$11+1,1))</f>
        <v>446.67723242232324</v>
      </c>
      <c r="BJ134" s="62">
        <f t="shared" si="146"/>
        <v>275.54513370838777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0.18387366381762346</v>
      </c>
      <c r="BR134" s="23">
        <f>EXP(-LN(2)/2)*BR133+(1-EXP(-LN(2)/2))/(LN(2)/2)*BL134*BO134*VLOOKUP('Données projet'!$B$11,Paramètres!$A$1:$I$89,3,0)*0.475*44/12</f>
        <v>8.8327268842192526E-15</v>
      </c>
      <c r="BS134" s="24">
        <f t="shared" si="117"/>
        <v>0.18387366381763229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1.9895196601282805E-13</v>
      </c>
      <c r="BZ134" s="14">
        <f>BY134*VLOOKUP('Données projet'!$B$12,Paramètres!$A$1:$I$89,3,0)*VLOOKUP('Données projet'!$B$12,Paramètres!$A$1:$I$89,5,0)</f>
        <v>1.8001173884840681E-13</v>
      </c>
      <c r="CA134" s="14">
        <f t="shared" si="147"/>
        <v>2.5254331426407198E-12</v>
      </c>
      <c r="CB134" s="22">
        <f t="shared" si="118"/>
        <v>4.7119831685935622E-12</v>
      </c>
      <c r="CC134" s="62">
        <f t="shared" si="119"/>
        <v>284.07375224311045</v>
      </c>
      <c r="CD134" s="62">
        <f ca="1">AVERAGE(OFFSET($CC$3,0,0,'Données projet'!$E$12+1,1))-AVERAGE(OFFSET($H$3,0,0,'Données projet'!$E$12+1,1))</f>
        <v>312.43110610485337</v>
      </c>
      <c r="CE134" s="62">
        <f t="shared" si="148"/>
        <v>442.54749157177571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1.1280648960671169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1.1280648960671169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284.23438527370075</v>
      </c>
      <c r="S135" s="62">
        <f ca="1">AVERAGE(OFFSET($R$3,0,0,'Données projet'!$E$9+1,1))-AVERAGE(OFFSET($H$3,0,0,'Données projet'!$E$9+1,1))</f>
        <v>289.69436826914978</v>
      </c>
      <c r="T135" s="62">
        <f t="shared" si="142"/>
        <v>242.84781402593845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1.5429577615577727E-13</v>
      </c>
      <c r="AK135" s="14">
        <f t="shared" si="143"/>
        <v>2.2038482767263348E-12</v>
      </c>
      <c r="AL135" s="22">
        <f t="shared" si="112"/>
        <v>4.107100892103012E-12</v>
      </c>
      <c r="AM135" s="62">
        <f t="shared" si="113"/>
        <v>284.23438527370325</v>
      </c>
      <c r="AN135" s="62">
        <f ca="1">AVERAGE(OFFSET($AM$3,0,0,'Données projet'!$E$10+1,1))-AVERAGE(OFFSET($H$3,0,0,'Données projet'!$E$10+1,1))</f>
        <v>406.67123242209931</v>
      </c>
      <c r="AO135" s="62">
        <f t="shared" si="144"/>
        <v>252.43382636914751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0.15958533032369249</v>
      </c>
      <c r="AW135" s="23">
        <f>EXP(-LN(2)/2)*AW134+(1-EXP(-LN(2)/2))/(LN(2)/2)*AQ135*AT135*VLOOKUP('Données projet'!$B$10,Paramètres!$A$1:$I$89,3,0)*0.475*44/12</f>
        <v>5.5730692679939873E-15</v>
      </c>
      <c r="AX135" s="23">
        <f t="shared" si="114"/>
        <v>0.15958533032369807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1.72917680174578E-13</v>
      </c>
      <c r="BF135" s="14">
        <f t="shared" si="145"/>
        <v>2.4372886112056825E-12</v>
      </c>
      <c r="BG135" s="22">
        <f t="shared" si="115"/>
        <v>4.5461092908206203E-12</v>
      </c>
      <c r="BH135" s="62">
        <f t="shared" si="116"/>
        <v>284.23438527370371</v>
      </c>
      <c r="BI135" s="62">
        <f ca="1">AVERAGE(OFFSET($BH$3,0,0,'Données projet'!$E$11+1,1))-AVERAGE(OFFSET($H$3,0,0,'Données projet'!$E$11+1,1))</f>
        <v>446.67723242232324</v>
      </c>
      <c r="BJ135" s="62">
        <f t="shared" si="146"/>
        <v>275.54513370838777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0.17884562881103483</v>
      </c>
      <c r="BR135" s="23">
        <f>EXP(-LN(2)/2)*BR134+(1-EXP(-LN(2)/2))/(LN(2)/2)*BL135*BO135*VLOOKUP('Données projet'!$B$11,Paramètres!$A$1:$I$89,3,0)*0.475*44/12</f>
        <v>6.2456810762001587E-15</v>
      </c>
      <c r="BS135" s="24">
        <f t="shared" si="117"/>
        <v>0.17884562881104107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1.9895196601282805E-13</v>
      </c>
      <c r="BZ135" s="14">
        <f>BY135*VLOOKUP('Données projet'!$B$12,Paramètres!$A$1:$I$89,3,0)*VLOOKUP('Données projet'!$B$12,Paramètres!$A$1:$I$89,5,0)</f>
        <v>1.8001173884840681E-13</v>
      </c>
      <c r="CA135" s="14">
        <f t="shared" si="147"/>
        <v>2.5254331426407198E-12</v>
      </c>
      <c r="CB135" s="22">
        <f t="shared" si="118"/>
        <v>4.7119831685935622E-12</v>
      </c>
      <c r="CC135" s="62">
        <f t="shared" si="119"/>
        <v>284.23438527370388</v>
      </c>
      <c r="CD135" s="62">
        <f ca="1">AVERAGE(OFFSET($CC$3,0,0,'Données projet'!$E$12+1,1))-AVERAGE(OFFSET($H$3,0,0,'Données projet'!$E$12+1,1))</f>
        <v>312.43110610485337</v>
      </c>
      <c r="CE135" s="62">
        <f t="shared" si="148"/>
        <v>442.54749157177571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1.1059442315068879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1.1059442315068879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284.39223168033499</v>
      </c>
      <c r="S136" s="62">
        <f ca="1">AVERAGE(OFFSET($R$3,0,0,'Données projet'!$E$9+1,1))-AVERAGE(OFFSET($H$3,0,0,'Données projet'!$E$9+1,1))</f>
        <v>289.69436826914978</v>
      </c>
      <c r="T136" s="62">
        <f t="shared" si="142"/>
        <v>242.84781402593845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1.5429577615577727E-13</v>
      </c>
      <c r="AK136" s="14">
        <f t="shared" si="143"/>
        <v>2.2038482767263348E-12</v>
      </c>
      <c r="AL136" s="22">
        <f t="shared" si="112"/>
        <v>4.107100892103012E-12</v>
      </c>
      <c r="AM136" s="62">
        <f t="shared" si="113"/>
        <v>284.39223168033749</v>
      </c>
      <c r="AN136" s="62">
        <f ca="1">AVERAGE(OFFSET($AM$3,0,0,'Données projet'!$E$10+1,1))-AVERAGE(OFFSET($H$3,0,0,'Données projet'!$E$10+1,1))</f>
        <v>406.67123242209931</v>
      </c>
      <c r="AO136" s="62">
        <f t="shared" si="144"/>
        <v>252.43382636914751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0.15522146107376333</v>
      </c>
      <c r="AW136" s="23">
        <f>EXP(-LN(2)/2)*AW135+(1-EXP(-LN(2)/2))/(LN(2)/2)*AQ136*AT136*VLOOKUP('Données projet'!$B$10,Paramètres!$A$1:$I$89,3,0)*0.475*44/12</f>
        <v>3.9407550714208969E-15</v>
      </c>
      <c r="AX136" s="23">
        <f t="shared" si="114"/>
        <v>0.15522146107376728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1.72917680174578E-13</v>
      </c>
      <c r="BF136" s="14">
        <f t="shared" si="145"/>
        <v>2.4372886112056825E-12</v>
      </c>
      <c r="BG136" s="22">
        <f t="shared" si="115"/>
        <v>4.5461092908206203E-12</v>
      </c>
      <c r="BH136" s="62">
        <f t="shared" si="116"/>
        <v>284.39223168033794</v>
      </c>
      <c r="BI136" s="62">
        <f ca="1">AVERAGE(OFFSET($BH$3,0,0,'Données projet'!$E$11+1,1))-AVERAGE(OFFSET($H$3,0,0,'Données projet'!$E$11+1,1))</f>
        <v>446.67723242232324</v>
      </c>
      <c r="BJ136" s="62">
        <f t="shared" si="146"/>
        <v>275.54513370838777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0.17395508568611423</v>
      </c>
      <c r="BR136" s="23">
        <f>EXP(-LN(2)/2)*BR135+(1-EXP(-LN(2)/2))/(LN(2)/2)*BL136*BO136*VLOOKUP('Données projet'!$B$11,Paramètres!$A$1:$I$89,3,0)*0.475*44/12</f>
        <v>4.4163634421096263E-15</v>
      </c>
      <c r="BS136" s="24">
        <f t="shared" si="117"/>
        <v>0.17395508568611864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1.9895196601282805E-13</v>
      </c>
      <c r="BZ136" s="14">
        <f>BY136*VLOOKUP('Données projet'!$B$12,Paramètres!$A$1:$I$89,3,0)*VLOOKUP('Données projet'!$B$12,Paramètres!$A$1:$I$89,5,0)</f>
        <v>1.8001173884840681E-13</v>
      </c>
      <c r="CA136" s="14">
        <f t="shared" si="147"/>
        <v>2.5254331426407198E-12</v>
      </c>
      <c r="CB136" s="22">
        <f t="shared" si="118"/>
        <v>4.7119831685935622E-12</v>
      </c>
      <c r="CC136" s="62">
        <f t="shared" si="119"/>
        <v>284.39223168033811</v>
      </c>
      <c r="CD136" s="62">
        <f ca="1">AVERAGE(OFFSET($CC$3,0,0,'Données projet'!$E$12+1,1))-AVERAGE(OFFSET($H$3,0,0,'Données projet'!$E$12+1,1))</f>
        <v>312.43110610485337</v>
      </c>
      <c r="CE136" s="62">
        <f t="shared" si="148"/>
        <v>442.54749157177571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1.0842573396864119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1.0842573396864119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284.54733980470587</v>
      </c>
      <c r="S137" s="62">
        <f ca="1">AVERAGE(OFFSET($R$3,0,0,'Données projet'!$E$9+1,1))-AVERAGE(OFFSET($H$3,0,0,'Données projet'!$E$9+1,1))</f>
        <v>289.69436826914978</v>
      </c>
      <c r="T137" s="62">
        <f t="shared" si="142"/>
        <v>242.84781402593845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1.5429577615577727E-13</v>
      </c>
      <c r="AK137" s="14">
        <f t="shared" si="143"/>
        <v>2.2038482767263348E-12</v>
      </c>
      <c r="AL137" s="22">
        <f t="shared" si="112"/>
        <v>4.107100892103012E-12</v>
      </c>
      <c r="AM137" s="62">
        <f t="shared" si="113"/>
        <v>284.54733980470837</v>
      </c>
      <c r="AN137" s="62">
        <f ca="1">AVERAGE(OFFSET($AM$3,0,0,'Données projet'!$E$10+1,1))-AVERAGE(OFFSET($H$3,0,0,'Données projet'!$E$10+1,1))</f>
        <v>406.67123242209931</v>
      </c>
      <c r="AO137" s="62">
        <f t="shared" si="144"/>
        <v>252.43382636914751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0.1509769220579594</v>
      </c>
      <c r="AW137" s="23">
        <f>EXP(-LN(2)/2)*AW136+(1-EXP(-LN(2)/2))/(LN(2)/2)*AQ137*AT137*VLOOKUP('Données projet'!$B$10,Paramètres!$A$1:$I$89,3,0)*0.475*44/12</f>
        <v>2.7865346339969936E-15</v>
      </c>
      <c r="AX137" s="23">
        <f t="shared" si="114"/>
        <v>0.15097692205796218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1.72917680174578E-13</v>
      </c>
      <c r="BF137" s="14">
        <f t="shared" si="145"/>
        <v>2.4372886112056825E-12</v>
      </c>
      <c r="BG137" s="22">
        <f t="shared" si="115"/>
        <v>4.5461092908206203E-12</v>
      </c>
      <c r="BH137" s="62">
        <f t="shared" si="116"/>
        <v>284.54733980470883</v>
      </c>
      <c r="BI137" s="62">
        <f ca="1">AVERAGE(OFFSET($BH$3,0,0,'Données projet'!$E$11+1,1))-AVERAGE(OFFSET($H$3,0,0,'Données projet'!$E$11+1,1))</f>
        <v>446.67723242232324</v>
      </c>
      <c r="BJ137" s="62">
        <f t="shared" si="146"/>
        <v>275.54513370838777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0.16919827472012705</v>
      </c>
      <c r="BR137" s="23">
        <f>EXP(-LN(2)/2)*BR136+(1-EXP(-LN(2)/2))/(LN(2)/2)*BL137*BO137*VLOOKUP('Données projet'!$B$11,Paramètres!$A$1:$I$89,3,0)*0.475*44/12</f>
        <v>3.1228405381000794E-15</v>
      </c>
      <c r="BS137" s="24">
        <f t="shared" si="117"/>
        <v>0.16919827472013019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1.9895196601282805E-13</v>
      </c>
      <c r="BZ137" s="14">
        <f>BY137*VLOOKUP('Données projet'!$B$12,Paramètres!$A$1:$I$89,3,0)*VLOOKUP('Données projet'!$B$12,Paramètres!$A$1:$I$89,5,0)</f>
        <v>1.8001173884840681E-13</v>
      </c>
      <c r="CA137" s="14">
        <f t="shared" si="147"/>
        <v>2.5254331426407198E-12</v>
      </c>
      <c r="CB137" s="22">
        <f t="shared" si="118"/>
        <v>4.7119831685935622E-12</v>
      </c>
      <c r="CC137" s="62">
        <f t="shared" si="119"/>
        <v>284.547339804709</v>
      </c>
      <c r="CD137" s="62">
        <f ca="1">AVERAGE(OFFSET($CC$3,0,0,'Données projet'!$E$12+1,1))-AVERAGE(OFFSET($H$3,0,0,'Données projet'!$E$12+1,1))</f>
        <v>312.43110610485337</v>
      </c>
      <c r="CE137" s="62">
        <f t="shared" si="148"/>
        <v>442.54749157177571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1.0629957145868376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1.0629957145868376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284.69975714988874</v>
      </c>
      <c r="S138" s="62">
        <f ca="1">AVERAGE(OFFSET($R$3,0,0,'Données projet'!$E$9+1,1))-AVERAGE(OFFSET($H$3,0,0,'Données projet'!$E$9+1,1))</f>
        <v>289.69436826914978</v>
      </c>
      <c r="T138" s="62">
        <f t="shared" si="142"/>
        <v>242.84781402593845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1.5429577615577727E-13</v>
      </c>
      <c r="AK138" s="14">
        <f t="shared" si="143"/>
        <v>2.2038482767263348E-12</v>
      </c>
      <c r="AL138" s="22">
        <f t="shared" si="112"/>
        <v>4.107100892103012E-12</v>
      </c>
      <c r="AM138" s="62">
        <f t="shared" si="113"/>
        <v>284.69975714989124</v>
      </c>
      <c r="AN138" s="62">
        <f ca="1">AVERAGE(OFFSET($AM$3,0,0,'Données projet'!$E$10+1,1))-AVERAGE(OFFSET($H$3,0,0,'Données projet'!$E$10+1,1))</f>
        <v>406.67123242209931</v>
      </c>
      <c r="AO138" s="62">
        <f t="shared" si="144"/>
        <v>252.43382636914751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0.14684845018475323</v>
      </c>
      <c r="AW138" s="23">
        <f>EXP(-LN(2)/2)*AW137+(1-EXP(-LN(2)/2))/(LN(2)/2)*AQ138*AT138*VLOOKUP('Données projet'!$B$10,Paramètres!$A$1:$I$89,3,0)*0.475*44/12</f>
        <v>1.9703775357104485E-15</v>
      </c>
      <c r="AX138" s="23">
        <f t="shared" si="114"/>
        <v>0.1468484501847552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1.72917680174578E-13</v>
      </c>
      <c r="BF138" s="14">
        <f t="shared" si="145"/>
        <v>2.4372886112056825E-12</v>
      </c>
      <c r="BG138" s="22">
        <f t="shared" si="115"/>
        <v>4.5461092908206203E-12</v>
      </c>
      <c r="BH138" s="62">
        <f t="shared" si="116"/>
        <v>284.6997571498917</v>
      </c>
      <c r="BI138" s="62">
        <f ca="1">AVERAGE(OFFSET($BH$3,0,0,'Données projet'!$E$11+1,1))-AVERAGE(OFFSET($H$3,0,0,'Données projet'!$E$11+1,1))</f>
        <v>446.67723242232324</v>
      </c>
      <c r="BJ138" s="62">
        <f t="shared" si="146"/>
        <v>275.54513370838777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0.16457153900015462</v>
      </c>
      <c r="BR138" s="23">
        <f>EXP(-LN(2)/2)*BR137+(1-EXP(-LN(2)/2))/(LN(2)/2)*BL138*BO138*VLOOKUP('Données projet'!$B$11,Paramètres!$A$1:$I$89,3,0)*0.475*44/12</f>
        <v>2.2081817210548131E-15</v>
      </c>
      <c r="BS138" s="24">
        <f t="shared" si="117"/>
        <v>0.16457153900015684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1.9895196601282805E-13</v>
      </c>
      <c r="BZ138" s="14">
        <f>BY138*VLOOKUP('Données projet'!$B$12,Paramètres!$A$1:$I$89,3,0)*VLOOKUP('Données projet'!$B$12,Paramètres!$A$1:$I$89,5,0)</f>
        <v>1.8001173884840681E-13</v>
      </c>
      <c r="CA138" s="14">
        <f t="shared" si="147"/>
        <v>2.5254331426407198E-12</v>
      </c>
      <c r="CB138" s="22">
        <f t="shared" si="118"/>
        <v>4.7119831685935622E-12</v>
      </c>
      <c r="CC138" s="62">
        <f t="shared" si="119"/>
        <v>284.69975714989187</v>
      </c>
      <c r="CD138" s="62">
        <f ca="1">AVERAGE(OFFSET($CC$3,0,0,'Données projet'!$E$12+1,1))-AVERAGE(OFFSET($H$3,0,0,'Données projet'!$E$12+1,1))</f>
        <v>312.43110610485337</v>
      </c>
      <c r="CE138" s="62">
        <f t="shared" si="148"/>
        <v>442.54749157177571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1.0421510169871551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1.0421510169871551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284.84953039488681</v>
      </c>
      <c r="S139" s="62">
        <f ca="1">AVERAGE(OFFSET($R$3,0,0,'Données projet'!$E$9+1,1))-AVERAGE(OFFSET($H$3,0,0,'Données projet'!$E$9+1,1))</f>
        <v>289.69436826914978</v>
      </c>
      <c r="T139" s="62">
        <f t="shared" si="142"/>
        <v>242.84781402593845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1.5429577615577727E-13</v>
      </c>
      <c r="AK139" s="14">
        <f t="shared" si="143"/>
        <v>2.2038482767263348E-12</v>
      </c>
      <c r="AL139" s="22">
        <f t="shared" si="112"/>
        <v>4.107100892103012E-12</v>
      </c>
      <c r="AM139" s="62">
        <f t="shared" si="113"/>
        <v>284.84953039488931</v>
      </c>
      <c r="AN139" s="62">
        <f ca="1">AVERAGE(OFFSET($AM$3,0,0,'Données projet'!$E$10+1,1))-AVERAGE(OFFSET($H$3,0,0,'Données projet'!$E$10+1,1))</f>
        <v>406.67123242209931</v>
      </c>
      <c r="AO139" s="62">
        <f t="shared" si="144"/>
        <v>252.43382636914751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0.14283287159202679</v>
      </c>
      <c r="AW139" s="23">
        <f>EXP(-LN(2)/2)*AW138+(1-EXP(-LN(2)/2))/(LN(2)/2)*AQ139*AT139*VLOOKUP('Données projet'!$B$10,Paramètres!$A$1:$I$89,3,0)*0.475*44/12</f>
        <v>1.3932673169984968E-15</v>
      </c>
      <c r="AX139" s="23">
        <f t="shared" si="114"/>
        <v>0.14283287159202818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1.72917680174578E-13</v>
      </c>
      <c r="BF139" s="14">
        <f t="shared" si="145"/>
        <v>2.4372886112056825E-12</v>
      </c>
      <c r="BG139" s="22">
        <f t="shared" si="115"/>
        <v>4.5461092908206203E-12</v>
      </c>
      <c r="BH139" s="62">
        <f t="shared" si="116"/>
        <v>284.84953039488977</v>
      </c>
      <c r="BI139" s="62">
        <f ca="1">AVERAGE(OFFSET($BH$3,0,0,'Données projet'!$E$11+1,1))-AVERAGE(OFFSET($H$3,0,0,'Données projet'!$E$11+1,1))</f>
        <v>446.67723242232324</v>
      </c>
      <c r="BJ139" s="62">
        <f t="shared" si="146"/>
        <v>275.54513370838777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0.16007132161175427</v>
      </c>
      <c r="BR139" s="23">
        <f>EXP(-LN(2)/2)*BR138+(1-EXP(-LN(2)/2))/(LN(2)/2)*BL139*BO139*VLOOKUP('Données projet'!$B$11,Paramètres!$A$1:$I$89,3,0)*0.475*44/12</f>
        <v>1.5614202690500397E-15</v>
      </c>
      <c r="BS139" s="24">
        <f t="shared" si="117"/>
        <v>0.16007132161175583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1.9895196601282805E-13</v>
      </c>
      <c r="BZ139" s="14">
        <f>BY139*VLOOKUP('Données projet'!$B$12,Paramètres!$A$1:$I$89,3,0)*VLOOKUP('Données projet'!$B$12,Paramètres!$A$1:$I$89,5,0)</f>
        <v>1.8001173884840681E-13</v>
      </c>
      <c r="CA139" s="14">
        <f t="shared" si="147"/>
        <v>2.5254331426407198E-12</v>
      </c>
      <c r="CB139" s="22">
        <f t="shared" si="118"/>
        <v>4.7119831685935622E-12</v>
      </c>
      <c r="CC139" s="62">
        <f t="shared" si="119"/>
        <v>284.84953039488994</v>
      </c>
      <c r="CD139" s="62">
        <f ca="1">AVERAGE(OFFSET($CC$3,0,0,'Données projet'!$E$12+1,1))-AVERAGE(OFFSET($H$3,0,0,'Données projet'!$E$12+1,1))</f>
        <v>312.43110610485337</v>
      </c>
      <c r="CE139" s="62">
        <f t="shared" si="148"/>
        <v>442.54749157177571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1.0217150711933922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1.0217150711933922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284.99670540892697</v>
      </c>
      <c r="S140" s="62">
        <f ca="1">AVERAGE(OFFSET($R$3,0,0,'Données projet'!$E$9+1,1))-AVERAGE(OFFSET($H$3,0,0,'Données projet'!$E$9+1,1))</f>
        <v>289.69436826914978</v>
      </c>
      <c r="T140" s="62">
        <f t="shared" si="142"/>
        <v>242.84781402593845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1.5429577615577727E-13</v>
      </c>
      <c r="AK140" s="14">
        <f t="shared" si="143"/>
        <v>2.2038482767263348E-12</v>
      </c>
      <c r="AL140" s="22">
        <f t="shared" si="112"/>
        <v>4.107100892103012E-12</v>
      </c>
      <c r="AM140" s="62">
        <f t="shared" si="113"/>
        <v>284.99670540892947</v>
      </c>
      <c r="AN140" s="62">
        <f ca="1">AVERAGE(OFFSET($AM$3,0,0,'Données projet'!$E$10+1,1))-AVERAGE(OFFSET($H$3,0,0,'Données projet'!$E$10+1,1))</f>
        <v>406.67123242209931</v>
      </c>
      <c r="AO140" s="62">
        <f t="shared" si="144"/>
        <v>252.43382636914751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0.13892709920708854</v>
      </c>
      <c r="AW140" s="23">
        <f>EXP(-LN(2)/2)*AW139+(1-EXP(-LN(2)/2))/(LN(2)/2)*AQ140*AT140*VLOOKUP('Données projet'!$B$10,Paramètres!$A$1:$I$89,3,0)*0.475*44/12</f>
        <v>9.8518876785522423E-16</v>
      </c>
      <c r="AX140" s="23">
        <f t="shared" si="114"/>
        <v>0.13892709920708951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1.72917680174578E-13</v>
      </c>
      <c r="BF140" s="14">
        <f t="shared" si="145"/>
        <v>2.4372886112056825E-12</v>
      </c>
      <c r="BG140" s="22">
        <f t="shared" si="115"/>
        <v>4.5461092908206203E-12</v>
      </c>
      <c r="BH140" s="62">
        <f t="shared" si="116"/>
        <v>284.99670540892993</v>
      </c>
      <c r="BI140" s="62">
        <f ca="1">AVERAGE(OFFSET($BH$3,0,0,'Données projet'!$E$11+1,1))-AVERAGE(OFFSET($H$3,0,0,'Données projet'!$E$11+1,1))</f>
        <v>446.67723242232324</v>
      </c>
      <c r="BJ140" s="62">
        <f t="shared" si="146"/>
        <v>275.54513370838777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0.15569416290449589</v>
      </c>
      <c r="BR140" s="23">
        <f>EXP(-LN(2)/2)*BR139+(1-EXP(-LN(2)/2))/(LN(2)/2)*BL140*BO140*VLOOKUP('Données projet'!$B$11,Paramètres!$A$1:$I$89,3,0)*0.475*44/12</f>
        <v>1.1040908605274066E-15</v>
      </c>
      <c r="BS140" s="24">
        <f t="shared" si="117"/>
        <v>0.155694162904497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1.9895196601282805E-13</v>
      </c>
      <c r="BZ140" s="14">
        <f>BY140*VLOOKUP('Données projet'!$B$12,Paramètres!$A$1:$I$89,3,0)*VLOOKUP('Données projet'!$B$12,Paramètres!$A$1:$I$89,5,0)</f>
        <v>1.8001173884840681E-13</v>
      </c>
      <c r="CA140" s="14">
        <f t="shared" si="147"/>
        <v>2.5254331426407198E-12</v>
      </c>
      <c r="CB140" s="22">
        <f t="shared" si="118"/>
        <v>4.7119831685935622E-12</v>
      </c>
      <c r="CC140" s="62">
        <f t="shared" si="119"/>
        <v>284.9967054089301</v>
      </c>
      <c r="CD140" s="62">
        <f ca="1">AVERAGE(OFFSET($CC$3,0,0,'Données projet'!$E$12+1,1))-AVERAGE(OFFSET($H$3,0,0,'Données projet'!$E$12+1,1))</f>
        <v>312.43110610485337</v>
      </c>
      <c r="CE140" s="62">
        <f t="shared" si="148"/>
        <v>442.54749157177571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1.0016798618319489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1.0016798618319489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285.14132726550753</v>
      </c>
      <c r="S141" s="62">
        <f ca="1">AVERAGE(OFFSET($R$3,0,0,'Données projet'!$E$9+1,1))-AVERAGE(OFFSET($H$3,0,0,'Données projet'!$E$9+1,1))</f>
        <v>289.69436826914978</v>
      </c>
      <c r="T141" s="62">
        <f t="shared" si="142"/>
        <v>242.84781402593845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1.5429577615577727E-13</v>
      </c>
      <c r="AK141" s="14">
        <f t="shared" si="143"/>
        <v>2.2038482767263348E-12</v>
      </c>
      <c r="AL141" s="22">
        <f t="shared" si="112"/>
        <v>4.107100892103012E-12</v>
      </c>
      <c r="AM141" s="62">
        <f t="shared" si="113"/>
        <v>285.14132726551003</v>
      </c>
      <c r="AN141" s="62">
        <f ca="1">AVERAGE(OFFSET($AM$3,0,0,'Données projet'!$E$10+1,1))-AVERAGE(OFFSET($H$3,0,0,'Données projet'!$E$10+1,1))</f>
        <v>406.67123242209931</v>
      </c>
      <c r="AO141" s="62">
        <f t="shared" si="144"/>
        <v>252.43382636914751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0.13512813037341206</v>
      </c>
      <c r="AW141" s="23">
        <f>EXP(-LN(2)/2)*AW140+(1-EXP(-LN(2)/2))/(LN(2)/2)*AQ141*AT141*VLOOKUP('Données projet'!$B$10,Paramètres!$A$1:$I$89,3,0)*0.475*44/12</f>
        <v>6.9663365849924841E-16</v>
      </c>
      <c r="AX141" s="23">
        <f t="shared" si="114"/>
        <v>0.13512813037341276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1.72917680174578E-13</v>
      </c>
      <c r="BF141" s="14">
        <f t="shared" si="145"/>
        <v>2.4372886112056825E-12</v>
      </c>
      <c r="BG141" s="22">
        <f t="shared" si="115"/>
        <v>4.5461092908206203E-12</v>
      </c>
      <c r="BH141" s="62">
        <f t="shared" si="116"/>
        <v>285.14132726551048</v>
      </c>
      <c r="BI141" s="62">
        <f ca="1">AVERAGE(OFFSET($BH$3,0,0,'Données projet'!$E$11+1,1))-AVERAGE(OFFSET($H$3,0,0,'Données projet'!$E$11+1,1))</f>
        <v>446.67723242232324</v>
      </c>
      <c r="BJ141" s="62">
        <f t="shared" si="146"/>
        <v>275.54513370838777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0.15143669783227226</v>
      </c>
      <c r="BR141" s="23">
        <f>EXP(-LN(2)/2)*BR140+(1-EXP(-LN(2)/2))/(LN(2)/2)*BL141*BO141*VLOOKUP('Données projet'!$B$11,Paramètres!$A$1:$I$89,3,0)*0.475*44/12</f>
        <v>7.8071013452501984E-16</v>
      </c>
      <c r="BS141" s="24">
        <f t="shared" si="117"/>
        <v>0.15143669783227304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1.9895196601282805E-13</v>
      </c>
      <c r="BZ141" s="14">
        <f>BY141*VLOOKUP('Données projet'!$B$12,Paramètres!$A$1:$I$89,3,0)*VLOOKUP('Données projet'!$B$12,Paramètres!$A$1:$I$89,5,0)</f>
        <v>1.8001173884840681E-13</v>
      </c>
      <c r="CA141" s="14">
        <f t="shared" si="147"/>
        <v>2.5254331426407198E-12</v>
      </c>
      <c r="CB141" s="22">
        <f t="shared" si="118"/>
        <v>4.7119831685935622E-12</v>
      </c>
      <c r="CC141" s="62">
        <f t="shared" si="119"/>
        <v>285.14132726551065</v>
      </c>
      <c r="CD141" s="62">
        <f ca="1">AVERAGE(OFFSET($CC$3,0,0,'Données projet'!$E$12+1,1))-AVERAGE(OFFSET($H$3,0,0,'Données projet'!$E$12+1,1))</f>
        <v>312.43110610485337</v>
      </c>
      <c r="CE141" s="62">
        <f t="shared" si="148"/>
        <v>442.54749157177571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0.98203753070581234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0.98203753070581234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285.28344025620248</v>
      </c>
      <c r="S142" s="62">
        <f ca="1">AVERAGE(OFFSET($R$3,0,0,'Données projet'!$E$9+1,1))-AVERAGE(OFFSET($H$3,0,0,'Données projet'!$E$9+1,1))</f>
        <v>289.69436826914978</v>
      </c>
      <c r="T142" s="62">
        <f t="shared" si="142"/>
        <v>242.84781402593845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1.5429577615577727E-13</v>
      </c>
      <c r="AK142" s="14">
        <f t="shared" si="143"/>
        <v>2.2038482767263348E-12</v>
      </c>
      <c r="AL142" s="22">
        <f t="shared" si="112"/>
        <v>4.107100892103012E-12</v>
      </c>
      <c r="AM142" s="62">
        <f t="shared" si="113"/>
        <v>285.28344025620498</v>
      </c>
      <c r="AN142" s="62">
        <f ca="1">AVERAGE(OFFSET($AM$3,0,0,'Données projet'!$E$10+1,1))-AVERAGE(OFFSET($H$3,0,0,'Données projet'!$E$10+1,1))</f>
        <v>406.67123242209931</v>
      </c>
      <c r="AO142" s="62">
        <f t="shared" si="144"/>
        <v>252.43382636914751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0.13143304454227159</v>
      </c>
      <c r="AW142" s="23">
        <f>EXP(-LN(2)/2)*AW141+(1-EXP(-LN(2)/2))/(LN(2)/2)*AQ142*AT142*VLOOKUP('Données projet'!$B$10,Paramètres!$A$1:$I$89,3,0)*0.475*44/12</f>
        <v>4.9259438392761211E-16</v>
      </c>
      <c r="AX142" s="23">
        <f t="shared" si="114"/>
        <v>0.13143304454227209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1.72917680174578E-13</v>
      </c>
      <c r="BF142" s="14">
        <f t="shared" si="145"/>
        <v>2.4372886112056825E-12</v>
      </c>
      <c r="BG142" s="22">
        <f t="shared" si="115"/>
        <v>4.5461092908206203E-12</v>
      </c>
      <c r="BH142" s="62">
        <f t="shared" si="116"/>
        <v>285.28344025620544</v>
      </c>
      <c r="BI142" s="62">
        <f ca="1">AVERAGE(OFFSET($BH$3,0,0,'Données projet'!$E$11+1,1))-AVERAGE(OFFSET($H$3,0,0,'Données projet'!$E$11+1,1))</f>
        <v>446.67723242232324</v>
      </c>
      <c r="BJ142" s="62">
        <f t="shared" si="146"/>
        <v>275.54513370838777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0.14729565336633896</v>
      </c>
      <c r="BR142" s="23">
        <f>EXP(-LN(2)/2)*BR141+(1-EXP(-LN(2)/2))/(LN(2)/2)*BL142*BO142*VLOOKUP('Données projet'!$B$11,Paramètres!$A$1:$I$89,3,0)*0.475*44/12</f>
        <v>5.5204543026370328E-16</v>
      </c>
      <c r="BS142" s="24">
        <f t="shared" si="117"/>
        <v>0.14729565336633951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1.9895196601282805E-13</v>
      </c>
      <c r="BZ142" s="14">
        <f>BY142*VLOOKUP('Données projet'!$B$12,Paramètres!$A$1:$I$89,3,0)*VLOOKUP('Données projet'!$B$12,Paramètres!$A$1:$I$89,5,0)</f>
        <v>1.8001173884840681E-13</v>
      </c>
      <c r="CA142" s="14">
        <f t="shared" si="147"/>
        <v>2.5254331426407198E-12</v>
      </c>
      <c r="CB142" s="22">
        <f t="shared" si="118"/>
        <v>4.7119831685935622E-12</v>
      </c>
      <c r="CC142" s="62">
        <f t="shared" si="119"/>
        <v>285.28344025620561</v>
      </c>
      <c r="CD142" s="62">
        <f ca="1">AVERAGE(OFFSET($CC$3,0,0,'Données projet'!$E$12+1,1))-AVERAGE(OFFSET($H$3,0,0,'Données projet'!$E$12+1,1))</f>
        <v>312.43110610485337</v>
      </c>
      <c r="CE142" s="62">
        <f t="shared" si="148"/>
        <v>442.54749157177571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0.96278037371242031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0.96278037371242031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285.42308790422595</v>
      </c>
      <c r="S143" s="62">
        <f ca="1">AVERAGE(OFFSET($R$3,0,0,'Données projet'!$E$9+1,1))-AVERAGE(OFFSET($H$3,0,0,'Données projet'!$E$9+1,1))</f>
        <v>289.69436826914978</v>
      </c>
      <c r="T143" s="62">
        <f t="shared" si="142"/>
        <v>242.84781402593845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1.5429577615577727E-13</v>
      </c>
      <c r="AK143" s="14">
        <f t="shared" si="143"/>
        <v>2.2038482767263348E-12</v>
      </c>
      <c r="AL143" s="22">
        <f t="shared" si="112"/>
        <v>4.107100892103012E-12</v>
      </c>
      <c r="AM143" s="62">
        <f t="shared" si="113"/>
        <v>285.42308790422845</v>
      </c>
      <c r="AN143" s="62">
        <f ca="1">AVERAGE(OFFSET($AM$3,0,0,'Données projet'!$E$10+1,1))-AVERAGE(OFFSET($H$3,0,0,'Données projet'!$E$10+1,1))</f>
        <v>406.67123242209931</v>
      </c>
      <c r="AO143" s="62">
        <f t="shared" si="144"/>
        <v>252.43382636914751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0.12783900102749976</v>
      </c>
      <c r="AW143" s="23">
        <f>EXP(-LN(2)/2)*AW142+(1-EXP(-LN(2)/2))/(LN(2)/2)*AQ143*AT143*VLOOKUP('Données projet'!$B$10,Paramètres!$A$1:$I$89,3,0)*0.475*44/12</f>
        <v>3.483168292496242E-16</v>
      </c>
      <c r="AX143" s="23">
        <f t="shared" si="114"/>
        <v>0.12783900102750012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1.72917680174578E-13</v>
      </c>
      <c r="BF143" s="14">
        <f t="shared" si="145"/>
        <v>2.4372886112056825E-12</v>
      </c>
      <c r="BG143" s="22">
        <f t="shared" si="115"/>
        <v>4.5461092908206203E-12</v>
      </c>
      <c r="BH143" s="62">
        <f t="shared" si="116"/>
        <v>285.42308790422891</v>
      </c>
      <c r="BI143" s="62">
        <f ca="1">AVERAGE(OFFSET($BH$3,0,0,'Données projet'!$E$11+1,1))-AVERAGE(OFFSET($H$3,0,0,'Données projet'!$E$11+1,1))</f>
        <v>446.67723242232324</v>
      </c>
      <c r="BJ143" s="62">
        <f t="shared" si="146"/>
        <v>275.54513370838777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0.14326784597909464</v>
      </c>
      <c r="BR143" s="23">
        <f>EXP(-LN(2)/2)*BR142+(1-EXP(-LN(2)/2))/(LN(2)/2)*BL143*BO143*VLOOKUP('Données projet'!$B$11,Paramètres!$A$1:$I$89,3,0)*0.475*44/12</f>
        <v>3.9035506726250992E-16</v>
      </c>
      <c r="BS143" s="24">
        <f t="shared" si="117"/>
        <v>0.14326784597909503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1.9895196601282805E-13</v>
      </c>
      <c r="BZ143" s="14">
        <f>BY143*VLOOKUP('Données projet'!$B$12,Paramètres!$A$1:$I$89,3,0)*VLOOKUP('Données projet'!$B$12,Paramètres!$A$1:$I$89,5,0)</f>
        <v>1.8001173884840681E-13</v>
      </c>
      <c r="CA143" s="14">
        <f t="shared" si="147"/>
        <v>2.5254331426407198E-12</v>
      </c>
      <c r="CB143" s="22">
        <f t="shared" si="118"/>
        <v>4.7119831685935622E-12</v>
      </c>
      <c r="CC143" s="62">
        <f t="shared" si="119"/>
        <v>285.42308790422908</v>
      </c>
      <c r="CD143" s="62">
        <f ca="1">AVERAGE(OFFSET($CC$3,0,0,'Données projet'!$E$12+1,1))-AVERAGE(OFFSET($H$3,0,0,'Données projet'!$E$12+1,1))</f>
        <v>312.43110610485337</v>
      </c>
      <c r="CE143" s="62">
        <f t="shared" si="148"/>
        <v>442.54749157177571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0.94390083782196277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0.94390083782196277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285.56031297776161</v>
      </c>
      <c r="S144" s="62">
        <f ca="1">AVERAGE(OFFSET($R$3,0,0,'Données projet'!$E$9+1,1))-AVERAGE(OFFSET($H$3,0,0,'Données projet'!$E$9+1,1))</f>
        <v>289.69436826914978</v>
      </c>
      <c r="T144" s="62">
        <f t="shared" si="142"/>
        <v>242.84781402593845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1.5429577615577727E-13</v>
      </c>
      <c r="AK144" s="14">
        <f t="shared" si="143"/>
        <v>2.2038482767263348E-12</v>
      </c>
      <c r="AL144" s="22">
        <f t="shared" si="112"/>
        <v>4.107100892103012E-12</v>
      </c>
      <c r="AM144" s="62">
        <f t="shared" si="113"/>
        <v>285.56031297776411</v>
      </c>
      <c r="AN144" s="62">
        <f ca="1">AVERAGE(OFFSET($AM$3,0,0,'Données projet'!$E$10+1,1))-AVERAGE(OFFSET($H$3,0,0,'Données projet'!$E$10+1,1))</f>
        <v>406.67123242209931</v>
      </c>
      <c r="AO144" s="62">
        <f t="shared" si="144"/>
        <v>252.43382636914751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0.12434323682164189</v>
      </c>
      <c r="AW144" s="23">
        <f>EXP(-LN(2)/2)*AW143+(1-EXP(-LN(2)/2))/(LN(2)/2)*AQ144*AT144*VLOOKUP('Données projet'!$B$10,Paramètres!$A$1:$I$89,3,0)*0.475*44/12</f>
        <v>2.4629719196380606E-16</v>
      </c>
      <c r="AX144" s="23">
        <f t="shared" si="114"/>
        <v>0.12434323682164214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1.72917680174578E-13</v>
      </c>
      <c r="BF144" s="14">
        <f t="shared" si="145"/>
        <v>2.4372886112056825E-12</v>
      </c>
      <c r="BG144" s="22">
        <f t="shared" si="115"/>
        <v>4.5461092908206203E-12</v>
      </c>
      <c r="BH144" s="62">
        <f t="shared" si="116"/>
        <v>285.56031297776457</v>
      </c>
      <c r="BI144" s="62">
        <f ca="1">AVERAGE(OFFSET($BH$3,0,0,'Données projet'!$E$11+1,1))-AVERAGE(OFFSET($H$3,0,0,'Données projet'!$E$11+1,1))</f>
        <v>446.67723242232324</v>
      </c>
      <c r="BJ144" s="62">
        <f t="shared" si="146"/>
        <v>275.54513370838777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0.13935017919666773</v>
      </c>
      <c r="BR144" s="23">
        <f>EXP(-LN(2)/2)*BR143+(1-EXP(-LN(2)/2))/(LN(2)/2)*BL144*BO144*VLOOKUP('Données projet'!$B$11,Paramètres!$A$1:$I$89,3,0)*0.475*44/12</f>
        <v>2.7602271513185164E-16</v>
      </c>
      <c r="BS144" s="24">
        <f t="shared" si="117"/>
        <v>0.13935017919666801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1.9895196601282805E-13</v>
      </c>
      <c r="BZ144" s="14">
        <f>BY144*VLOOKUP('Données projet'!$B$12,Paramètres!$A$1:$I$89,3,0)*VLOOKUP('Données projet'!$B$12,Paramètres!$A$1:$I$89,5,0)</f>
        <v>1.8001173884840681E-13</v>
      </c>
      <c r="CA144" s="14">
        <f t="shared" si="147"/>
        <v>2.5254331426407198E-12</v>
      </c>
      <c r="CB144" s="22">
        <f t="shared" si="118"/>
        <v>4.7119831685935622E-12</v>
      </c>
      <c r="CC144" s="62">
        <f t="shared" si="119"/>
        <v>285.56031297776474</v>
      </c>
      <c r="CD144" s="62">
        <f ca="1">AVERAGE(OFFSET($CC$3,0,0,'Données projet'!$E$12+1,1))-AVERAGE(OFFSET($H$3,0,0,'Données projet'!$E$12+1,1))</f>
        <v>312.43110610485337</v>
      </c>
      <c r="CE144" s="62">
        <f t="shared" si="148"/>
        <v>442.54749157177571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0.92539151811493725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0.92539151811493725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285.69515750306067</v>
      </c>
      <c r="S145" s="62">
        <f ca="1">AVERAGE(OFFSET($R$3,0,0,'Données projet'!$E$9+1,1))-AVERAGE(OFFSET($H$3,0,0,'Données projet'!$E$9+1,1))</f>
        <v>289.69436826914978</v>
      </c>
      <c r="T145" s="62">
        <f t="shared" si="142"/>
        <v>242.84781402593845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1.5429577615577727E-13</v>
      </c>
      <c r="AK145" s="14">
        <f t="shared" si="143"/>
        <v>2.2038482767263348E-12</v>
      </c>
      <c r="AL145" s="22">
        <f t="shared" si="112"/>
        <v>4.107100892103012E-12</v>
      </c>
      <c r="AM145" s="62">
        <f t="shared" si="113"/>
        <v>285.69515750306317</v>
      </c>
      <c r="AN145" s="62">
        <f ca="1">AVERAGE(OFFSET($AM$3,0,0,'Données projet'!$E$10+1,1))-AVERAGE(OFFSET($H$3,0,0,'Données projet'!$E$10+1,1))</f>
        <v>406.67123242209931</v>
      </c>
      <c r="AO145" s="62">
        <f t="shared" si="144"/>
        <v>252.43382636914751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0.12094306447182746</v>
      </c>
      <c r="AW145" s="23">
        <f>EXP(-LN(2)/2)*AW144+(1-EXP(-LN(2)/2))/(LN(2)/2)*AQ145*AT145*VLOOKUP('Données projet'!$B$10,Paramètres!$A$1:$I$89,3,0)*0.475*44/12</f>
        <v>1.741584146248121E-16</v>
      </c>
      <c r="AX145" s="23">
        <f t="shared" si="114"/>
        <v>0.12094306447182764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1.72917680174578E-13</v>
      </c>
      <c r="BF145" s="14">
        <f t="shared" si="145"/>
        <v>2.4372886112056825E-12</v>
      </c>
      <c r="BG145" s="22">
        <f t="shared" si="115"/>
        <v>4.5461092908206203E-12</v>
      </c>
      <c r="BH145" s="62">
        <f t="shared" si="116"/>
        <v>285.69515750306363</v>
      </c>
      <c r="BI145" s="62">
        <f ca="1">AVERAGE(OFFSET($BH$3,0,0,'Données projet'!$E$11+1,1))-AVERAGE(OFFSET($H$3,0,0,'Données projet'!$E$11+1,1))</f>
        <v>446.67723242232324</v>
      </c>
      <c r="BJ145" s="62">
        <f t="shared" si="146"/>
        <v>275.54513370838777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0.1355396412184274</v>
      </c>
      <c r="BR145" s="23">
        <f>EXP(-LN(2)/2)*BR144+(1-EXP(-LN(2)/2))/(LN(2)/2)*BL145*BO145*VLOOKUP('Données projet'!$B$11,Paramètres!$A$1:$I$89,3,0)*0.475*44/12</f>
        <v>1.9517753363125496E-16</v>
      </c>
      <c r="BS145" s="24">
        <f t="shared" si="117"/>
        <v>0.1355396412184276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1.9895196601282805E-13</v>
      </c>
      <c r="BZ145" s="14">
        <f>BY145*VLOOKUP('Données projet'!$B$12,Paramètres!$A$1:$I$89,3,0)*VLOOKUP('Données projet'!$B$12,Paramètres!$A$1:$I$89,5,0)</f>
        <v>1.8001173884840681E-13</v>
      </c>
      <c r="CA145" s="14">
        <f t="shared" si="147"/>
        <v>2.5254331426407198E-12</v>
      </c>
      <c r="CB145" s="22">
        <f t="shared" si="118"/>
        <v>4.7119831685935622E-12</v>
      </c>
      <c r="CC145" s="62">
        <f t="shared" si="119"/>
        <v>285.6951575030638</v>
      </c>
      <c r="CD145" s="62">
        <f ca="1">AVERAGE(OFFSET($CC$3,0,0,'Données projet'!$E$12+1,1))-AVERAGE(OFFSET($H$3,0,0,'Données projet'!$E$12+1,1))</f>
        <v>312.43110610485337</v>
      </c>
      <c r="CE145" s="62">
        <f t="shared" si="148"/>
        <v>442.54749157177571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0.90724515487779622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0.90724515487779622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285.82766277731304</v>
      </c>
      <c r="S146" s="62">
        <f ca="1">AVERAGE(OFFSET($R$3,0,0,'Données projet'!$E$9+1,1))-AVERAGE(OFFSET($H$3,0,0,'Données projet'!$E$9+1,1))</f>
        <v>289.69436826914978</v>
      </c>
      <c r="T146" s="62">
        <f t="shared" si="142"/>
        <v>242.84781402593845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1.5429577615577727E-13</v>
      </c>
      <c r="AK146" s="14">
        <f t="shared" si="143"/>
        <v>2.2038482767263348E-12</v>
      </c>
      <c r="AL146" s="22">
        <f t="shared" si="112"/>
        <v>4.107100892103012E-12</v>
      </c>
      <c r="AM146" s="62">
        <f t="shared" si="113"/>
        <v>285.82766277731554</v>
      </c>
      <c r="AN146" s="62">
        <f ca="1">AVERAGE(OFFSET($AM$3,0,0,'Données projet'!$E$10+1,1))-AVERAGE(OFFSET($H$3,0,0,'Données projet'!$E$10+1,1))</f>
        <v>406.67123242209931</v>
      </c>
      <c r="AO146" s="62">
        <f t="shared" si="144"/>
        <v>252.43382636914751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0.117635870013726</v>
      </c>
      <c r="AW146" s="23">
        <f>EXP(-LN(2)/2)*AW145+(1-EXP(-LN(2)/2))/(LN(2)/2)*AQ146*AT146*VLOOKUP('Données projet'!$B$10,Paramètres!$A$1:$I$89,3,0)*0.475*44/12</f>
        <v>1.2314859598190303E-16</v>
      </c>
      <c r="AX146" s="23">
        <f t="shared" si="114"/>
        <v>0.11763587001372612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1.72917680174578E-13</v>
      </c>
      <c r="BF146" s="14">
        <f t="shared" si="145"/>
        <v>2.4372886112056825E-12</v>
      </c>
      <c r="BG146" s="22">
        <f t="shared" si="115"/>
        <v>4.5461092908206203E-12</v>
      </c>
      <c r="BH146" s="62">
        <f t="shared" si="116"/>
        <v>285.82766277731599</v>
      </c>
      <c r="BI146" s="62">
        <f ca="1">AVERAGE(OFFSET($BH$3,0,0,'Données projet'!$E$11+1,1))-AVERAGE(OFFSET($H$3,0,0,'Données projet'!$E$11+1,1))</f>
        <v>446.67723242232324</v>
      </c>
      <c r="BJ146" s="62">
        <f t="shared" si="146"/>
        <v>275.54513370838777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0.13183330260158954</v>
      </c>
      <c r="BR146" s="23">
        <f>EXP(-LN(2)/2)*BR145+(1-EXP(-LN(2)/2))/(LN(2)/2)*BL146*BO146*VLOOKUP('Données projet'!$B$11,Paramètres!$A$1:$I$89,3,0)*0.475*44/12</f>
        <v>1.3801135756592582E-16</v>
      </c>
      <c r="BS146" s="24">
        <f t="shared" si="117"/>
        <v>0.13183330260158968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1.9895196601282805E-13</v>
      </c>
      <c r="BZ146" s="14">
        <f>BY146*VLOOKUP('Données projet'!$B$12,Paramètres!$A$1:$I$89,3,0)*VLOOKUP('Données projet'!$B$12,Paramètres!$A$1:$I$89,5,0)</f>
        <v>1.8001173884840681E-13</v>
      </c>
      <c r="CA146" s="14">
        <f t="shared" si="147"/>
        <v>2.5254331426407198E-12</v>
      </c>
      <c r="CB146" s="22">
        <f t="shared" si="118"/>
        <v>4.7119831685935622E-12</v>
      </c>
      <c r="CC146" s="62">
        <f t="shared" si="119"/>
        <v>285.82766277731616</v>
      </c>
      <c r="CD146" s="62">
        <f ca="1">AVERAGE(OFFSET($CC$3,0,0,'Données projet'!$E$12+1,1))-AVERAGE(OFFSET($H$3,0,0,'Données projet'!$E$12+1,1))</f>
        <v>312.43110610485337</v>
      </c>
      <c r="CE146" s="62">
        <f t="shared" si="148"/>
        <v>442.54749157177571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0.88945463075554687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0.88945463075554687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285.95786938129447</v>
      </c>
      <c r="S147" s="62">
        <f ca="1">AVERAGE(OFFSET($R$3,0,0,'Données projet'!$E$9+1,1))-AVERAGE(OFFSET($H$3,0,0,'Données projet'!$E$9+1,1))</f>
        <v>289.69436826914978</v>
      </c>
      <c r="T147" s="62">
        <f t="shared" si="142"/>
        <v>242.84781402593845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1.5429577615577727E-13</v>
      </c>
      <c r="AK147" s="14">
        <f t="shared" si="143"/>
        <v>2.2038482767263348E-12</v>
      </c>
      <c r="AL147" s="22">
        <f t="shared" si="112"/>
        <v>4.107100892103012E-12</v>
      </c>
      <c r="AM147" s="62">
        <f t="shared" si="113"/>
        <v>285.95786938129697</v>
      </c>
      <c r="AN147" s="62">
        <f ca="1">AVERAGE(OFFSET($AM$3,0,0,'Données projet'!$E$10+1,1))-AVERAGE(OFFSET($H$3,0,0,'Données projet'!$E$10+1,1))</f>
        <v>406.67123242209931</v>
      </c>
      <c r="AO147" s="62">
        <f t="shared" si="144"/>
        <v>252.43382636914751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0.11441911096199911</v>
      </c>
      <c r="AW147" s="23">
        <f>EXP(-LN(2)/2)*AW146+(1-EXP(-LN(2)/2))/(LN(2)/2)*AQ147*AT147*VLOOKUP('Données projet'!$B$10,Paramètres!$A$1:$I$89,3,0)*0.475*44/12</f>
        <v>8.7079207312406051E-17</v>
      </c>
      <c r="AX147" s="23">
        <f t="shared" si="114"/>
        <v>0.11441911096199919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1.72917680174578E-13</v>
      </c>
      <c r="BF147" s="14">
        <f t="shared" si="145"/>
        <v>2.4372886112056825E-12</v>
      </c>
      <c r="BG147" s="22">
        <f t="shared" si="115"/>
        <v>4.5461092908206203E-12</v>
      </c>
      <c r="BH147" s="62">
        <f t="shared" si="116"/>
        <v>285.95786938129743</v>
      </c>
      <c r="BI147" s="62">
        <f ca="1">AVERAGE(OFFSET($BH$3,0,0,'Données projet'!$E$11+1,1))-AVERAGE(OFFSET($H$3,0,0,'Données projet'!$E$11+1,1))</f>
        <v>446.67723242232324</v>
      </c>
      <c r="BJ147" s="62">
        <f t="shared" si="146"/>
        <v>275.54513370838777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0.12822831400913701</v>
      </c>
      <c r="BR147" s="23">
        <f>EXP(-LN(2)/2)*BR146+(1-EXP(-LN(2)/2))/(LN(2)/2)*BL147*BO147*VLOOKUP('Données projet'!$B$11,Paramètres!$A$1:$I$89,3,0)*0.475*44/12</f>
        <v>9.758876681562748E-17</v>
      </c>
      <c r="BS147" s="24">
        <f t="shared" si="117"/>
        <v>0.12822831400913712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1.9895196601282805E-13</v>
      </c>
      <c r="BZ147" s="14">
        <f>BY147*VLOOKUP('Données projet'!$B$12,Paramètres!$A$1:$I$89,3,0)*VLOOKUP('Données projet'!$B$12,Paramètres!$A$1:$I$89,5,0)</f>
        <v>1.8001173884840681E-13</v>
      </c>
      <c r="CA147" s="14">
        <f t="shared" si="147"/>
        <v>2.5254331426407198E-12</v>
      </c>
      <c r="CB147" s="22">
        <f t="shared" si="118"/>
        <v>4.7119831685935622E-12</v>
      </c>
      <c r="CC147" s="62">
        <f t="shared" si="119"/>
        <v>285.9578693812976</v>
      </c>
      <c r="CD147" s="62">
        <f ca="1">AVERAGE(OFFSET($CC$3,0,0,'Données projet'!$E$12+1,1))-AVERAGE(OFFSET($H$3,0,0,'Données projet'!$E$12+1,1))</f>
        <v>312.43110610485337</v>
      </c>
      <c r="CE147" s="62">
        <f t="shared" si="148"/>
        <v>442.54749157177571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0.87201296796018657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0.87201296796018657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286.08581719179517</v>
      </c>
      <c r="S148" s="62">
        <f ca="1">AVERAGE(OFFSET($R$3,0,0,'Données projet'!$E$9+1,1))-AVERAGE(OFFSET($H$3,0,0,'Données projet'!$E$9+1,1))</f>
        <v>289.69436826914978</v>
      </c>
      <c r="T148" s="62">
        <f t="shared" si="142"/>
        <v>242.84781402593845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1.5429577615577727E-13</v>
      </c>
      <c r="AK148" s="14">
        <f t="shared" si="143"/>
        <v>2.2038482767263348E-12</v>
      </c>
      <c r="AL148" s="22">
        <f t="shared" si="112"/>
        <v>4.107100892103012E-12</v>
      </c>
      <c r="AM148" s="62">
        <f t="shared" si="113"/>
        <v>286.08581719179767</v>
      </c>
      <c r="AN148" s="62">
        <f ca="1">AVERAGE(OFFSET($AM$3,0,0,'Données projet'!$E$10+1,1))-AVERAGE(OFFSET($H$3,0,0,'Données projet'!$E$10+1,1))</f>
        <v>406.67123242209931</v>
      </c>
      <c r="AO148" s="62">
        <f t="shared" si="144"/>
        <v>252.43382636914751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0.1112903143557037</v>
      </c>
      <c r="AW148" s="23">
        <f>EXP(-LN(2)/2)*AW147+(1-EXP(-LN(2)/2))/(LN(2)/2)*AQ148*AT148*VLOOKUP('Données projet'!$B$10,Paramètres!$A$1:$I$89,3,0)*0.475*44/12</f>
        <v>6.1574297990951514E-17</v>
      </c>
      <c r="AX148" s="23">
        <f t="shared" si="114"/>
        <v>0.11129031435570376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1.72917680174578E-13</v>
      </c>
      <c r="BF148" s="14">
        <f t="shared" si="145"/>
        <v>2.4372886112056825E-12</v>
      </c>
      <c r="BG148" s="22">
        <f t="shared" si="115"/>
        <v>4.5461092908206203E-12</v>
      </c>
      <c r="BH148" s="62">
        <f t="shared" si="116"/>
        <v>286.08581719179813</v>
      </c>
      <c r="BI148" s="62">
        <f ca="1">AVERAGE(OFFSET($BH$3,0,0,'Données projet'!$E$11+1,1))-AVERAGE(OFFSET($H$3,0,0,'Données projet'!$E$11+1,1))</f>
        <v>446.67723242232324</v>
      </c>
      <c r="BJ148" s="62">
        <f t="shared" si="146"/>
        <v>275.54513370838777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0.12472190401932319</v>
      </c>
      <c r="BR148" s="23">
        <f>EXP(-LN(2)/2)*BR147+(1-EXP(-LN(2)/2))/(LN(2)/2)*BL148*BO148*VLOOKUP('Données projet'!$B$11,Paramètres!$A$1:$I$89,3,0)*0.475*44/12</f>
        <v>6.9005678782962911E-17</v>
      </c>
      <c r="BS148" s="24">
        <f t="shared" si="117"/>
        <v>0.12472190401932326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1.9895196601282805E-13</v>
      </c>
      <c r="BZ148" s="14">
        <f>BY148*VLOOKUP('Données projet'!$B$12,Paramètres!$A$1:$I$89,3,0)*VLOOKUP('Données projet'!$B$12,Paramètres!$A$1:$I$89,5,0)</f>
        <v>1.8001173884840681E-13</v>
      </c>
      <c r="CA148" s="14">
        <f t="shared" si="147"/>
        <v>2.5254331426407198E-12</v>
      </c>
      <c r="CB148" s="22">
        <f t="shared" si="118"/>
        <v>4.7119831685935622E-12</v>
      </c>
      <c r="CC148" s="62">
        <f t="shared" si="119"/>
        <v>286.0858171917983</v>
      </c>
      <c r="CD148" s="62">
        <f ca="1">AVERAGE(OFFSET($CC$3,0,0,'Données projet'!$E$12+1,1))-AVERAGE(OFFSET($H$3,0,0,'Données projet'!$E$12+1,1))</f>
        <v>312.43110610485337</v>
      </c>
      <c r="CE148" s="62">
        <f t="shared" si="148"/>
        <v>442.54749157177571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0.85491332553387944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0.85491332553387944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286.21154539383224</v>
      </c>
      <c r="S149" s="62">
        <f ca="1">AVERAGE(OFFSET($R$3,0,0,'Données projet'!$E$9+1,1))-AVERAGE(OFFSET($H$3,0,0,'Données projet'!$E$9+1,1))</f>
        <v>289.69436826914978</v>
      </c>
      <c r="T149" s="62">
        <f t="shared" si="142"/>
        <v>242.84781402593845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1.5429577615577727E-13</v>
      </c>
      <c r="AK149" s="14">
        <f t="shared" si="143"/>
        <v>2.2038482767263348E-12</v>
      </c>
      <c r="AL149" s="22">
        <f t="shared" si="112"/>
        <v>4.107100892103012E-12</v>
      </c>
      <c r="AM149" s="62">
        <f t="shared" si="113"/>
        <v>286.21154539383474</v>
      </c>
      <c r="AN149" s="62">
        <f ca="1">AVERAGE(OFFSET($AM$3,0,0,'Données projet'!$E$10+1,1))-AVERAGE(OFFSET($H$3,0,0,'Données projet'!$E$10+1,1))</f>
        <v>406.67123242209931</v>
      </c>
      <c r="AO149" s="62">
        <f t="shared" si="144"/>
        <v>252.43382636914751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0.10824707485714372</v>
      </c>
      <c r="AW149" s="23">
        <f>EXP(-LN(2)/2)*AW148+(1-EXP(-LN(2)/2))/(LN(2)/2)*AQ149*AT149*VLOOKUP('Données projet'!$B$10,Paramètres!$A$1:$I$89,3,0)*0.475*44/12</f>
        <v>4.3539603656203025E-17</v>
      </c>
      <c r="AX149" s="23">
        <f t="shared" si="114"/>
        <v>0.10824707485714376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1.72917680174578E-13</v>
      </c>
      <c r="BF149" s="14">
        <f t="shared" si="145"/>
        <v>2.4372886112056825E-12</v>
      </c>
      <c r="BG149" s="22">
        <f t="shared" si="115"/>
        <v>4.5461092908206203E-12</v>
      </c>
      <c r="BH149" s="62">
        <f t="shared" si="116"/>
        <v>286.21154539383519</v>
      </c>
      <c r="BI149" s="62">
        <f ca="1">AVERAGE(OFFSET($BH$3,0,0,'Données projet'!$E$11+1,1))-AVERAGE(OFFSET($H$3,0,0,'Données projet'!$E$11+1,1))</f>
        <v>446.67723242232324</v>
      </c>
      <c r="BJ149" s="62">
        <f t="shared" si="146"/>
        <v>275.54513370838777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0.12131137699507492</v>
      </c>
      <c r="BR149" s="23">
        <f>EXP(-LN(2)/2)*BR148+(1-EXP(-LN(2)/2))/(LN(2)/2)*BL149*BO149*VLOOKUP('Données projet'!$B$11,Paramètres!$A$1:$I$89,3,0)*0.475*44/12</f>
        <v>4.879438340781374E-17</v>
      </c>
      <c r="BS149" s="24">
        <f t="shared" si="117"/>
        <v>0.12131137699507498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1.9895196601282805E-13</v>
      </c>
      <c r="BZ149" s="14">
        <f>BY149*VLOOKUP('Données projet'!$B$12,Paramètres!$A$1:$I$89,3,0)*VLOOKUP('Données projet'!$B$12,Paramètres!$A$1:$I$89,5,0)</f>
        <v>1.8001173884840681E-13</v>
      </c>
      <c r="CA149" s="14">
        <f t="shared" si="147"/>
        <v>2.5254331426407198E-12</v>
      </c>
      <c r="CB149" s="22">
        <f t="shared" si="118"/>
        <v>4.7119831685935622E-12</v>
      </c>
      <c r="CC149" s="62">
        <f t="shared" si="119"/>
        <v>286.21154539383537</v>
      </c>
      <c r="CD149" s="62">
        <f ca="1">AVERAGE(OFFSET($CC$3,0,0,'Données projet'!$E$12+1,1))-AVERAGE(OFFSET($H$3,0,0,'Données projet'!$E$12+1,1))</f>
        <v>312.43110610485337</v>
      </c>
      <c r="CE149" s="62">
        <f t="shared" si="148"/>
        <v>442.54749157177571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0.83814899666580012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0.83814899666580012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286.33509249265001</v>
      </c>
      <c r="S150" s="62">
        <f ca="1">AVERAGE(OFFSET($R$3,0,0,'Données projet'!$E$9+1,1))-AVERAGE(OFFSET($H$3,0,0,'Données projet'!$E$9+1,1))</f>
        <v>289.69436826914978</v>
      </c>
      <c r="T150" s="62">
        <f t="shared" si="142"/>
        <v>242.84781402593845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1.5429577615577727E-13</v>
      </c>
      <c r="AK150" s="14">
        <f t="shared" si="143"/>
        <v>2.2038482767263348E-12</v>
      </c>
      <c r="AL150" s="22">
        <f t="shared" si="112"/>
        <v>4.107100892103012E-12</v>
      </c>
      <c r="AM150" s="62">
        <f t="shared" si="113"/>
        <v>286.33509249265251</v>
      </c>
      <c r="AN150" s="62">
        <f ca="1">AVERAGE(OFFSET($AM$3,0,0,'Données projet'!$E$10+1,1))-AVERAGE(OFFSET($H$3,0,0,'Données projet'!$E$10+1,1))</f>
        <v>406.67123242209931</v>
      </c>
      <c r="AO150" s="62">
        <f t="shared" si="144"/>
        <v>252.43382636914751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0.10528705290270886</v>
      </c>
      <c r="AW150" s="23">
        <f>EXP(-LN(2)/2)*AW149+(1-EXP(-LN(2)/2))/(LN(2)/2)*AQ150*AT150*VLOOKUP('Données projet'!$B$10,Paramètres!$A$1:$I$89,3,0)*0.475*44/12</f>
        <v>3.0787148995475757E-17</v>
      </c>
      <c r="AX150" s="23">
        <f t="shared" si="114"/>
        <v>0.10528705290270889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1.72917680174578E-13</v>
      </c>
      <c r="BF150" s="14">
        <f t="shared" si="145"/>
        <v>2.4372886112056825E-12</v>
      </c>
      <c r="BG150" s="22">
        <f t="shared" si="115"/>
        <v>4.5461092908206203E-12</v>
      </c>
      <c r="BH150" s="62">
        <f t="shared" si="116"/>
        <v>286.33509249265296</v>
      </c>
      <c r="BI150" s="62">
        <f ca="1">AVERAGE(OFFSET($BH$3,0,0,'Données projet'!$E$11+1,1))-AVERAGE(OFFSET($H$3,0,0,'Données projet'!$E$11+1,1))</f>
        <v>446.67723242232324</v>
      </c>
      <c r="BJ150" s="62">
        <f t="shared" si="146"/>
        <v>275.54513370838777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0.11799411101165655</v>
      </c>
      <c r="BR150" s="23">
        <f>EXP(-LN(2)/2)*BR149+(1-EXP(-LN(2)/2))/(LN(2)/2)*BL150*BO150*VLOOKUP('Données projet'!$B$11,Paramètres!$A$1:$I$89,3,0)*0.475*44/12</f>
        <v>3.4502839391481455E-17</v>
      </c>
      <c r="BS150" s="24">
        <f t="shared" si="117"/>
        <v>0.11799411101165658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1.9895196601282805E-13</v>
      </c>
      <c r="BZ150" s="14">
        <f>BY150*VLOOKUP('Données projet'!$B$12,Paramètres!$A$1:$I$89,3,0)*VLOOKUP('Données projet'!$B$12,Paramètres!$A$1:$I$89,5,0)</f>
        <v>1.8001173884840681E-13</v>
      </c>
      <c r="CA150" s="14">
        <f t="shared" si="147"/>
        <v>2.5254331426407198E-12</v>
      </c>
      <c r="CB150" s="22">
        <f t="shared" si="118"/>
        <v>4.7119831685935622E-12</v>
      </c>
      <c r="CC150" s="62">
        <f t="shared" si="119"/>
        <v>286.33509249265313</v>
      </c>
      <c r="CD150" s="62">
        <f ca="1">AVERAGE(OFFSET($CC$3,0,0,'Données projet'!$E$12+1,1))-AVERAGE(OFFSET($H$3,0,0,'Données projet'!$E$12+1,1))</f>
        <v>312.43110610485337</v>
      </c>
      <c r="CE150" s="62">
        <f t="shared" si="148"/>
        <v>442.54749157177571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0.82171340606159293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0.82171340606159293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286.45649632551329</v>
      </c>
      <c r="S151" s="62">
        <f ca="1">AVERAGE(OFFSET($R$3,0,0,'Données projet'!$E$9+1,1))-AVERAGE(OFFSET($H$3,0,0,'Données projet'!$E$9+1,1))</f>
        <v>289.69436826914978</v>
      </c>
      <c r="T151" s="62">
        <f t="shared" si="142"/>
        <v>242.84781402593845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1.5429577615577727E-13</v>
      </c>
      <c r="AK151" s="14">
        <f t="shared" si="143"/>
        <v>2.2038482767263348E-12</v>
      </c>
      <c r="AL151" s="22">
        <f t="shared" si="112"/>
        <v>4.107100892103012E-12</v>
      </c>
      <c r="AM151" s="62">
        <f t="shared" si="113"/>
        <v>286.45649632551579</v>
      </c>
      <c r="AN151" s="62">
        <f ca="1">AVERAGE(OFFSET($AM$3,0,0,'Données projet'!$E$10+1,1))-AVERAGE(OFFSET($H$3,0,0,'Données projet'!$E$10+1,1))</f>
        <v>406.67123242209931</v>
      </c>
      <c r="AO151" s="62">
        <f t="shared" si="144"/>
        <v>252.43382636914751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0.1024079729042788</v>
      </c>
      <c r="AW151" s="23">
        <f>EXP(-LN(2)/2)*AW150+(1-EXP(-LN(2)/2))/(LN(2)/2)*AQ151*AT151*VLOOKUP('Données projet'!$B$10,Paramètres!$A$1:$I$89,3,0)*0.475*44/12</f>
        <v>2.1769801828101513E-17</v>
      </c>
      <c r="AX151" s="23">
        <f t="shared" si="114"/>
        <v>0.10240797290427883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1.72917680174578E-13</v>
      </c>
      <c r="BF151" s="14">
        <f t="shared" si="145"/>
        <v>2.4372886112056825E-12</v>
      </c>
      <c r="BG151" s="22">
        <f t="shared" si="115"/>
        <v>4.5461092908206203E-12</v>
      </c>
      <c r="BH151" s="62">
        <f t="shared" si="116"/>
        <v>286.45649632551624</v>
      </c>
      <c r="BI151" s="62">
        <f ca="1">AVERAGE(OFFSET($BH$3,0,0,'Données projet'!$E$11+1,1))-AVERAGE(OFFSET($H$3,0,0,'Données projet'!$E$11+1,1))</f>
        <v>446.67723242232324</v>
      </c>
      <c r="BJ151" s="62">
        <f t="shared" si="146"/>
        <v>275.54513370838777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0.11476755584100218</v>
      </c>
      <c r="BR151" s="23">
        <f>EXP(-LN(2)/2)*BR150+(1-EXP(-LN(2)/2))/(LN(2)/2)*BL151*BO151*VLOOKUP('Données projet'!$B$11,Paramètres!$A$1:$I$89,3,0)*0.475*44/12</f>
        <v>2.439719170390687E-17</v>
      </c>
      <c r="BS151" s="24">
        <f t="shared" si="117"/>
        <v>0.11476755584100221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1.9895196601282805E-13</v>
      </c>
      <c r="BZ151" s="14">
        <f>BY151*VLOOKUP('Données projet'!$B$12,Paramètres!$A$1:$I$89,3,0)*VLOOKUP('Données projet'!$B$12,Paramètres!$A$1:$I$89,5,0)</f>
        <v>1.8001173884840681E-13</v>
      </c>
      <c r="CA151" s="14">
        <f t="shared" si="147"/>
        <v>2.5254331426407198E-12</v>
      </c>
      <c r="CB151" s="22">
        <f t="shared" si="118"/>
        <v>4.7119831685935622E-12</v>
      </c>
      <c r="CC151" s="62">
        <f t="shared" si="119"/>
        <v>286.45649632551641</v>
      </c>
      <c r="CD151" s="62">
        <f ca="1">AVERAGE(OFFSET($CC$3,0,0,'Données projet'!$E$12+1,1))-AVERAGE(OFFSET($H$3,0,0,'Données projet'!$E$12+1,1))</f>
        <v>312.43110610485337</v>
      </c>
      <c r="CE151" s="62">
        <f t="shared" si="148"/>
        <v>442.54749157177571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0.80560010736441379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0.80560010736441379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286.57579407329467</v>
      </c>
      <c r="S152" s="62">
        <f ca="1">AVERAGE(OFFSET($R$3,0,0,'Données projet'!$E$9+1,1))-AVERAGE(OFFSET($H$3,0,0,'Données projet'!$E$9+1,1))</f>
        <v>289.69436826914978</v>
      </c>
      <c r="T152" s="62">
        <f t="shared" si="142"/>
        <v>242.84781402593845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1.5429577615577727E-13</v>
      </c>
      <c r="AK152" s="14">
        <f t="shared" si="143"/>
        <v>2.2038482767263348E-12</v>
      </c>
      <c r="AL152" s="22">
        <f t="shared" si="112"/>
        <v>4.107100892103012E-12</v>
      </c>
      <c r="AM152" s="62">
        <f t="shared" si="113"/>
        <v>286.57579407329717</v>
      </c>
      <c r="AN152" s="62">
        <f ca="1">AVERAGE(OFFSET($AM$3,0,0,'Données projet'!$E$10+1,1))-AVERAGE(OFFSET($H$3,0,0,'Données projet'!$E$10+1,1))</f>
        <v>406.67123242209931</v>
      </c>
      <c r="AO152" s="62">
        <f t="shared" si="144"/>
        <v>252.43382636914751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9.9607621499810062E-2</v>
      </c>
      <c r="AW152" s="23">
        <f>EXP(-LN(2)/2)*AW151+(1-EXP(-LN(2)/2))/(LN(2)/2)*AQ152*AT152*VLOOKUP('Données projet'!$B$10,Paramètres!$A$1:$I$89,3,0)*0.475*44/12</f>
        <v>1.5393574497737879E-17</v>
      </c>
      <c r="AX152" s="23">
        <f t="shared" si="114"/>
        <v>9.9607621499810076E-2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1.72917680174578E-13</v>
      </c>
      <c r="BF152" s="14">
        <f t="shared" si="145"/>
        <v>2.4372886112056825E-12</v>
      </c>
      <c r="BG152" s="22">
        <f t="shared" si="115"/>
        <v>4.5461092908206203E-12</v>
      </c>
      <c r="BH152" s="62">
        <f t="shared" si="116"/>
        <v>286.57579407329763</v>
      </c>
      <c r="BI152" s="62">
        <f ca="1">AVERAGE(OFFSET($BH$3,0,0,'Données projet'!$E$11+1,1))-AVERAGE(OFFSET($H$3,0,0,'Données projet'!$E$11+1,1))</f>
        <v>446.67723242232324</v>
      </c>
      <c r="BJ152" s="62">
        <f t="shared" si="146"/>
        <v>275.54513370838777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0.11162923099116652</v>
      </c>
      <c r="BR152" s="23">
        <f>EXP(-LN(2)/2)*BR151+(1-EXP(-LN(2)/2))/(LN(2)/2)*BL152*BO152*VLOOKUP('Données projet'!$B$11,Paramètres!$A$1:$I$89,3,0)*0.475*44/12</f>
        <v>1.7251419695740728E-17</v>
      </c>
      <c r="BS152" s="24">
        <f t="shared" si="117"/>
        <v>0.11162923099116653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1.9895196601282805E-13</v>
      </c>
      <c r="BZ152" s="14">
        <f>BY152*VLOOKUP('Données projet'!$B$12,Paramètres!$A$1:$I$89,3,0)*VLOOKUP('Données projet'!$B$12,Paramètres!$A$1:$I$89,5,0)</f>
        <v>1.8001173884840681E-13</v>
      </c>
      <c r="CA152" s="14">
        <f t="shared" si="147"/>
        <v>2.5254331426407198E-12</v>
      </c>
      <c r="CB152" s="22">
        <f t="shared" si="118"/>
        <v>4.7119831685935622E-12</v>
      </c>
      <c r="CC152" s="62">
        <f t="shared" si="119"/>
        <v>286.5757940732978</v>
      </c>
      <c r="CD152" s="62">
        <f ca="1">AVERAGE(OFFSET($CC$3,0,0,'Données projet'!$E$12+1,1))-AVERAGE(OFFSET($H$3,0,0,'Données projet'!$E$12+1,1))</f>
        <v>312.43110610485337</v>
      </c>
      <c r="CE152" s="62">
        <f t="shared" si="148"/>
        <v>442.54749157177571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0.78980278062654463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0.78980278062654463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286.69302227186193</v>
      </c>
      <c r="S153" s="62">
        <f ca="1">AVERAGE(OFFSET($R$3,0,0,'Données projet'!$E$9+1,1))-AVERAGE(OFFSET($H$3,0,0,'Données projet'!$E$9+1,1))</f>
        <v>289.69436826914978</v>
      </c>
      <c r="T153" s="62">
        <f t="shared" si="142"/>
        <v>242.84781402593845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1.5429577615577727E-13</v>
      </c>
      <c r="AK153" s="14">
        <f t="shared" si="143"/>
        <v>2.2038482767263348E-12</v>
      </c>
      <c r="AL153" s="22">
        <f t="shared" si="112"/>
        <v>4.107100892103012E-12</v>
      </c>
      <c r="AM153" s="62">
        <f t="shared" si="113"/>
        <v>286.69302227186444</v>
      </c>
      <c r="AN153" s="62">
        <f ca="1">AVERAGE(OFFSET($AM$3,0,0,'Données projet'!$E$10+1,1))-AVERAGE(OFFSET($H$3,0,0,'Données projet'!$E$10+1,1))</f>
        <v>406.67123242209931</v>
      </c>
      <c r="AO153" s="62">
        <f t="shared" si="144"/>
        <v>252.43382636914751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9.6883845851760603E-2</v>
      </c>
      <c r="AW153" s="23">
        <f>EXP(-LN(2)/2)*AW152+(1-EXP(-LN(2)/2))/(LN(2)/2)*AQ153*AT153*VLOOKUP('Données projet'!$B$10,Paramètres!$A$1:$I$89,3,0)*0.475*44/12</f>
        <v>1.0884900914050756E-17</v>
      </c>
      <c r="AX153" s="23">
        <f t="shared" si="114"/>
        <v>9.6883845851760617E-2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1.72917680174578E-13</v>
      </c>
      <c r="BF153" s="14">
        <f t="shared" si="145"/>
        <v>2.4372886112056825E-12</v>
      </c>
      <c r="BG153" s="22">
        <f t="shared" si="115"/>
        <v>4.5461092908206203E-12</v>
      </c>
      <c r="BH153" s="62">
        <f t="shared" si="116"/>
        <v>286.69302227186489</v>
      </c>
      <c r="BI153" s="62">
        <f ca="1">AVERAGE(OFFSET($BH$3,0,0,'Données projet'!$E$11+1,1))-AVERAGE(OFFSET($H$3,0,0,'Données projet'!$E$11+1,1))</f>
        <v>446.67723242232324</v>
      </c>
      <c r="BJ153" s="62">
        <f t="shared" si="146"/>
        <v>275.54513370838777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0.10857672379938695</v>
      </c>
      <c r="BR153" s="23">
        <f>EXP(-LN(2)/2)*BR152+(1-EXP(-LN(2)/2))/(LN(2)/2)*BL153*BO153*VLOOKUP('Données projet'!$B$11,Paramètres!$A$1:$I$89,3,0)*0.475*44/12</f>
        <v>1.2198595851953435E-17</v>
      </c>
      <c r="BS153" s="24">
        <f t="shared" si="117"/>
        <v>0.10857672379938696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1.9895196601282805E-13</v>
      </c>
      <c r="BZ153" s="14">
        <f>BY153*VLOOKUP('Données projet'!$B$12,Paramètres!$A$1:$I$89,3,0)*VLOOKUP('Données projet'!$B$12,Paramètres!$A$1:$I$89,5,0)</f>
        <v>1.8001173884840681E-13</v>
      </c>
      <c r="CA153" s="14">
        <f t="shared" si="147"/>
        <v>2.5254331426407198E-12</v>
      </c>
      <c r="CB153" s="22">
        <f t="shared" si="118"/>
        <v>4.7119831685935622E-12</v>
      </c>
      <c r="CC153" s="62">
        <f t="shared" si="119"/>
        <v>286.69302227186506</v>
      </c>
      <c r="CD153" s="62">
        <f ca="1">AVERAGE(OFFSET($CC$3,0,0,'Données projet'!$E$12+1,1))-AVERAGE(OFFSET($H$3,0,0,'Données projet'!$E$12+1,1))</f>
        <v>312.43110610485337</v>
      </c>
      <c r="CE153" s="62">
        <f t="shared" si="148"/>
        <v>442.54749157177571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0.7743152298305872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0.7743152298305872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286.80821682326695</v>
      </c>
      <c r="S154" s="62">
        <f ca="1">AVERAGE(OFFSET($R$3,0,0,'Données projet'!$E$9+1,1))-AVERAGE(OFFSET($H$3,0,0,'Données projet'!$E$9+1,1))</f>
        <v>289.69436826914978</v>
      </c>
      <c r="T154" s="62">
        <f t="shared" si="142"/>
        <v>242.84781402593845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1.5429577615577727E-13</v>
      </c>
      <c r="AK154" s="14">
        <f t="shared" ref="AK154:AK203" si="164">EXP(-1.0587+0.8836*LN(AJ154)+0.284)</f>
        <v>2.2038482767263348E-12</v>
      </c>
      <c r="AL154" s="22">
        <f t="shared" ref="AL154:AL203" si="165">(AJ154+AK154)*0.475*44/12</f>
        <v>4.107100892103012E-12</v>
      </c>
      <c r="AM154" s="62">
        <f t="shared" si="113"/>
        <v>286.80821682326945</v>
      </c>
      <c r="AN154" s="62">
        <f ca="1">AVERAGE(OFFSET($AM$3,0,0,'Données projet'!$E$10+1,1))-AVERAGE(OFFSET($H$3,0,0,'Données projet'!$E$10+1,1))</f>
        <v>406.67123242209931</v>
      </c>
      <c r="AO154" s="62">
        <f t="shared" si="144"/>
        <v>252.43382636914751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9.4234551992044183E-2</v>
      </c>
      <c r="AW154" s="23">
        <f>EXP(-LN(2)/2)*AW153+(1-EXP(-LN(2)/2))/(LN(2)/2)*AQ154*AT154*VLOOKUP('Données projet'!$B$10,Paramètres!$A$1:$I$89,3,0)*0.475*44/12</f>
        <v>7.6967872488689393E-18</v>
      </c>
      <c r="AX154" s="23">
        <f t="shared" ref="AX154:AX203" si="166">SUM(AU154:AW154)</f>
        <v>9.4234551992044197E-2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1.72917680174578E-13</v>
      </c>
      <c r="BF154" s="14">
        <f t="shared" ref="BF154:BF203" si="167">EXP(-1.0587+0.8836*LN(BE154)+0.284)</f>
        <v>2.4372886112056825E-12</v>
      </c>
      <c r="BG154" s="22">
        <f t="shared" ref="BG154:BG203" si="168">(BE154+BF154)*0.475*44/12</f>
        <v>4.5461092908206203E-12</v>
      </c>
      <c r="BH154" s="62">
        <f t="shared" si="116"/>
        <v>286.8082168232699</v>
      </c>
      <c r="BI154" s="62">
        <f ca="1">AVERAGE(OFFSET($BH$3,0,0,'Données projet'!$E$11+1,1))-AVERAGE(OFFSET($H$3,0,0,'Données projet'!$E$11+1,1))</f>
        <v>446.67723242232324</v>
      </c>
      <c r="BJ154" s="62">
        <f t="shared" si="146"/>
        <v>275.54513370838777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0.10560768757729096</v>
      </c>
      <c r="BR154" s="23">
        <f>EXP(-LN(2)/2)*BR153+(1-EXP(-LN(2)/2))/(LN(2)/2)*BL154*BO154*VLOOKUP('Données projet'!$B$11,Paramètres!$A$1:$I$89,3,0)*0.475*44/12</f>
        <v>8.6257098478703638E-18</v>
      </c>
      <c r="BS154" s="24">
        <f t="shared" ref="BS154:BS203" si="169">SUM(BP154:BR154)</f>
        <v>0.10560768757729097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1.9895196601282805E-13</v>
      </c>
      <c r="BZ154" s="14">
        <f>BY154*VLOOKUP('Données projet'!$B$12,Paramètres!$A$1:$I$89,3,0)*VLOOKUP('Données projet'!$B$12,Paramètres!$A$1:$I$89,5,0)</f>
        <v>1.8001173884840681E-13</v>
      </c>
      <c r="CA154" s="14">
        <f t="shared" ref="CA154:CA203" si="170">EXP(-1.0587+0.8836*LN(BZ154)+0.284)</f>
        <v>2.5254331426407198E-12</v>
      </c>
      <c r="CB154" s="22">
        <f t="shared" ref="CB154:CB203" si="171">(BZ154+CA154)*0.475*44/12</f>
        <v>4.7119831685935622E-12</v>
      </c>
      <c r="CC154" s="62">
        <f t="shared" si="119"/>
        <v>286.80821682327007</v>
      </c>
      <c r="CD154" s="62">
        <f ca="1">AVERAGE(OFFSET($CC$3,0,0,'Données projet'!$E$12+1,1))-AVERAGE(OFFSET($H$3,0,0,'Données projet'!$E$12+1,1))</f>
        <v>312.43110610485337</v>
      </c>
      <c r="CE154" s="62">
        <f t="shared" si="148"/>
        <v>442.54749157177571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0.7591313804592652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0.7591313804592652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286.92141300674149</v>
      </c>
      <c r="S155" s="62">
        <f ca="1">AVERAGE(OFFSET($R$3,0,0,'Données projet'!$E$9+1,1))-AVERAGE(OFFSET($H$3,0,0,'Données projet'!$E$9+1,1))</f>
        <v>289.69436826914978</v>
      </c>
      <c r="T155" s="62">
        <f t="shared" si="142"/>
        <v>242.84781402593845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1.5429577615577727E-13</v>
      </c>
      <c r="AK155" s="14">
        <f t="shared" si="164"/>
        <v>2.2038482767263348E-12</v>
      </c>
      <c r="AL155" s="22">
        <f t="shared" si="165"/>
        <v>4.107100892103012E-12</v>
      </c>
      <c r="AM155" s="62">
        <f t="shared" si="113"/>
        <v>286.92141300674399</v>
      </c>
      <c r="AN155" s="62">
        <f ca="1">AVERAGE(OFFSET($AM$3,0,0,'Données projet'!$E$10+1,1))-AVERAGE(OFFSET($H$3,0,0,'Données projet'!$E$10+1,1))</f>
        <v>406.67123242209931</v>
      </c>
      <c r="AO155" s="62">
        <f t="shared" si="144"/>
        <v>252.43382636914751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9.1657703212242023E-2</v>
      </c>
      <c r="AW155" s="23">
        <f>EXP(-LN(2)/2)*AW154+(1-EXP(-LN(2)/2))/(LN(2)/2)*AQ155*AT155*VLOOKUP('Données projet'!$B$10,Paramètres!$A$1:$I$89,3,0)*0.475*44/12</f>
        <v>5.4424504570253782E-18</v>
      </c>
      <c r="AX155" s="23">
        <f t="shared" si="166"/>
        <v>9.1657703212242023E-2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1.72917680174578E-13</v>
      </c>
      <c r="BF155" s="14">
        <f t="shared" si="167"/>
        <v>2.4372886112056825E-12</v>
      </c>
      <c r="BG155" s="22">
        <f t="shared" si="168"/>
        <v>4.5461092908206203E-12</v>
      </c>
      <c r="BH155" s="62">
        <f t="shared" si="116"/>
        <v>286.92141300674444</v>
      </c>
      <c r="BI155" s="62">
        <f ca="1">AVERAGE(OFFSET($BH$3,0,0,'Données projet'!$E$11+1,1))-AVERAGE(OFFSET($H$3,0,0,'Données projet'!$E$11+1,1))</f>
        <v>446.67723242232324</v>
      </c>
      <c r="BJ155" s="62">
        <f t="shared" si="146"/>
        <v>275.54513370838777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0.10271983980682302</v>
      </c>
      <c r="BR155" s="23">
        <f>EXP(-LN(2)/2)*BR154+(1-EXP(-LN(2)/2))/(LN(2)/2)*BL155*BO155*VLOOKUP('Données projet'!$B$11,Paramètres!$A$1:$I$89,3,0)*0.475*44/12</f>
        <v>6.0992979259767175E-18</v>
      </c>
      <c r="BS155" s="24">
        <f t="shared" si="169"/>
        <v>0.10271983980682302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1.9895196601282805E-13</v>
      </c>
      <c r="BZ155" s="14">
        <f>BY155*VLOOKUP('Données projet'!$B$12,Paramètres!$A$1:$I$89,3,0)*VLOOKUP('Données projet'!$B$12,Paramètres!$A$1:$I$89,5,0)</f>
        <v>1.8001173884840681E-13</v>
      </c>
      <c r="CA155" s="14">
        <f t="shared" si="170"/>
        <v>2.5254331426407198E-12</v>
      </c>
      <c r="CB155" s="22">
        <f t="shared" si="171"/>
        <v>4.7119831685935622E-12</v>
      </c>
      <c r="CC155" s="62">
        <f t="shared" si="119"/>
        <v>286.92141300674461</v>
      </c>
      <c r="CD155" s="62">
        <f ca="1">AVERAGE(OFFSET($CC$3,0,0,'Données projet'!$E$12+1,1))-AVERAGE(OFFSET($H$3,0,0,'Données projet'!$E$12+1,1))</f>
        <v>312.43110610485337</v>
      </c>
      <c r="CE155" s="62">
        <f t="shared" si="148"/>
        <v>442.54749157177571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0.74424527711288124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0.74424527711288124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287.03264548950159</v>
      </c>
      <c r="S156" s="62">
        <f ca="1">AVERAGE(OFFSET($R$3,0,0,'Données projet'!$E$9+1,1))-AVERAGE(OFFSET($H$3,0,0,'Données projet'!$E$9+1,1))</f>
        <v>289.69436826914978</v>
      </c>
      <c r="T156" s="62">
        <f t="shared" si="142"/>
        <v>242.84781402593845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1.5429577615577727E-13</v>
      </c>
      <c r="AK156" s="14">
        <f t="shared" si="164"/>
        <v>2.2038482767263348E-12</v>
      </c>
      <c r="AL156" s="22">
        <f t="shared" si="165"/>
        <v>4.107100892103012E-12</v>
      </c>
      <c r="AM156" s="62">
        <f t="shared" si="113"/>
        <v>287.03264548950409</v>
      </c>
      <c r="AN156" s="62">
        <f ca="1">AVERAGE(OFFSET($AM$3,0,0,'Données projet'!$E$10+1,1))-AVERAGE(OFFSET($H$3,0,0,'Données projet'!$E$10+1,1))</f>
        <v>406.67123242209931</v>
      </c>
      <c r="AO156" s="62">
        <f t="shared" si="144"/>
        <v>252.43382636914751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8.9151318497834142E-2</v>
      </c>
      <c r="AW156" s="23">
        <f>EXP(-LN(2)/2)*AW155+(1-EXP(-LN(2)/2))/(LN(2)/2)*AQ156*AT156*VLOOKUP('Données projet'!$B$10,Paramètres!$A$1:$I$89,3,0)*0.475*44/12</f>
        <v>3.8483936244344696E-18</v>
      </c>
      <c r="AX156" s="23">
        <f t="shared" si="166"/>
        <v>8.9151318497834142E-2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1.72917680174578E-13</v>
      </c>
      <c r="BF156" s="14">
        <f t="shared" si="167"/>
        <v>2.4372886112056825E-12</v>
      </c>
      <c r="BG156" s="22">
        <f t="shared" si="168"/>
        <v>4.5461092908206203E-12</v>
      </c>
      <c r="BH156" s="62">
        <f t="shared" si="116"/>
        <v>287.03264548950455</v>
      </c>
      <c r="BI156" s="62">
        <f ca="1">AVERAGE(OFFSET($BH$3,0,0,'Données projet'!$E$11+1,1))-AVERAGE(OFFSET($H$3,0,0,'Données projet'!$E$11+1,1))</f>
        <v>446.67723242232324</v>
      </c>
      <c r="BJ156" s="62">
        <f t="shared" si="146"/>
        <v>275.54513370838777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9.991096038550383E-2</v>
      </c>
      <c r="BR156" s="23">
        <f>EXP(-LN(2)/2)*BR155+(1-EXP(-LN(2)/2))/(LN(2)/2)*BL156*BO156*VLOOKUP('Données projet'!$B$11,Paramètres!$A$1:$I$89,3,0)*0.475*44/12</f>
        <v>4.3128549239351819E-18</v>
      </c>
      <c r="BS156" s="24">
        <f t="shared" si="169"/>
        <v>9.991096038550383E-2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1.9895196601282805E-13</v>
      </c>
      <c r="BZ156" s="14">
        <f>BY156*VLOOKUP('Données projet'!$B$12,Paramètres!$A$1:$I$89,3,0)*VLOOKUP('Données projet'!$B$12,Paramètres!$A$1:$I$89,5,0)</f>
        <v>1.8001173884840681E-13</v>
      </c>
      <c r="CA156" s="14">
        <f t="shared" si="170"/>
        <v>2.5254331426407198E-12</v>
      </c>
      <c r="CB156" s="22">
        <f t="shared" si="171"/>
        <v>4.7119831685935622E-12</v>
      </c>
      <c r="CC156" s="62">
        <f t="shared" si="119"/>
        <v>287.03264548950472</v>
      </c>
      <c r="CD156" s="62">
        <f ca="1">AVERAGE(OFFSET($CC$3,0,0,'Données projet'!$E$12+1,1))-AVERAGE(OFFSET($H$3,0,0,'Données projet'!$E$12+1,1))</f>
        <v>312.43110610485337</v>
      </c>
      <c r="CE156" s="62">
        <f t="shared" si="148"/>
        <v>442.54749157177571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0.72965108117349331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0.72965108117349331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287.14194833736434</v>
      </c>
      <c r="S157" s="62">
        <f ca="1">AVERAGE(OFFSET($R$3,0,0,'Données projet'!$E$9+1,1))-AVERAGE(OFFSET($H$3,0,0,'Données projet'!$E$9+1,1))</f>
        <v>289.69436826914978</v>
      </c>
      <c r="T157" s="62">
        <f t="shared" si="142"/>
        <v>242.84781402593845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1.5429577615577727E-13</v>
      </c>
      <c r="AK157" s="14">
        <f t="shared" si="164"/>
        <v>2.2038482767263348E-12</v>
      </c>
      <c r="AL157" s="22">
        <f t="shared" si="165"/>
        <v>4.107100892103012E-12</v>
      </c>
      <c r="AM157" s="62">
        <f t="shared" si="113"/>
        <v>287.14194833736684</v>
      </c>
      <c r="AN157" s="62">
        <f ca="1">AVERAGE(OFFSET($AM$3,0,0,'Données projet'!$E$10+1,1))-AVERAGE(OFFSET($H$3,0,0,'Données projet'!$E$10+1,1))</f>
        <v>406.67123242209931</v>
      </c>
      <c r="AO157" s="62">
        <f t="shared" si="144"/>
        <v>252.43382636914751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8.6713471005246789E-2</v>
      </c>
      <c r="AW157" s="23">
        <f>EXP(-LN(2)/2)*AW156+(1-EXP(-LN(2)/2))/(LN(2)/2)*AQ157*AT157*VLOOKUP('Données projet'!$B$10,Paramètres!$A$1:$I$89,3,0)*0.475*44/12</f>
        <v>2.7212252285126891E-18</v>
      </c>
      <c r="AX157" s="23">
        <f t="shared" si="166"/>
        <v>8.6713471005246789E-2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1.72917680174578E-13</v>
      </c>
      <c r="BF157" s="14">
        <f t="shared" si="167"/>
        <v>2.4372886112056825E-12</v>
      </c>
      <c r="BG157" s="22">
        <f t="shared" si="168"/>
        <v>4.5461092908206203E-12</v>
      </c>
      <c r="BH157" s="62">
        <f t="shared" si="116"/>
        <v>287.1419483373673</v>
      </c>
      <c r="BI157" s="62">
        <f ca="1">AVERAGE(OFFSET($BH$3,0,0,'Données projet'!$E$11+1,1))-AVERAGE(OFFSET($H$3,0,0,'Données projet'!$E$11+1,1))</f>
        <v>446.67723242232324</v>
      </c>
      <c r="BJ157" s="62">
        <f t="shared" si="146"/>
        <v>275.54513370838777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9.7178889919673175E-2</v>
      </c>
      <c r="BR157" s="23">
        <f>EXP(-LN(2)/2)*BR156+(1-EXP(-LN(2)/2))/(LN(2)/2)*BL157*BO157*VLOOKUP('Données projet'!$B$11,Paramètres!$A$1:$I$89,3,0)*0.475*44/12</f>
        <v>3.0496489629883588E-18</v>
      </c>
      <c r="BS157" s="24">
        <f t="shared" si="169"/>
        <v>9.7178889919673175E-2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1.9895196601282805E-13</v>
      </c>
      <c r="BZ157" s="14">
        <f>BY157*VLOOKUP('Données projet'!$B$12,Paramètres!$A$1:$I$89,3,0)*VLOOKUP('Données projet'!$B$12,Paramètres!$A$1:$I$89,5,0)</f>
        <v>1.8001173884840681E-13</v>
      </c>
      <c r="CA157" s="14">
        <f t="shared" si="170"/>
        <v>2.5254331426407198E-12</v>
      </c>
      <c r="CB157" s="22">
        <f t="shared" si="171"/>
        <v>4.7119831685935622E-12</v>
      </c>
      <c r="CC157" s="62">
        <f t="shared" si="119"/>
        <v>287.14194833736747</v>
      </c>
      <c r="CD157" s="62">
        <f ca="1">AVERAGE(OFFSET($CC$3,0,0,'Données projet'!$E$12+1,1))-AVERAGE(OFFSET($H$3,0,0,'Données projet'!$E$12+1,1))</f>
        <v>312.43110610485337</v>
      </c>
      <c r="CE157" s="62">
        <f t="shared" si="148"/>
        <v>442.54749157177571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0.71534306851489626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0.71534306851489626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287.24935502518127</v>
      </c>
      <c r="S158" s="62">
        <f ca="1">AVERAGE(OFFSET($R$3,0,0,'Données projet'!$E$9+1,1))-AVERAGE(OFFSET($H$3,0,0,'Données projet'!$E$9+1,1))</f>
        <v>289.69436826914978</v>
      </c>
      <c r="T158" s="62">
        <f t="shared" si="142"/>
        <v>242.84781402593845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1.5429577615577727E-13</v>
      </c>
      <c r="AK158" s="14">
        <f t="shared" si="164"/>
        <v>2.2038482767263348E-12</v>
      </c>
      <c r="AL158" s="22">
        <f t="shared" si="165"/>
        <v>4.107100892103012E-12</v>
      </c>
      <c r="AM158" s="62">
        <f t="shared" si="113"/>
        <v>287.24935502518377</v>
      </c>
      <c r="AN158" s="62">
        <f ca="1">AVERAGE(OFFSET($AM$3,0,0,'Données projet'!$E$10+1,1))-AVERAGE(OFFSET($H$3,0,0,'Données projet'!$E$10+1,1))</f>
        <v>406.67123242209931</v>
      </c>
      <c r="AO158" s="62">
        <f t="shared" si="144"/>
        <v>252.43382636914751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8.4342286580545059E-2</v>
      </c>
      <c r="AW158" s="23">
        <f>EXP(-LN(2)/2)*AW157+(1-EXP(-LN(2)/2))/(LN(2)/2)*AQ158*AT158*VLOOKUP('Données projet'!$B$10,Paramètres!$A$1:$I$89,3,0)*0.475*44/12</f>
        <v>1.9241968122172348E-18</v>
      </c>
      <c r="AX158" s="23">
        <f t="shared" si="166"/>
        <v>8.4342286580545059E-2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1.72917680174578E-13</v>
      </c>
      <c r="BF158" s="14">
        <f t="shared" si="167"/>
        <v>2.4372886112056825E-12</v>
      </c>
      <c r="BG158" s="22">
        <f t="shared" si="168"/>
        <v>4.5461092908206203E-12</v>
      </c>
      <c r="BH158" s="62">
        <f t="shared" si="116"/>
        <v>287.24935502518423</v>
      </c>
      <c r="BI158" s="62">
        <f ca="1">AVERAGE(OFFSET($BH$3,0,0,'Données projet'!$E$11+1,1))-AVERAGE(OFFSET($H$3,0,0,'Données projet'!$E$11+1,1))</f>
        <v>446.67723242232324</v>
      </c>
      <c r="BJ158" s="62">
        <f t="shared" si="146"/>
        <v>275.54513370838777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9.4521528064404003E-2</v>
      </c>
      <c r="BR158" s="23">
        <f>EXP(-LN(2)/2)*BR157+(1-EXP(-LN(2)/2))/(LN(2)/2)*BL158*BO158*VLOOKUP('Données projet'!$B$11,Paramètres!$A$1:$I$89,3,0)*0.475*44/12</f>
        <v>2.156427461967591E-18</v>
      </c>
      <c r="BS158" s="24">
        <f t="shared" si="169"/>
        <v>9.4521528064404003E-2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1.9895196601282805E-13</v>
      </c>
      <c r="BZ158" s="14">
        <f>BY158*VLOOKUP('Données projet'!$B$12,Paramètres!$A$1:$I$89,3,0)*VLOOKUP('Données projet'!$B$12,Paramètres!$A$1:$I$89,5,0)</f>
        <v>1.8001173884840681E-13</v>
      </c>
      <c r="CA158" s="14">
        <f t="shared" si="170"/>
        <v>2.5254331426407198E-12</v>
      </c>
      <c r="CB158" s="22">
        <f t="shared" si="171"/>
        <v>4.7119831685935622E-12</v>
      </c>
      <c r="CC158" s="62">
        <f t="shared" si="119"/>
        <v>287.2493550251844</v>
      </c>
      <c r="CD158" s="62">
        <f ca="1">AVERAGE(OFFSET($CC$3,0,0,'Données projet'!$E$12+1,1))-AVERAGE(OFFSET($H$3,0,0,'Données projet'!$E$12+1,1))</f>
        <v>312.43110610485337</v>
      </c>
      <c r="CE158" s="62">
        <f t="shared" si="148"/>
        <v>442.54749157177571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0.70131562725750829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0.70131562725750829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287.35489844708991</v>
      </c>
      <c r="S159" s="62">
        <f ca="1">AVERAGE(OFFSET($R$3,0,0,'Données projet'!$E$9+1,1))-AVERAGE(OFFSET($H$3,0,0,'Données projet'!$E$9+1,1))</f>
        <v>289.69436826914978</v>
      </c>
      <c r="T159" s="62">
        <f t="shared" si="142"/>
        <v>242.84781402593845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1.5429577615577727E-13</v>
      </c>
      <c r="AK159" s="14">
        <f t="shared" si="164"/>
        <v>2.2038482767263348E-12</v>
      </c>
      <c r="AL159" s="22">
        <f t="shared" si="165"/>
        <v>4.107100892103012E-12</v>
      </c>
      <c r="AM159" s="62">
        <f t="shared" si="113"/>
        <v>287.35489844709241</v>
      </c>
      <c r="AN159" s="62">
        <f ca="1">AVERAGE(OFFSET($AM$3,0,0,'Données projet'!$E$10+1,1))-AVERAGE(OFFSET($H$3,0,0,'Données projet'!$E$10+1,1))</f>
        <v>406.67123242209931</v>
      </c>
      <c r="AO159" s="62">
        <f t="shared" si="144"/>
        <v>252.43382636914751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8.2035942318631969E-2</v>
      </c>
      <c r="AW159" s="23">
        <f>EXP(-LN(2)/2)*AW158+(1-EXP(-LN(2)/2))/(LN(2)/2)*AQ159*AT159*VLOOKUP('Données projet'!$B$10,Paramètres!$A$1:$I$89,3,0)*0.475*44/12</f>
        <v>1.3606126142563445E-18</v>
      </c>
      <c r="AX159" s="23">
        <f t="shared" si="166"/>
        <v>8.2035942318631969E-2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1.72917680174578E-13</v>
      </c>
      <c r="BF159" s="14">
        <f t="shared" si="167"/>
        <v>2.4372886112056825E-12</v>
      </c>
      <c r="BG159" s="22">
        <f t="shared" si="168"/>
        <v>4.5461092908206203E-12</v>
      </c>
      <c r="BH159" s="62">
        <f t="shared" si="116"/>
        <v>287.35489844709286</v>
      </c>
      <c r="BI159" s="62">
        <f ca="1">AVERAGE(OFFSET($BH$3,0,0,'Données projet'!$E$11+1,1))-AVERAGE(OFFSET($H$3,0,0,'Données projet'!$E$11+1,1))</f>
        <v>446.67723242232324</v>
      </c>
      <c r="BJ159" s="62">
        <f t="shared" si="146"/>
        <v>275.54513370838777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9.1936831908811745E-2</v>
      </c>
      <c r="BR159" s="23">
        <f>EXP(-LN(2)/2)*BR158+(1-EXP(-LN(2)/2))/(LN(2)/2)*BL159*BO159*VLOOKUP('Données projet'!$B$11,Paramètres!$A$1:$I$89,3,0)*0.475*44/12</f>
        <v>1.5248244814941794E-18</v>
      </c>
      <c r="BS159" s="24">
        <f t="shared" si="169"/>
        <v>9.1936831908811745E-2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1.9895196601282805E-13</v>
      </c>
      <c r="BZ159" s="14">
        <f>BY159*VLOOKUP('Données projet'!$B$12,Paramètres!$A$1:$I$89,3,0)*VLOOKUP('Données projet'!$B$12,Paramètres!$A$1:$I$89,5,0)</f>
        <v>1.8001173884840681E-13</v>
      </c>
      <c r="CA159" s="14">
        <f t="shared" si="170"/>
        <v>2.5254331426407198E-12</v>
      </c>
      <c r="CB159" s="22">
        <f t="shared" si="171"/>
        <v>4.7119831685935622E-12</v>
      </c>
      <c r="CC159" s="62">
        <f t="shared" si="119"/>
        <v>287.35489844709303</v>
      </c>
      <c r="CD159" s="62">
        <f ca="1">AVERAGE(OFFSET($CC$3,0,0,'Données projet'!$E$12+1,1))-AVERAGE(OFFSET($H$3,0,0,'Données projet'!$E$12+1,1))</f>
        <v>312.43110610485337</v>
      </c>
      <c r="CE159" s="62">
        <f t="shared" si="148"/>
        <v>442.54749157177571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0.68756325556728337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0.68756325556728337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287.45861092658816</v>
      </c>
      <c r="S160" s="62">
        <f ca="1">AVERAGE(OFFSET($R$3,0,0,'Données projet'!$E$9+1,1))-AVERAGE(OFFSET($H$3,0,0,'Données projet'!$E$9+1,1))</f>
        <v>289.69436826914978</v>
      </c>
      <c r="T160" s="62">
        <f t="shared" si="142"/>
        <v>242.84781402593845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1.5429577615577727E-13</v>
      </c>
      <c r="AK160" s="14">
        <f t="shared" si="164"/>
        <v>2.2038482767263348E-12</v>
      </c>
      <c r="AL160" s="22">
        <f t="shared" si="165"/>
        <v>4.107100892103012E-12</v>
      </c>
      <c r="AM160" s="62">
        <f t="shared" si="113"/>
        <v>287.45861092659067</v>
      </c>
      <c r="AN160" s="62">
        <f ca="1">AVERAGE(OFFSET($AM$3,0,0,'Données projet'!$E$10+1,1))-AVERAGE(OFFSET($H$3,0,0,'Données projet'!$E$10+1,1))</f>
        <v>406.67123242209931</v>
      </c>
      <c r="AO160" s="62">
        <f t="shared" si="144"/>
        <v>252.43382636914751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7.9792665161846271E-2</v>
      </c>
      <c r="AW160" s="23">
        <f>EXP(-LN(2)/2)*AW159+(1-EXP(-LN(2)/2))/(LN(2)/2)*AQ160*AT160*VLOOKUP('Données projet'!$B$10,Paramètres!$A$1:$I$89,3,0)*0.475*44/12</f>
        <v>9.6209840610861741E-19</v>
      </c>
      <c r="AX160" s="23">
        <f t="shared" si="166"/>
        <v>7.9792665161846271E-2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1.72917680174578E-13</v>
      </c>
      <c r="BF160" s="14">
        <f t="shared" si="167"/>
        <v>2.4372886112056825E-12</v>
      </c>
      <c r="BG160" s="22">
        <f t="shared" si="168"/>
        <v>4.5461092908206203E-12</v>
      </c>
      <c r="BH160" s="62">
        <f t="shared" si="116"/>
        <v>287.45861092659112</v>
      </c>
      <c r="BI160" s="62">
        <f ca="1">AVERAGE(OFFSET($BH$3,0,0,'Données projet'!$E$11+1,1))-AVERAGE(OFFSET($H$3,0,0,'Données projet'!$E$11+1,1))</f>
        <v>446.67723242232324</v>
      </c>
      <c r="BJ160" s="62">
        <f t="shared" si="146"/>
        <v>275.54513370838777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8.9422814405517428E-2</v>
      </c>
      <c r="BR160" s="23">
        <f>EXP(-LN(2)/2)*BR159+(1-EXP(-LN(2)/2))/(LN(2)/2)*BL160*BO160*VLOOKUP('Données projet'!$B$11,Paramètres!$A$1:$I$89,3,0)*0.475*44/12</f>
        <v>1.0782137309837955E-18</v>
      </c>
      <c r="BS160" s="24">
        <f t="shared" si="169"/>
        <v>8.9422814405517428E-2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1.9895196601282805E-13</v>
      </c>
      <c r="BZ160" s="14">
        <f>BY160*VLOOKUP('Données projet'!$B$12,Paramètres!$A$1:$I$89,3,0)*VLOOKUP('Données projet'!$B$12,Paramètres!$A$1:$I$89,5,0)</f>
        <v>1.8001173884840681E-13</v>
      </c>
      <c r="CA160" s="14">
        <f t="shared" si="170"/>
        <v>2.5254331426407198E-12</v>
      </c>
      <c r="CB160" s="22">
        <f t="shared" si="171"/>
        <v>4.7119831685935622E-12</v>
      </c>
      <c r="CC160" s="62">
        <f t="shared" si="119"/>
        <v>287.45861092659129</v>
      </c>
      <c r="CD160" s="62">
        <f ca="1">AVERAGE(OFFSET($CC$3,0,0,'Données projet'!$E$12+1,1))-AVERAGE(OFFSET($H$3,0,0,'Données projet'!$E$12+1,1))</f>
        <v>312.43110610485337</v>
      </c>
      <c r="CE160" s="62">
        <f t="shared" si="148"/>
        <v>442.54749157177571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0.67408055949778523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0.67408055949778523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287.56052422643359</v>
      </c>
      <c r="S161" s="62">
        <f ca="1">AVERAGE(OFFSET($R$3,0,0,'Données projet'!$E$9+1,1))-AVERAGE(OFFSET($H$3,0,0,'Données projet'!$E$9+1,1))</f>
        <v>289.69436826914978</v>
      </c>
      <c r="T161" s="62">
        <f t="shared" si="142"/>
        <v>242.84781402593845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1.5429577615577727E-13</v>
      </c>
      <c r="AK161" s="14">
        <f t="shared" si="164"/>
        <v>2.2038482767263348E-12</v>
      </c>
      <c r="AL161" s="22">
        <f t="shared" si="165"/>
        <v>4.107100892103012E-12</v>
      </c>
      <c r="AM161" s="62">
        <f t="shared" si="113"/>
        <v>287.56052422643609</v>
      </c>
      <c r="AN161" s="62">
        <f ca="1">AVERAGE(OFFSET($AM$3,0,0,'Données projet'!$E$10+1,1))-AVERAGE(OFFSET($H$3,0,0,'Données projet'!$E$10+1,1))</f>
        <v>406.67123242209931</v>
      </c>
      <c r="AO161" s="62">
        <f t="shared" si="144"/>
        <v>252.43382636914751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7.7610730536881695E-2</v>
      </c>
      <c r="AW161" s="23">
        <f>EXP(-LN(2)/2)*AW160+(1-EXP(-LN(2)/2))/(LN(2)/2)*AQ161*AT161*VLOOKUP('Données projet'!$B$10,Paramètres!$A$1:$I$89,3,0)*0.475*44/12</f>
        <v>6.8030630712817227E-19</v>
      </c>
      <c r="AX161" s="23">
        <f t="shared" si="166"/>
        <v>7.7610730536881695E-2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1.72917680174578E-13</v>
      </c>
      <c r="BF161" s="14">
        <f t="shared" si="167"/>
        <v>2.4372886112056825E-12</v>
      </c>
      <c r="BG161" s="22">
        <f t="shared" si="168"/>
        <v>4.5461092908206203E-12</v>
      </c>
      <c r="BH161" s="62">
        <f t="shared" si="116"/>
        <v>287.56052422643654</v>
      </c>
      <c r="BI161" s="62">
        <f ca="1">AVERAGE(OFFSET($BH$3,0,0,'Données projet'!$E$11+1,1))-AVERAGE(OFFSET($H$3,0,0,'Données projet'!$E$11+1,1))</f>
        <v>446.67723242232324</v>
      </c>
      <c r="BJ161" s="62">
        <f t="shared" si="146"/>
        <v>275.54513370838777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8.6977542843057129E-2</v>
      </c>
      <c r="BR161" s="23">
        <f>EXP(-LN(2)/2)*BR160+(1-EXP(-LN(2)/2))/(LN(2)/2)*BL161*BO161*VLOOKUP('Données projet'!$B$11,Paramètres!$A$1:$I$89,3,0)*0.475*44/12</f>
        <v>7.6241224074708969E-19</v>
      </c>
      <c r="BS161" s="24">
        <f t="shared" si="169"/>
        <v>8.6977542843057129E-2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1.9895196601282805E-13</v>
      </c>
      <c r="BZ161" s="14">
        <f>BY161*VLOOKUP('Données projet'!$B$12,Paramètres!$A$1:$I$89,3,0)*VLOOKUP('Données projet'!$B$12,Paramètres!$A$1:$I$89,5,0)</f>
        <v>1.8001173884840681E-13</v>
      </c>
      <c r="CA161" s="14">
        <f t="shared" si="170"/>
        <v>2.5254331426407198E-12</v>
      </c>
      <c r="CB161" s="22">
        <f t="shared" si="171"/>
        <v>4.7119831685935622E-12</v>
      </c>
      <c r="CC161" s="62">
        <f t="shared" si="119"/>
        <v>287.56052422643671</v>
      </c>
      <c r="CD161" s="62">
        <f ca="1">AVERAGE(OFFSET($CC$3,0,0,'Données projet'!$E$12+1,1))-AVERAGE(OFFSET($H$3,0,0,'Données projet'!$E$12+1,1))</f>
        <v>312.43110610485337</v>
      </c>
      <c r="CE161" s="62">
        <f t="shared" si="148"/>
        <v>442.54749157177571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0.66086225087457739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0.66086225087457739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287.66066955837056</v>
      </c>
      <c r="S162" s="62">
        <f ca="1">AVERAGE(OFFSET($R$3,0,0,'Données projet'!$E$9+1,1))-AVERAGE(OFFSET($H$3,0,0,'Données projet'!$E$9+1,1))</f>
        <v>289.69436826914978</v>
      </c>
      <c r="T162" s="62">
        <f t="shared" si="142"/>
        <v>242.84781402593845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1.5429577615577727E-13</v>
      </c>
      <c r="AK162" s="14">
        <f t="shared" si="164"/>
        <v>2.2038482767263348E-12</v>
      </c>
      <c r="AL162" s="22">
        <f t="shared" si="165"/>
        <v>4.107100892103012E-12</v>
      </c>
      <c r="AM162" s="62">
        <f t="shared" si="113"/>
        <v>287.66066955837306</v>
      </c>
      <c r="AN162" s="62">
        <f ca="1">AVERAGE(OFFSET($AM$3,0,0,'Données projet'!$E$10+1,1))-AVERAGE(OFFSET($H$3,0,0,'Données projet'!$E$10+1,1))</f>
        <v>406.67123242209931</v>
      </c>
      <c r="AO162" s="62">
        <f t="shared" si="144"/>
        <v>252.43382636914751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7.5488461028979728E-2</v>
      </c>
      <c r="AW162" s="23">
        <f>EXP(-LN(2)/2)*AW161+(1-EXP(-LN(2)/2))/(LN(2)/2)*AQ162*AT162*VLOOKUP('Données projet'!$B$10,Paramètres!$A$1:$I$89,3,0)*0.475*44/12</f>
        <v>4.8104920305430871E-19</v>
      </c>
      <c r="AX162" s="23">
        <f t="shared" si="166"/>
        <v>7.5488461028979728E-2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1.72917680174578E-13</v>
      </c>
      <c r="BF162" s="14">
        <f t="shared" si="167"/>
        <v>2.4372886112056825E-12</v>
      </c>
      <c r="BG162" s="22">
        <f t="shared" si="168"/>
        <v>4.5461092908206203E-12</v>
      </c>
      <c r="BH162" s="62">
        <f t="shared" si="116"/>
        <v>287.66066955837351</v>
      </c>
      <c r="BI162" s="62">
        <f ca="1">AVERAGE(OFFSET($BH$3,0,0,'Données projet'!$E$11+1,1))-AVERAGE(OFFSET($H$3,0,0,'Données projet'!$E$11+1,1))</f>
        <v>446.67723242232324</v>
      </c>
      <c r="BJ162" s="62">
        <f t="shared" si="146"/>
        <v>275.54513370838777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8.4599137360063539E-2</v>
      </c>
      <c r="BR162" s="23">
        <f>EXP(-LN(2)/2)*BR161+(1-EXP(-LN(2)/2))/(LN(2)/2)*BL162*BO162*VLOOKUP('Données projet'!$B$11,Paramètres!$A$1:$I$89,3,0)*0.475*44/12</f>
        <v>5.3910686549189774E-19</v>
      </c>
      <c r="BS162" s="24">
        <f t="shared" si="169"/>
        <v>8.4599137360063539E-2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1.9895196601282805E-13</v>
      </c>
      <c r="BZ162" s="14">
        <f>BY162*VLOOKUP('Données projet'!$B$12,Paramètres!$A$1:$I$89,3,0)*VLOOKUP('Données projet'!$B$12,Paramètres!$A$1:$I$89,5,0)</f>
        <v>1.8001173884840681E-13</v>
      </c>
      <c r="CA162" s="14">
        <f t="shared" si="170"/>
        <v>2.5254331426407198E-12</v>
      </c>
      <c r="CB162" s="22">
        <f t="shared" si="171"/>
        <v>4.7119831685935622E-12</v>
      </c>
      <c r="CC162" s="62">
        <f t="shared" si="119"/>
        <v>287.66066955837368</v>
      </c>
      <c r="CD162" s="62">
        <f ca="1">AVERAGE(OFFSET($CC$3,0,0,'Données projet'!$E$12+1,1))-AVERAGE(OFFSET($H$3,0,0,'Données projet'!$E$12+1,1))</f>
        <v>312.43110610485337</v>
      </c>
      <c r="CE162" s="62">
        <f t="shared" si="148"/>
        <v>442.54749157177571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0.64790314522109849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0.64790314522109849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287.75907759268995</v>
      </c>
      <c r="S163" s="62">
        <f ca="1">AVERAGE(OFFSET($R$3,0,0,'Données projet'!$E$9+1,1))-AVERAGE(OFFSET($H$3,0,0,'Données projet'!$E$9+1,1))</f>
        <v>289.69436826914978</v>
      </c>
      <c r="T163" s="62">
        <f t="shared" si="142"/>
        <v>242.84781402593845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1.5429577615577727E-13</v>
      </c>
      <c r="AK163" s="14">
        <f t="shared" si="164"/>
        <v>2.2038482767263348E-12</v>
      </c>
      <c r="AL163" s="22">
        <f t="shared" si="165"/>
        <v>4.107100892103012E-12</v>
      </c>
      <c r="AM163" s="62">
        <f t="shared" si="113"/>
        <v>287.75907759269245</v>
      </c>
      <c r="AN163" s="62">
        <f ca="1">AVERAGE(OFFSET($AM$3,0,0,'Données projet'!$E$10+1,1))-AVERAGE(OFFSET($H$3,0,0,'Données projet'!$E$10+1,1))</f>
        <v>406.67123242209931</v>
      </c>
      <c r="AO163" s="62">
        <f t="shared" si="144"/>
        <v>252.43382636914751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7.3424225092376644E-2</v>
      </c>
      <c r="AW163" s="23">
        <f>EXP(-LN(2)/2)*AW162+(1-EXP(-LN(2)/2))/(LN(2)/2)*AQ163*AT163*VLOOKUP('Données projet'!$B$10,Paramètres!$A$1:$I$89,3,0)*0.475*44/12</f>
        <v>3.4015315356408614E-19</v>
      </c>
      <c r="AX163" s="23">
        <f t="shared" si="166"/>
        <v>7.3424225092376644E-2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1.72917680174578E-13</v>
      </c>
      <c r="BF163" s="14">
        <f t="shared" si="167"/>
        <v>2.4372886112056825E-12</v>
      </c>
      <c r="BG163" s="22">
        <f t="shared" si="168"/>
        <v>4.5461092908206203E-12</v>
      </c>
      <c r="BH163" s="62">
        <f t="shared" si="116"/>
        <v>287.7590775926929</v>
      </c>
      <c r="BI163" s="62">
        <f ca="1">AVERAGE(OFFSET($BH$3,0,0,'Données projet'!$E$11+1,1))-AVERAGE(OFFSET($H$3,0,0,'Données projet'!$E$11+1,1))</f>
        <v>446.67723242232324</v>
      </c>
      <c r="BJ163" s="62">
        <f t="shared" si="146"/>
        <v>275.54513370838777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8.2285769500077321E-2</v>
      </c>
      <c r="BR163" s="23">
        <f>EXP(-LN(2)/2)*BR162+(1-EXP(-LN(2)/2))/(LN(2)/2)*BL163*BO163*VLOOKUP('Données projet'!$B$11,Paramètres!$A$1:$I$89,3,0)*0.475*44/12</f>
        <v>3.8120612037354484E-19</v>
      </c>
      <c r="BS163" s="24">
        <f t="shared" si="169"/>
        <v>8.2285769500077321E-2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1.9895196601282805E-13</v>
      </c>
      <c r="BZ163" s="14">
        <f>BY163*VLOOKUP('Données projet'!$B$12,Paramètres!$A$1:$I$89,3,0)*VLOOKUP('Données projet'!$B$12,Paramètres!$A$1:$I$89,5,0)</f>
        <v>1.8001173884840681E-13</v>
      </c>
      <c r="CA163" s="14">
        <f t="shared" si="170"/>
        <v>2.5254331426407198E-12</v>
      </c>
      <c r="CB163" s="22">
        <f t="shared" si="171"/>
        <v>4.7119831685935622E-12</v>
      </c>
      <c r="CC163" s="62">
        <f t="shared" si="119"/>
        <v>287.75907759269307</v>
      </c>
      <c r="CD163" s="62">
        <f ca="1">AVERAGE(OFFSET($CC$3,0,0,'Données projet'!$E$12+1,1))-AVERAGE(OFFSET($H$3,0,0,'Données projet'!$E$12+1,1))</f>
        <v>312.43110610485337</v>
      </c>
      <c r="CE163" s="62">
        <f t="shared" si="148"/>
        <v>442.54749157177571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0.63519815972521032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0.63519815972521032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287.85577846762129</v>
      </c>
      <c r="S164" s="62">
        <f ca="1">AVERAGE(OFFSET($R$3,0,0,'Données projet'!$E$9+1,1))-AVERAGE(OFFSET($H$3,0,0,'Données projet'!$E$9+1,1))</f>
        <v>289.69436826914978</v>
      </c>
      <c r="T164" s="62">
        <f t="shared" si="142"/>
        <v>242.84781402593845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1.5429577615577727E-13</v>
      </c>
      <c r="AK164" s="14">
        <f t="shared" si="164"/>
        <v>2.2038482767263348E-12</v>
      </c>
      <c r="AL164" s="22">
        <f t="shared" si="165"/>
        <v>4.107100892103012E-12</v>
      </c>
      <c r="AM164" s="62">
        <f t="shared" si="113"/>
        <v>287.85577846762379</v>
      </c>
      <c r="AN164" s="62">
        <f ca="1">AVERAGE(OFFSET($AM$3,0,0,'Données projet'!$E$10+1,1))-AVERAGE(OFFSET($H$3,0,0,'Données projet'!$E$10+1,1))</f>
        <v>406.67123242209931</v>
      </c>
      <c r="AO164" s="62">
        <f t="shared" si="144"/>
        <v>252.43382636914751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7.1416435796013422E-2</v>
      </c>
      <c r="AW164" s="23">
        <f>EXP(-LN(2)/2)*AW163+(1-EXP(-LN(2)/2))/(LN(2)/2)*AQ164*AT164*VLOOKUP('Données projet'!$B$10,Paramètres!$A$1:$I$89,3,0)*0.475*44/12</f>
        <v>2.4052460152715435E-19</v>
      </c>
      <c r="AX164" s="23">
        <f t="shared" si="166"/>
        <v>7.1416435796013422E-2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1.72917680174578E-13</v>
      </c>
      <c r="BF164" s="14">
        <f t="shared" si="167"/>
        <v>2.4372886112056825E-12</v>
      </c>
      <c r="BG164" s="22">
        <f t="shared" si="168"/>
        <v>4.5461092908206203E-12</v>
      </c>
      <c r="BH164" s="62">
        <f t="shared" si="116"/>
        <v>287.85577846762425</v>
      </c>
      <c r="BI164" s="62">
        <f ca="1">AVERAGE(OFFSET($BH$3,0,0,'Données projet'!$E$11+1,1))-AVERAGE(OFFSET($H$3,0,0,'Données projet'!$E$11+1,1))</f>
        <v>446.67723242232324</v>
      </c>
      <c r="BJ164" s="62">
        <f t="shared" si="146"/>
        <v>275.54513370838777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8.0035660805877151E-2</v>
      </c>
      <c r="BR164" s="23">
        <f>EXP(-LN(2)/2)*BR163+(1-EXP(-LN(2)/2))/(LN(2)/2)*BL164*BO164*VLOOKUP('Données projet'!$B$11,Paramètres!$A$1:$I$89,3,0)*0.475*44/12</f>
        <v>2.6955343274594887E-19</v>
      </c>
      <c r="BS164" s="24">
        <f t="shared" si="169"/>
        <v>8.0035660805877151E-2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1.9895196601282805E-13</v>
      </c>
      <c r="BZ164" s="14">
        <f>BY164*VLOOKUP('Données projet'!$B$12,Paramètres!$A$1:$I$89,3,0)*VLOOKUP('Données projet'!$B$12,Paramètres!$A$1:$I$89,5,0)</f>
        <v>1.8001173884840681E-13</v>
      </c>
      <c r="CA164" s="14">
        <f t="shared" si="170"/>
        <v>2.5254331426407198E-12</v>
      </c>
      <c r="CB164" s="22">
        <f t="shared" si="171"/>
        <v>4.7119831685935622E-12</v>
      </c>
      <c r="CC164" s="62">
        <f t="shared" si="119"/>
        <v>287.85577846762442</v>
      </c>
      <c r="CD164" s="62">
        <f ca="1">AVERAGE(OFFSET($CC$3,0,0,'Données projet'!$E$12+1,1))-AVERAGE(OFFSET($H$3,0,0,'Données projet'!$E$12+1,1))</f>
        <v>312.43110610485337</v>
      </c>
      <c r="CE164" s="62">
        <f t="shared" si="148"/>
        <v>442.54749157177571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0.62274231124562063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0.62274231124562063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287.9508017985633</v>
      </c>
      <c r="S165" s="62">
        <f ca="1">AVERAGE(OFFSET($R$3,0,0,'Données projet'!$E$9+1,1))-AVERAGE(OFFSET($H$3,0,0,'Données projet'!$E$9+1,1))</f>
        <v>289.69436826914978</v>
      </c>
      <c r="T165" s="62">
        <f t="shared" si="142"/>
        <v>242.84781402593845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1.5429577615577727E-13</v>
      </c>
      <c r="AK165" s="14">
        <f t="shared" si="164"/>
        <v>2.2038482767263348E-12</v>
      </c>
      <c r="AL165" s="22">
        <f t="shared" si="165"/>
        <v>4.107100892103012E-12</v>
      </c>
      <c r="AM165" s="62">
        <f t="shared" si="113"/>
        <v>287.95080179856581</v>
      </c>
      <c r="AN165" s="62">
        <f ca="1">AVERAGE(OFFSET($AM$3,0,0,'Données projet'!$E$10+1,1))-AVERAGE(OFFSET($H$3,0,0,'Données projet'!$E$10+1,1))</f>
        <v>406.67123242209931</v>
      </c>
      <c r="AO165" s="62">
        <f t="shared" si="144"/>
        <v>252.43382636914751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6.9463549603544297E-2</v>
      </c>
      <c r="AW165" s="23">
        <f>EXP(-LN(2)/2)*AW164+(1-EXP(-LN(2)/2))/(LN(2)/2)*AQ165*AT165*VLOOKUP('Données projet'!$B$10,Paramètres!$A$1:$I$89,3,0)*0.475*44/12</f>
        <v>1.7007657678204307E-19</v>
      </c>
      <c r="AX165" s="23">
        <f t="shared" si="166"/>
        <v>6.9463549603544297E-2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1.72917680174578E-13</v>
      </c>
      <c r="BF165" s="14">
        <f t="shared" si="167"/>
        <v>2.4372886112056825E-12</v>
      </c>
      <c r="BG165" s="22">
        <f t="shared" si="168"/>
        <v>4.5461092908206203E-12</v>
      </c>
      <c r="BH165" s="62">
        <f t="shared" si="116"/>
        <v>287.95080179856626</v>
      </c>
      <c r="BI165" s="62">
        <f ca="1">AVERAGE(OFFSET($BH$3,0,0,'Données projet'!$E$11+1,1))-AVERAGE(OFFSET($H$3,0,0,'Données projet'!$E$11+1,1))</f>
        <v>446.67723242232324</v>
      </c>
      <c r="BJ165" s="62">
        <f t="shared" si="146"/>
        <v>275.54513370838777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7.784708145224796E-2</v>
      </c>
      <c r="BR165" s="23">
        <f>EXP(-LN(2)/2)*BR164+(1-EXP(-LN(2)/2))/(LN(2)/2)*BL165*BO165*VLOOKUP('Données projet'!$B$11,Paramètres!$A$1:$I$89,3,0)*0.475*44/12</f>
        <v>1.9060306018677242E-19</v>
      </c>
      <c r="BS165" s="24">
        <f t="shared" si="169"/>
        <v>7.784708145224796E-2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1.9895196601282805E-13</v>
      </c>
      <c r="BZ165" s="14">
        <f>BY165*VLOOKUP('Données projet'!$B$12,Paramètres!$A$1:$I$89,3,0)*VLOOKUP('Données projet'!$B$12,Paramètres!$A$1:$I$89,5,0)</f>
        <v>1.8001173884840681E-13</v>
      </c>
      <c r="CA165" s="14">
        <f t="shared" si="170"/>
        <v>2.5254331426407198E-12</v>
      </c>
      <c r="CB165" s="22">
        <f t="shared" si="171"/>
        <v>4.7119831685935622E-12</v>
      </c>
      <c r="CC165" s="62">
        <f t="shared" si="119"/>
        <v>287.95080179856643</v>
      </c>
      <c r="CD165" s="62">
        <f ca="1">AVERAGE(OFFSET($CC$3,0,0,'Données projet'!$E$12+1,1))-AVERAGE(OFFSET($H$3,0,0,'Données projet'!$E$12+1,1))</f>
        <v>312.43110610485337</v>
      </c>
      <c r="CE165" s="62">
        <f t="shared" si="148"/>
        <v>442.54749157177571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0.61053071435739825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0.61053071435739825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288.04417668715382</v>
      </c>
      <c r="S166" s="62">
        <f ca="1">AVERAGE(OFFSET($R$3,0,0,'Données projet'!$E$9+1,1))-AVERAGE(OFFSET($H$3,0,0,'Données projet'!$E$9+1,1))</f>
        <v>289.69436826914978</v>
      </c>
      <c r="T166" s="62">
        <f t="shared" si="142"/>
        <v>242.84781402593845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1.5429577615577727E-13</v>
      </c>
      <c r="AK166" s="14">
        <f t="shared" si="164"/>
        <v>2.2038482767263348E-12</v>
      </c>
      <c r="AL166" s="22">
        <f t="shared" si="165"/>
        <v>4.107100892103012E-12</v>
      </c>
      <c r="AM166" s="62">
        <f t="shared" si="113"/>
        <v>288.04417668715632</v>
      </c>
      <c r="AN166" s="62">
        <f ca="1">AVERAGE(OFFSET($AM$3,0,0,'Données projet'!$E$10+1,1))-AVERAGE(OFFSET($H$3,0,0,'Données projet'!$E$10+1,1))</f>
        <v>406.67123242209931</v>
      </c>
      <c r="AO166" s="62">
        <f t="shared" si="144"/>
        <v>252.43382636914751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6.756406518670606E-2</v>
      </c>
      <c r="AW166" s="23">
        <f>EXP(-LN(2)/2)*AW165+(1-EXP(-LN(2)/2))/(LN(2)/2)*AQ166*AT166*VLOOKUP('Données projet'!$B$10,Paramètres!$A$1:$I$89,3,0)*0.475*44/12</f>
        <v>1.2026230076357718E-19</v>
      </c>
      <c r="AX166" s="23">
        <f t="shared" si="166"/>
        <v>6.756406518670606E-2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1.72917680174578E-13</v>
      </c>
      <c r="BF166" s="14">
        <f t="shared" si="167"/>
        <v>2.4372886112056825E-12</v>
      </c>
      <c r="BG166" s="22">
        <f t="shared" si="168"/>
        <v>4.5461092908206203E-12</v>
      </c>
      <c r="BH166" s="62">
        <f t="shared" si="116"/>
        <v>288.04417668715678</v>
      </c>
      <c r="BI166" s="62">
        <f ca="1">AVERAGE(OFFSET($BH$3,0,0,'Données projet'!$E$11+1,1))-AVERAGE(OFFSET($H$3,0,0,'Données projet'!$E$11+1,1))</f>
        <v>446.67723242232324</v>
      </c>
      <c r="BJ166" s="62">
        <f t="shared" si="146"/>
        <v>275.54513370838777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7.5718348916136144E-2</v>
      </c>
      <c r="BR166" s="23">
        <f>EXP(-LN(2)/2)*BR165+(1-EXP(-LN(2)/2))/(LN(2)/2)*BL166*BO166*VLOOKUP('Données projet'!$B$11,Paramètres!$A$1:$I$89,3,0)*0.475*44/12</f>
        <v>1.3477671637297443E-19</v>
      </c>
      <c r="BS166" s="24">
        <f t="shared" si="169"/>
        <v>7.5718348916136144E-2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1.9895196601282805E-13</v>
      </c>
      <c r="BZ166" s="14">
        <f>BY166*VLOOKUP('Données projet'!$B$12,Paramètres!$A$1:$I$89,3,0)*VLOOKUP('Données projet'!$B$12,Paramètres!$A$1:$I$89,5,0)</f>
        <v>1.8001173884840681E-13</v>
      </c>
      <c r="CA166" s="14">
        <f t="shared" si="170"/>
        <v>2.5254331426407198E-12</v>
      </c>
      <c r="CB166" s="22">
        <f t="shared" si="171"/>
        <v>4.7119831685935622E-12</v>
      </c>
      <c r="CC166" s="62">
        <f t="shared" si="119"/>
        <v>288.04417668715695</v>
      </c>
      <c r="CD166" s="62">
        <f ca="1">AVERAGE(OFFSET($CC$3,0,0,'Données projet'!$E$12+1,1))-AVERAGE(OFFSET($H$3,0,0,'Données projet'!$E$12+1,1))</f>
        <v>312.43110610485337</v>
      </c>
      <c r="CE166" s="62">
        <f t="shared" si="148"/>
        <v>442.54749157177571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0.59855857943581525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0.59855857943581525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288.13593173018228</v>
      </c>
      <c r="S167" s="62">
        <f ca="1">AVERAGE(OFFSET($R$3,0,0,'Données projet'!$E$9+1,1))-AVERAGE(OFFSET($H$3,0,0,'Données projet'!$E$9+1,1))</f>
        <v>289.69436826914978</v>
      </c>
      <c r="T167" s="62">
        <f t="shared" si="142"/>
        <v>242.84781402593845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1.5429577615577727E-13</v>
      </c>
      <c r="AK167" s="14">
        <f t="shared" si="164"/>
        <v>2.2038482767263348E-12</v>
      </c>
      <c r="AL167" s="22">
        <f t="shared" si="165"/>
        <v>4.107100892103012E-12</v>
      </c>
      <c r="AM167" s="62">
        <f t="shared" si="113"/>
        <v>288.13593173018478</v>
      </c>
      <c r="AN167" s="62">
        <f ca="1">AVERAGE(OFFSET($AM$3,0,0,'Données projet'!$E$10+1,1))-AVERAGE(OFFSET($H$3,0,0,'Données projet'!$E$10+1,1))</f>
        <v>406.67123242209931</v>
      </c>
      <c r="AO167" s="62">
        <f t="shared" si="144"/>
        <v>252.43382636914751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6.5716522271135808E-2</v>
      </c>
      <c r="AW167" s="23">
        <f>EXP(-LN(2)/2)*AW166+(1-EXP(-LN(2)/2))/(LN(2)/2)*AQ167*AT167*VLOOKUP('Données projet'!$B$10,Paramètres!$A$1:$I$89,3,0)*0.475*44/12</f>
        <v>8.5038288391021534E-20</v>
      </c>
      <c r="AX167" s="23">
        <f t="shared" si="166"/>
        <v>6.5716522271135808E-2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1.72917680174578E-13</v>
      </c>
      <c r="BF167" s="14">
        <f t="shared" si="167"/>
        <v>2.4372886112056825E-12</v>
      </c>
      <c r="BG167" s="22">
        <f t="shared" si="168"/>
        <v>4.5461092908206203E-12</v>
      </c>
      <c r="BH167" s="62">
        <f t="shared" si="116"/>
        <v>288.13593173018523</v>
      </c>
      <c r="BI167" s="62">
        <f ca="1">AVERAGE(OFFSET($BH$3,0,0,'Données projet'!$E$11+1,1))-AVERAGE(OFFSET($H$3,0,0,'Données projet'!$E$11+1,1))</f>
        <v>446.67723242232324</v>
      </c>
      <c r="BJ167" s="62">
        <f t="shared" si="146"/>
        <v>275.54513370838777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7.3647826683169493E-2</v>
      </c>
      <c r="BR167" s="23">
        <f>EXP(-LN(2)/2)*BR166+(1-EXP(-LN(2)/2))/(LN(2)/2)*BL167*BO167*VLOOKUP('Données projet'!$B$11,Paramètres!$A$1:$I$89,3,0)*0.475*44/12</f>
        <v>9.5301530093386211E-20</v>
      </c>
      <c r="BS167" s="24">
        <f t="shared" si="169"/>
        <v>7.3647826683169493E-2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1.9895196601282805E-13</v>
      </c>
      <c r="BZ167" s="14">
        <f>BY167*VLOOKUP('Données projet'!$B$12,Paramètres!$A$1:$I$89,3,0)*VLOOKUP('Données projet'!$B$12,Paramètres!$A$1:$I$89,5,0)</f>
        <v>1.8001173884840681E-13</v>
      </c>
      <c r="CA167" s="14">
        <f t="shared" si="170"/>
        <v>2.5254331426407198E-12</v>
      </c>
      <c r="CB167" s="22">
        <f t="shared" si="171"/>
        <v>4.7119831685935622E-12</v>
      </c>
      <c r="CC167" s="62">
        <f t="shared" si="119"/>
        <v>288.1359317301854</v>
      </c>
      <c r="CD167" s="62">
        <f ca="1">AVERAGE(OFFSET($CC$3,0,0,'Données projet'!$E$12+1,1))-AVERAGE(OFFSET($H$3,0,0,'Données projet'!$E$12+1,1))</f>
        <v>312.43110610485337</v>
      </c>
      <c r="CE167" s="62">
        <f t="shared" si="148"/>
        <v>442.54749157177571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0.58682121077776328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0.58682121077776328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288.22609502834774</v>
      </c>
      <c r="S168" s="62">
        <f ca="1">AVERAGE(OFFSET($R$3,0,0,'Données projet'!$E$9+1,1))-AVERAGE(OFFSET($H$3,0,0,'Données projet'!$E$9+1,1))</f>
        <v>289.69436826914978</v>
      </c>
      <c r="T168" s="62">
        <f t="shared" si="142"/>
        <v>242.84781402593845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1.5429577615577727E-13</v>
      </c>
      <c r="AK168" s="14">
        <f t="shared" si="164"/>
        <v>2.2038482767263348E-12</v>
      </c>
      <c r="AL168" s="22">
        <f t="shared" si="165"/>
        <v>4.107100892103012E-12</v>
      </c>
      <c r="AM168" s="62">
        <f t="shared" si="113"/>
        <v>288.22609502835024</v>
      </c>
      <c r="AN168" s="62">
        <f ca="1">AVERAGE(OFFSET($AM$3,0,0,'Données projet'!$E$10+1,1))-AVERAGE(OFFSET($H$3,0,0,'Données projet'!$E$10+1,1))</f>
        <v>406.67123242209931</v>
      </c>
      <c r="AO168" s="62">
        <f t="shared" si="144"/>
        <v>252.43382636914751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6.3919500513749894E-2</v>
      </c>
      <c r="AW168" s="23">
        <f>EXP(-LN(2)/2)*AW167+(1-EXP(-LN(2)/2))/(LN(2)/2)*AQ168*AT168*VLOOKUP('Données projet'!$B$10,Paramètres!$A$1:$I$89,3,0)*0.475*44/12</f>
        <v>6.0131150381788588E-20</v>
      </c>
      <c r="AX168" s="23">
        <f t="shared" si="166"/>
        <v>6.3919500513749894E-2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1.72917680174578E-13</v>
      </c>
      <c r="BF168" s="14">
        <f t="shared" si="167"/>
        <v>2.4372886112056825E-12</v>
      </c>
      <c r="BG168" s="22">
        <f t="shared" si="168"/>
        <v>4.5461092908206203E-12</v>
      </c>
      <c r="BH168" s="62">
        <f t="shared" si="116"/>
        <v>288.2260950283507</v>
      </c>
      <c r="BI168" s="62">
        <f ca="1">AVERAGE(OFFSET($BH$3,0,0,'Données projet'!$E$11+1,1))-AVERAGE(OFFSET($H$3,0,0,'Données projet'!$E$11+1,1))</f>
        <v>446.67723242232324</v>
      </c>
      <c r="BJ168" s="62">
        <f t="shared" si="146"/>
        <v>275.54513370838777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7.1633922989547336E-2</v>
      </c>
      <c r="BR168" s="23">
        <f>EXP(-LN(2)/2)*BR167+(1-EXP(-LN(2)/2))/(LN(2)/2)*BL168*BO168*VLOOKUP('Données projet'!$B$11,Paramètres!$A$1:$I$89,3,0)*0.475*44/12</f>
        <v>6.7388358186487217E-20</v>
      </c>
      <c r="BS168" s="24">
        <f t="shared" si="169"/>
        <v>7.1633922989547336E-2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1.9895196601282805E-13</v>
      </c>
      <c r="BZ168" s="14">
        <f>BY168*VLOOKUP('Données projet'!$B$12,Paramètres!$A$1:$I$89,3,0)*VLOOKUP('Données projet'!$B$12,Paramètres!$A$1:$I$89,5,0)</f>
        <v>1.8001173884840681E-13</v>
      </c>
      <c r="CA168" s="14">
        <f t="shared" si="170"/>
        <v>2.5254331426407198E-12</v>
      </c>
      <c r="CB168" s="22">
        <f t="shared" si="171"/>
        <v>4.7119831685935622E-12</v>
      </c>
      <c r="CC168" s="62">
        <f t="shared" si="119"/>
        <v>288.22609502835087</v>
      </c>
      <c r="CD168" s="62">
        <f ca="1">AVERAGE(OFFSET($CC$3,0,0,'Données projet'!$E$12+1,1))-AVERAGE(OFFSET($H$3,0,0,'Données projet'!$E$12+1,1))</f>
        <v>312.43110610485337</v>
      </c>
      <c r="CE168" s="62">
        <f t="shared" si="148"/>
        <v>442.54749157177571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0.57531400476000771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0.57531400476000771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288.31469419486501</v>
      </c>
      <c r="S169" s="62">
        <f ca="1">AVERAGE(OFFSET($R$3,0,0,'Données projet'!$E$9+1,1))-AVERAGE(OFFSET($H$3,0,0,'Données projet'!$E$9+1,1))</f>
        <v>289.69436826914978</v>
      </c>
      <c r="T169" s="62">
        <f t="shared" si="142"/>
        <v>242.84781402593845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1.5429577615577727E-13</v>
      </c>
      <c r="AK169" s="14">
        <f t="shared" si="164"/>
        <v>2.2038482767263348E-12</v>
      </c>
      <c r="AL169" s="22">
        <f t="shared" si="165"/>
        <v>4.107100892103012E-12</v>
      </c>
      <c r="AM169" s="62">
        <f t="shared" si="113"/>
        <v>288.31469419486751</v>
      </c>
      <c r="AN169" s="62">
        <f ca="1">AVERAGE(OFFSET($AM$3,0,0,'Données projet'!$E$10+1,1))-AVERAGE(OFFSET($H$3,0,0,'Données projet'!$E$10+1,1))</f>
        <v>406.67123242209931</v>
      </c>
      <c r="AO169" s="62">
        <f t="shared" si="144"/>
        <v>252.43382636914751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6.2171618410820959E-2</v>
      </c>
      <c r="AW169" s="23">
        <f>EXP(-LN(2)/2)*AW168+(1-EXP(-LN(2)/2))/(LN(2)/2)*AQ169*AT169*VLOOKUP('Données projet'!$B$10,Paramètres!$A$1:$I$89,3,0)*0.475*44/12</f>
        <v>4.2519144195510767E-20</v>
      </c>
      <c r="AX169" s="23">
        <f t="shared" si="166"/>
        <v>6.2171618410820959E-2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1.72917680174578E-13</v>
      </c>
      <c r="BF169" s="14">
        <f t="shared" si="167"/>
        <v>2.4372886112056825E-12</v>
      </c>
      <c r="BG169" s="22">
        <f t="shared" si="168"/>
        <v>4.5461092908206203E-12</v>
      </c>
      <c r="BH169" s="62">
        <f t="shared" si="116"/>
        <v>288.31469419486797</v>
      </c>
      <c r="BI169" s="62">
        <f ca="1">AVERAGE(OFFSET($BH$3,0,0,'Données projet'!$E$11+1,1))-AVERAGE(OFFSET($H$3,0,0,'Données projet'!$E$11+1,1))</f>
        <v>446.67723242232324</v>
      </c>
      <c r="BJ169" s="62">
        <f t="shared" si="146"/>
        <v>275.54513370838777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6.9675089598333878E-2</v>
      </c>
      <c r="BR169" s="23">
        <f>EXP(-LN(2)/2)*BR168+(1-EXP(-LN(2)/2))/(LN(2)/2)*BL169*BO169*VLOOKUP('Données projet'!$B$11,Paramètres!$A$1:$I$89,3,0)*0.475*44/12</f>
        <v>4.7650765046693106E-20</v>
      </c>
      <c r="BS169" s="24">
        <f t="shared" si="169"/>
        <v>6.9675089598333878E-2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1.9895196601282805E-13</v>
      </c>
      <c r="BZ169" s="14">
        <f>BY169*VLOOKUP('Données projet'!$B$12,Paramètres!$A$1:$I$89,3,0)*VLOOKUP('Données projet'!$B$12,Paramètres!$A$1:$I$89,5,0)</f>
        <v>1.8001173884840681E-13</v>
      </c>
      <c r="CA169" s="14">
        <f t="shared" si="170"/>
        <v>2.5254331426407198E-12</v>
      </c>
      <c r="CB169" s="22">
        <f t="shared" si="171"/>
        <v>4.7119831685935622E-12</v>
      </c>
      <c r="CC169" s="62">
        <f t="shared" si="119"/>
        <v>288.31469419486814</v>
      </c>
      <c r="CD169" s="62">
        <f ca="1">AVERAGE(OFFSET($CC$3,0,0,'Données projet'!$E$12+1,1))-AVERAGE(OFFSET($H$3,0,0,'Données projet'!$E$12+1,1))</f>
        <v>312.43110610485337</v>
      </c>
      <c r="CE169" s="62">
        <f t="shared" si="148"/>
        <v>442.54749157177571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0.56403244803355768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0.56403244803355768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288.40175636392121</v>
      </c>
      <c r="S170" s="62">
        <f ca="1">AVERAGE(OFFSET($R$3,0,0,'Données projet'!$E$9+1,1))-AVERAGE(OFFSET($H$3,0,0,'Données projet'!$E$9+1,1))</f>
        <v>289.69436826914978</v>
      </c>
      <c r="T170" s="62">
        <f t="shared" si="142"/>
        <v>242.84781402593845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1.5429577615577727E-13</v>
      </c>
      <c r="AK170" s="14">
        <f t="shared" si="164"/>
        <v>2.2038482767263348E-12</v>
      </c>
      <c r="AL170" s="22">
        <f t="shared" si="165"/>
        <v>4.107100892103012E-12</v>
      </c>
      <c r="AM170" s="62">
        <f t="shared" si="113"/>
        <v>288.40175636392371</v>
      </c>
      <c r="AN170" s="62">
        <f ca="1">AVERAGE(OFFSET($AM$3,0,0,'Données projet'!$E$10+1,1))-AVERAGE(OFFSET($H$3,0,0,'Données projet'!$E$10+1,1))</f>
        <v>406.67123242209931</v>
      </c>
      <c r="AO170" s="62">
        <f t="shared" si="144"/>
        <v>252.43382636914751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6.0471532235913741E-2</v>
      </c>
      <c r="AW170" s="23">
        <f>EXP(-LN(2)/2)*AW169+(1-EXP(-LN(2)/2))/(LN(2)/2)*AQ170*AT170*VLOOKUP('Données projet'!$B$10,Paramètres!$A$1:$I$89,3,0)*0.475*44/12</f>
        <v>3.0065575190894294E-20</v>
      </c>
      <c r="AX170" s="23">
        <f t="shared" si="166"/>
        <v>6.0471532235913741E-2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1.72917680174578E-13</v>
      </c>
      <c r="BF170" s="14">
        <f t="shared" si="167"/>
        <v>2.4372886112056825E-12</v>
      </c>
      <c r="BG170" s="22">
        <f t="shared" si="168"/>
        <v>4.5461092908206203E-12</v>
      </c>
      <c r="BH170" s="62">
        <f t="shared" si="116"/>
        <v>288.40175636392416</v>
      </c>
      <c r="BI170" s="62">
        <f ca="1">AVERAGE(OFFSET($BH$3,0,0,'Données projet'!$E$11+1,1))-AVERAGE(OFFSET($H$3,0,0,'Données projet'!$E$11+1,1))</f>
        <v>446.67723242232324</v>
      </c>
      <c r="BJ170" s="62">
        <f t="shared" si="146"/>
        <v>275.54513370838777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6.7769820609213716E-2</v>
      </c>
      <c r="BR170" s="23">
        <f>EXP(-LN(2)/2)*BR169+(1-EXP(-LN(2)/2))/(LN(2)/2)*BL170*BO170*VLOOKUP('Données projet'!$B$11,Paramètres!$A$1:$I$89,3,0)*0.475*44/12</f>
        <v>3.3694179093243609E-20</v>
      </c>
      <c r="BS170" s="24">
        <f t="shared" si="169"/>
        <v>6.7769820609213716E-2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1.9895196601282805E-13</v>
      </c>
      <c r="BZ170" s="14">
        <f>BY170*VLOOKUP('Données projet'!$B$12,Paramètres!$A$1:$I$89,3,0)*VLOOKUP('Données projet'!$B$12,Paramètres!$A$1:$I$89,5,0)</f>
        <v>1.8001173884840681E-13</v>
      </c>
      <c r="CA170" s="14">
        <f t="shared" si="170"/>
        <v>2.5254331426407198E-12</v>
      </c>
      <c r="CB170" s="22">
        <f t="shared" si="171"/>
        <v>4.7119831685935622E-12</v>
      </c>
      <c r="CC170" s="62">
        <f t="shared" si="119"/>
        <v>288.40175636392433</v>
      </c>
      <c r="CD170" s="62">
        <f ca="1">AVERAGE(OFFSET($CC$3,0,0,'Données projet'!$E$12+1,1))-AVERAGE(OFFSET($H$3,0,0,'Données projet'!$E$12+1,1))</f>
        <v>312.43110610485337</v>
      </c>
      <c r="CE170" s="62">
        <f t="shared" si="148"/>
        <v>442.54749157177571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0.55297211575344318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0.55297211575344318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288.48730819898611</v>
      </c>
      <c r="S171" s="62">
        <f ca="1">AVERAGE(OFFSET($R$3,0,0,'Données projet'!$E$9+1,1))-AVERAGE(OFFSET($H$3,0,0,'Données projet'!$E$9+1,1))</f>
        <v>289.69436826914978</v>
      </c>
      <c r="T171" s="62">
        <f t="shared" si="142"/>
        <v>242.84781402593845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1.5429577615577727E-13</v>
      </c>
      <c r="AK171" s="14">
        <f t="shared" si="164"/>
        <v>2.2038482767263348E-12</v>
      </c>
      <c r="AL171" s="22">
        <f t="shared" si="165"/>
        <v>4.107100892103012E-12</v>
      </c>
      <c r="AM171" s="62">
        <f t="shared" si="113"/>
        <v>288.48730819898861</v>
      </c>
      <c r="AN171" s="62">
        <f ca="1">AVERAGE(OFFSET($AM$3,0,0,'Données projet'!$E$10+1,1))-AVERAGE(OFFSET($H$3,0,0,'Données projet'!$E$10+1,1))</f>
        <v>406.67123242209931</v>
      </c>
      <c r="AO171" s="62">
        <f t="shared" si="144"/>
        <v>252.43382636914751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5.8817935006863012E-2</v>
      </c>
      <c r="AW171" s="23">
        <f>EXP(-LN(2)/2)*AW170+(1-EXP(-LN(2)/2))/(LN(2)/2)*AQ171*AT171*VLOOKUP('Données projet'!$B$10,Paramètres!$A$1:$I$89,3,0)*0.475*44/12</f>
        <v>2.1259572097755383E-20</v>
      </c>
      <c r="AX171" s="23">
        <f t="shared" si="166"/>
        <v>5.8817935006863012E-2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1.72917680174578E-13</v>
      </c>
      <c r="BF171" s="14">
        <f t="shared" si="167"/>
        <v>2.4372886112056825E-12</v>
      </c>
      <c r="BG171" s="22">
        <f t="shared" si="168"/>
        <v>4.5461092908206203E-12</v>
      </c>
      <c r="BH171" s="62">
        <f t="shared" si="116"/>
        <v>288.48730819898907</v>
      </c>
      <c r="BI171" s="62">
        <f ca="1">AVERAGE(OFFSET($BH$3,0,0,'Données projet'!$E$11+1,1))-AVERAGE(OFFSET($H$3,0,0,'Données projet'!$E$11+1,1))</f>
        <v>446.67723242232324</v>
      </c>
      <c r="BJ171" s="62">
        <f t="shared" si="146"/>
        <v>275.54513370838777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6.5916651300794785E-2</v>
      </c>
      <c r="BR171" s="23">
        <f>EXP(-LN(2)/2)*BR170+(1-EXP(-LN(2)/2))/(LN(2)/2)*BL171*BO171*VLOOKUP('Données projet'!$B$11,Paramètres!$A$1:$I$89,3,0)*0.475*44/12</f>
        <v>2.3825382523346553E-20</v>
      </c>
      <c r="BS171" s="24">
        <f t="shared" si="169"/>
        <v>6.5916651300794785E-2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1.9895196601282805E-13</v>
      </c>
      <c r="BZ171" s="14">
        <f>BY171*VLOOKUP('Données projet'!$B$12,Paramètres!$A$1:$I$89,3,0)*VLOOKUP('Données projet'!$B$12,Paramètres!$A$1:$I$89,5,0)</f>
        <v>1.8001173884840681E-13</v>
      </c>
      <c r="CA171" s="14">
        <f t="shared" si="170"/>
        <v>2.5254331426407198E-12</v>
      </c>
      <c r="CB171" s="22">
        <f t="shared" si="171"/>
        <v>4.7119831685935622E-12</v>
      </c>
      <c r="CC171" s="62">
        <f t="shared" si="119"/>
        <v>288.48730819898924</v>
      </c>
      <c r="CD171" s="62">
        <f ca="1">AVERAGE(OFFSET($CC$3,0,0,'Données projet'!$E$12+1,1))-AVERAGE(OFFSET($H$3,0,0,'Données projet'!$E$12+1,1))</f>
        <v>312.43110610485337</v>
      </c>
      <c r="CE171" s="62">
        <f t="shared" si="148"/>
        <v>442.54749157177571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0.54212866984320518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0.54212866984320518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288.57137590097801</v>
      </c>
      <c r="S172" s="62">
        <f ca="1">AVERAGE(OFFSET($R$3,0,0,'Données projet'!$E$9+1,1))-AVERAGE(OFFSET($H$3,0,0,'Données projet'!$E$9+1,1))</f>
        <v>289.69436826914978</v>
      </c>
      <c r="T172" s="62">
        <f t="shared" si="142"/>
        <v>242.84781402593845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1.5429577615577727E-13</v>
      </c>
      <c r="AK172" s="14">
        <f t="shared" si="164"/>
        <v>2.2038482767263348E-12</v>
      </c>
      <c r="AL172" s="22">
        <f t="shared" si="165"/>
        <v>4.107100892103012E-12</v>
      </c>
      <c r="AM172" s="62">
        <f t="shared" si="113"/>
        <v>288.57137590098051</v>
      </c>
      <c r="AN172" s="62">
        <f ca="1">AVERAGE(OFFSET($AM$3,0,0,'Données projet'!$E$10+1,1))-AVERAGE(OFFSET($H$3,0,0,'Données projet'!$E$10+1,1))</f>
        <v>406.67123242209931</v>
      </c>
      <c r="AO172" s="62">
        <f t="shared" si="144"/>
        <v>252.43382636914751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5.7209555480999569E-2</v>
      </c>
      <c r="AW172" s="23">
        <f>EXP(-LN(2)/2)*AW171+(1-EXP(-LN(2)/2))/(LN(2)/2)*AQ172*AT172*VLOOKUP('Données projet'!$B$10,Paramètres!$A$1:$I$89,3,0)*0.475*44/12</f>
        <v>1.5032787595447147E-20</v>
      </c>
      <c r="AX172" s="23">
        <f t="shared" si="166"/>
        <v>5.7209555480999569E-2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1.72917680174578E-13</v>
      </c>
      <c r="BF172" s="14">
        <f t="shared" si="167"/>
        <v>2.4372886112056825E-12</v>
      </c>
      <c r="BG172" s="22">
        <f t="shared" si="168"/>
        <v>4.5461092908206203E-12</v>
      </c>
      <c r="BH172" s="62">
        <f t="shared" si="116"/>
        <v>288.57137590098097</v>
      </c>
      <c r="BI172" s="62">
        <f ca="1">AVERAGE(OFFSET($BH$3,0,0,'Données projet'!$E$11+1,1))-AVERAGE(OFFSET($H$3,0,0,'Données projet'!$E$11+1,1))</f>
        <v>446.67723242232324</v>
      </c>
      <c r="BJ172" s="62">
        <f t="shared" si="146"/>
        <v>275.54513370838777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6.4114157004568517E-2</v>
      </c>
      <c r="BR172" s="23">
        <f>EXP(-LN(2)/2)*BR171+(1-EXP(-LN(2)/2))/(LN(2)/2)*BL172*BO172*VLOOKUP('Données projet'!$B$11,Paramètres!$A$1:$I$89,3,0)*0.475*44/12</f>
        <v>1.6847089546621804E-20</v>
      </c>
      <c r="BS172" s="24">
        <f t="shared" si="169"/>
        <v>6.4114157004568517E-2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1.9895196601282805E-13</v>
      </c>
      <c r="BZ172" s="14">
        <f>BY172*VLOOKUP('Données projet'!$B$12,Paramètres!$A$1:$I$89,3,0)*VLOOKUP('Données projet'!$B$12,Paramètres!$A$1:$I$89,5,0)</f>
        <v>1.8001173884840681E-13</v>
      </c>
      <c r="CA172" s="14">
        <f t="shared" si="170"/>
        <v>2.5254331426407198E-12</v>
      </c>
      <c r="CB172" s="22">
        <f t="shared" si="171"/>
        <v>4.7119831685935622E-12</v>
      </c>
      <c r="CC172" s="62">
        <f t="shared" si="119"/>
        <v>288.57137590098114</v>
      </c>
      <c r="CD172" s="62">
        <f ca="1">AVERAGE(OFFSET($CC$3,0,0,'Données projet'!$E$12+1,1))-AVERAGE(OFFSET($H$3,0,0,'Données projet'!$E$12+1,1))</f>
        <v>312.43110610485337</v>
      </c>
      <c r="CE172" s="62">
        <f t="shared" si="148"/>
        <v>442.54749157177571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0.53149785729341803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0.53149785729341803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288.65398521628748</v>
      </c>
      <c r="S173" s="62">
        <f ca="1">AVERAGE(OFFSET($R$3,0,0,'Données projet'!$E$9+1,1))-AVERAGE(OFFSET($H$3,0,0,'Données projet'!$E$9+1,1))</f>
        <v>289.69436826914978</v>
      </c>
      <c r="T173" s="62">
        <f t="shared" si="142"/>
        <v>242.84781402593845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1.5429577615577727E-13</v>
      </c>
      <c r="AK173" s="14">
        <f t="shared" si="164"/>
        <v>2.2038482767263348E-12</v>
      </c>
      <c r="AL173" s="22">
        <f t="shared" si="165"/>
        <v>4.107100892103012E-12</v>
      </c>
      <c r="AM173" s="62">
        <f t="shared" si="113"/>
        <v>288.65398521628998</v>
      </c>
      <c r="AN173" s="62">
        <f ca="1">AVERAGE(OFFSET($AM$3,0,0,'Données projet'!$E$10+1,1))-AVERAGE(OFFSET($H$3,0,0,'Données projet'!$E$10+1,1))</f>
        <v>406.67123242209931</v>
      </c>
      <c r="AO173" s="62">
        <f t="shared" si="144"/>
        <v>252.43382636914751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5.5645157177851866E-2</v>
      </c>
      <c r="AW173" s="23">
        <f>EXP(-LN(2)/2)*AW172+(1-EXP(-LN(2)/2))/(LN(2)/2)*AQ173*AT173*VLOOKUP('Données projet'!$B$10,Paramètres!$A$1:$I$89,3,0)*0.475*44/12</f>
        <v>1.0629786048877692E-20</v>
      </c>
      <c r="AX173" s="23">
        <f t="shared" si="166"/>
        <v>5.5645157177851866E-2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1.72917680174578E-13</v>
      </c>
      <c r="BF173" s="14">
        <f t="shared" si="167"/>
        <v>2.4372886112056825E-12</v>
      </c>
      <c r="BG173" s="22">
        <f t="shared" si="168"/>
        <v>4.5461092908206203E-12</v>
      </c>
      <c r="BH173" s="62">
        <f t="shared" si="116"/>
        <v>288.65398521629044</v>
      </c>
      <c r="BI173" s="62">
        <f ca="1">AVERAGE(OFFSET($BH$3,0,0,'Données projet'!$E$11+1,1))-AVERAGE(OFFSET($H$3,0,0,'Données projet'!$E$11+1,1))</f>
        <v>446.67723242232324</v>
      </c>
      <c r="BJ173" s="62">
        <f t="shared" si="146"/>
        <v>275.54513370838777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6.2360952009661609E-2</v>
      </c>
      <c r="BR173" s="23">
        <f>EXP(-LN(2)/2)*BR172+(1-EXP(-LN(2)/2))/(LN(2)/2)*BL173*BO173*VLOOKUP('Données projet'!$B$11,Paramètres!$A$1:$I$89,3,0)*0.475*44/12</f>
        <v>1.1912691261673276E-20</v>
      </c>
      <c r="BS173" s="24">
        <f t="shared" si="169"/>
        <v>6.2360952009661609E-2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1.9895196601282805E-13</v>
      </c>
      <c r="BZ173" s="14">
        <f>BY173*VLOOKUP('Données projet'!$B$12,Paramètres!$A$1:$I$89,3,0)*VLOOKUP('Données projet'!$B$12,Paramètres!$A$1:$I$89,5,0)</f>
        <v>1.8001173884840681E-13</v>
      </c>
      <c r="CA173" s="14">
        <f t="shared" si="170"/>
        <v>2.5254331426407198E-12</v>
      </c>
      <c r="CB173" s="22">
        <f t="shared" si="171"/>
        <v>4.7119831685935622E-12</v>
      </c>
      <c r="CC173" s="62">
        <f t="shared" si="119"/>
        <v>288.65398521629061</v>
      </c>
      <c r="CD173" s="62">
        <f ca="1">AVERAGE(OFFSET($CC$3,0,0,'Données projet'!$E$12+1,1))-AVERAGE(OFFSET($H$3,0,0,'Données projet'!$E$12+1,1))</f>
        <v>312.43110610485337</v>
      </c>
      <c r="CE173" s="62">
        <f t="shared" si="148"/>
        <v>442.54749157177571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0.52107550849357676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0.52107550849357676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288.73516144466311</v>
      </c>
      <c r="S174" s="62">
        <f ca="1">AVERAGE(OFFSET($R$3,0,0,'Données projet'!$E$9+1,1))-AVERAGE(OFFSET($H$3,0,0,'Données projet'!$E$9+1,1))</f>
        <v>289.69436826914978</v>
      </c>
      <c r="T174" s="62">
        <f t="shared" si="142"/>
        <v>242.84781402593845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1.5429577615577727E-13</v>
      </c>
      <c r="AK174" s="14">
        <f t="shared" si="164"/>
        <v>2.2038482767263348E-12</v>
      </c>
      <c r="AL174" s="22">
        <f t="shared" si="165"/>
        <v>4.107100892103012E-12</v>
      </c>
      <c r="AM174" s="62">
        <f t="shared" si="113"/>
        <v>288.73516144466561</v>
      </c>
      <c r="AN174" s="62">
        <f ca="1">AVERAGE(OFFSET($AM$3,0,0,'Données projet'!$E$10+1,1))-AVERAGE(OFFSET($H$3,0,0,'Données projet'!$E$10+1,1))</f>
        <v>406.67123242209931</v>
      </c>
      <c r="AO174" s="62">
        <f t="shared" si="144"/>
        <v>252.43382636914751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5.4123537428571872E-2</v>
      </c>
      <c r="AW174" s="23">
        <f>EXP(-LN(2)/2)*AW173+(1-EXP(-LN(2)/2))/(LN(2)/2)*AQ174*AT174*VLOOKUP('Données projet'!$B$10,Paramètres!$A$1:$I$89,3,0)*0.475*44/12</f>
        <v>7.5163937977235735E-21</v>
      </c>
      <c r="AX174" s="23">
        <f t="shared" si="166"/>
        <v>5.4123537428571872E-2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1.72917680174578E-13</v>
      </c>
      <c r="BF174" s="14">
        <f t="shared" si="167"/>
        <v>2.4372886112056825E-12</v>
      </c>
      <c r="BG174" s="22">
        <f t="shared" si="168"/>
        <v>4.5461092908206203E-12</v>
      </c>
      <c r="BH174" s="62">
        <f t="shared" si="116"/>
        <v>288.73516144466606</v>
      </c>
      <c r="BI174" s="62">
        <f ca="1">AVERAGE(OFFSET($BH$3,0,0,'Données projet'!$E$11+1,1))-AVERAGE(OFFSET($H$3,0,0,'Données projet'!$E$11+1,1))</f>
        <v>446.67723242232324</v>
      </c>
      <c r="BJ174" s="62">
        <f t="shared" si="146"/>
        <v>275.54513370838777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6.0655688497537476E-2</v>
      </c>
      <c r="BR174" s="23">
        <f>EXP(-LN(2)/2)*BR173+(1-EXP(-LN(2)/2))/(LN(2)/2)*BL174*BO174*VLOOKUP('Données projet'!$B$11,Paramètres!$A$1:$I$89,3,0)*0.475*44/12</f>
        <v>8.4235447733109022E-21</v>
      </c>
      <c r="BS174" s="24">
        <f t="shared" si="169"/>
        <v>6.0655688497537476E-2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1.9895196601282805E-13</v>
      </c>
      <c r="BZ174" s="14">
        <f>BY174*VLOOKUP('Données projet'!$B$12,Paramètres!$A$1:$I$89,3,0)*VLOOKUP('Données projet'!$B$12,Paramètres!$A$1:$I$89,5,0)</f>
        <v>1.8001173884840681E-13</v>
      </c>
      <c r="CA174" s="14">
        <f t="shared" si="170"/>
        <v>2.5254331426407198E-12</v>
      </c>
      <c r="CB174" s="22">
        <f t="shared" si="171"/>
        <v>4.7119831685935622E-12</v>
      </c>
      <c r="CC174" s="62">
        <f t="shared" si="119"/>
        <v>288.73516144466623</v>
      </c>
      <c r="CD174" s="62">
        <f ca="1">AVERAGE(OFFSET($CC$3,0,0,'Données projet'!$E$12+1,1))-AVERAGE(OFFSET($H$3,0,0,'Données projet'!$E$12+1,1))</f>
        <v>312.43110610485337</v>
      </c>
      <c r="CE174" s="62">
        <f t="shared" si="148"/>
        <v>442.54749157177571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0.51085753559669533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0.51085753559669533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288.81492944695924</v>
      </c>
      <c r="S175" s="62">
        <f ca="1">AVERAGE(OFFSET($R$3,0,0,'Données projet'!$E$9+1,1))-AVERAGE(OFFSET($H$3,0,0,'Données projet'!$E$9+1,1))</f>
        <v>289.69436826914978</v>
      </c>
      <c r="T175" s="62">
        <f t="shared" si="142"/>
        <v>242.84781402593845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1.5429577615577727E-13</v>
      </c>
      <c r="AK175" s="14">
        <f t="shared" si="164"/>
        <v>2.2038482767263348E-12</v>
      </c>
      <c r="AL175" s="22">
        <f t="shared" si="165"/>
        <v>4.107100892103012E-12</v>
      </c>
      <c r="AM175" s="62">
        <f t="shared" si="113"/>
        <v>288.81492944696174</v>
      </c>
      <c r="AN175" s="62">
        <f ca="1">AVERAGE(OFFSET($AM$3,0,0,'Données projet'!$E$10+1,1))-AVERAGE(OFFSET($H$3,0,0,'Données projet'!$E$10+1,1))</f>
        <v>406.67123242209931</v>
      </c>
      <c r="AO175" s="62">
        <f t="shared" si="144"/>
        <v>252.43382636914751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5.2643526451354443E-2</v>
      </c>
      <c r="AW175" s="23">
        <f>EXP(-LN(2)/2)*AW174+(1-EXP(-LN(2)/2))/(LN(2)/2)*AQ175*AT175*VLOOKUP('Données projet'!$B$10,Paramètres!$A$1:$I$89,3,0)*0.475*44/12</f>
        <v>5.3148930244388459E-21</v>
      </c>
      <c r="AX175" s="23">
        <f t="shared" si="166"/>
        <v>5.2643526451354443E-2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1.72917680174578E-13</v>
      </c>
      <c r="BF175" s="14">
        <f t="shared" si="167"/>
        <v>2.4372886112056825E-12</v>
      </c>
      <c r="BG175" s="22">
        <f t="shared" si="168"/>
        <v>4.5461092908206203E-12</v>
      </c>
      <c r="BH175" s="62">
        <f t="shared" si="116"/>
        <v>288.8149294469622</v>
      </c>
      <c r="BI175" s="62">
        <f ca="1">AVERAGE(OFFSET($BH$3,0,0,'Données projet'!$E$11+1,1))-AVERAGE(OFFSET($H$3,0,0,'Données projet'!$E$11+1,1))</f>
        <v>446.67723242232324</v>
      </c>
      <c r="BJ175" s="62">
        <f t="shared" si="146"/>
        <v>275.54513370838777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5.8997055505828289E-2</v>
      </c>
      <c r="BR175" s="23">
        <f>EXP(-LN(2)/2)*BR174+(1-EXP(-LN(2)/2))/(LN(2)/2)*BL175*BO175*VLOOKUP('Données projet'!$B$11,Paramètres!$A$1:$I$89,3,0)*0.475*44/12</f>
        <v>5.9563456308366382E-21</v>
      </c>
      <c r="BS175" s="24">
        <f t="shared" si="169"/>
        <v>5.8997055505828289E-2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1.9895196601282805E-13</v>
      </c>
      <c r="BZ175" s="14">
        <f>BY175*VLOOKUP('Données projet'!$B$12,Paramètres!$A$1:$I$89,3,0)*VLOOKUP('Données projet'!$B$12,Paramètres!$A$1:$I$89,5,0)</f>
        <v>1.8001173884840681E-13</v>
      </c>
      <c r="CA175" s="14">
        <f t="shared" si="170"/>
        <v>2.5254331426407198E-12</v>
      </c>
      <c r="CB175" s="22">
        <f t="shared" si="171"/>
        <v>4.7119831685935622E-12</v>
      </c>
      <c r="CC175" s="62">
        <f t="shared" si="119"/>
        <v>288.81492944696237</v>
      </c>
      <c r="CD175" s="62">
        <f ca="1">AVERAGE(OFFSET($CC$3,0,0,'Données projet'!$E$12+1,1))-AVERAGE(OFFSET($H$3,0,0,'Données projet'!$E$12+1,1))</f>
        <v>312.43110610485337</v>
      </c>
      <c r="CE175" s="62">
        <f t="shared" si="148"/>
        <v>442.54749157177571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0.50083993091597367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0.50083993091597367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288.89331365275007</v>
      </c>
      <c r="S176" s="62">
        <f ca="1">AVERAGE(OFFSET($R$3,0,0,'Données projet'!$E$9+1,1))-AVERAGE(OFFSET($H$3,0,0,'Données projet'!$E$9+1,1))</f>
        <v>289.69436826914978</v>
      </c>
      <c r="T176" s="62">
        <f t="shared" si="142"/>
        <v>242.84781402593845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1.5429577615577727E-13</v>
      </c>
      <c r="AK176" s="14">
        <f t="shared" si="164"/>
        <v>2.2038482767263348E-12</v>
      </c>
      <c r="AL176" s="22">
        <f t="shared" si="165"/>
        <v>4.107100892103012E-12</v>
      </c>
      <c r="AM176" s="62">
        <f t="shared" si="113"/>
        <v>288.89331365275257</v>
      </c>
      <c r="AN176" s="62">
        <f ca="1">AVERAGE(OFFSET($AM$3,0,0,'Données projet'!$E$10+1,1))-AVERAGE(OFFSET($H$3,0,0,'Données projet'!$E$10+1,1))</f>
        <v>406.67123242209931</v>
      </c>
      <c r="AO176" s="62">
        <f t="shared" si="144"/>
        <v>252.43382636914751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5.1203986452139416E-2</v>
      </c>
      <c r="AW176" s="23">
        <f>EXP(-LN(2)/2)*AW175+(1-EXP(-LN(2)/2))/(LN(2)/2)*AQ176*AT176*VLOOKUP('Données projet'!$B$10,Paramètres!$A$1:$I$89,3,0)*0.475*44/12</f>
        <v>3.7581968988617868E-21</v>
      </c>
      <c r="AX176" s="23">
        <f t="shared" si="166"/>
        <v>5.1203986452139416E-2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1.72917680174578E-13</v>
      </c>
      <c r="BF176" s="14">
        <f t="shared" si="167"/>
        <v>2.4372886112056825E-12</v>
      </c>
      <c r="BG176" s="22">
        <f t="shared" si="168"/>
        <v>4.5461092908206203E-12</v>
      </c>
      <c r="BH176" s="62">
        <f t="shared" si="116"/>
        <v>288.89331365275302</v>
      </c>
      <c r="BI176" s="62">
        <f ca="1">AVERAGE(OFFSET($BH$3,0,0,'Données projet'!$E$11+1,1))-AVERAGE(OFFSET($H$3,0,0,'Données projet'!$E$11+1,1))</f>
        <v>446.67723242232324</v>
      </c>
      <c r="BJ176" s="62">
        <f t="shared" si="146"/>
        <v>275.54513370838777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5.7383777920501103E-2</v>
      </c>
      <c r="BR176" s="23">
        <f>EXP(-LN(2)/2)*BR175+(1-EXP(-LN(2)/2))/(LN(2)/2)*BL176*BO176*VLOOKUP('Données projet'!$B$11,Paramètres!$A$1:$I$89,3,0)*0.475*44/12</f>
        <v>4.2117723866554511E-21</v>
      </c>
      <c r="BS176" s="24">
        <f t="shared" si="169"/>
        <v>5.7383777920501103E-2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1.9895196601282805E-13</v>
      </c>
      <c r="BZ176" s="14">
        <f>BY176*VLOOKUP('Données projet'!$B$12,Paramètres!$A$1:$I$89,3,0)*VLOOKUP('Données projet'!$B$12,Paramètres!$A$1:$I$89,5,0)</f>
        <v>1.8001173884840681E-13</v>
      </c>
      <c r="CA176" s="14">
        <f t="shared" si="170"/>
        <v>2.5254331426407198E-12</v>
      </c>
      <c r="CB176" s="22">
        <f t="shared" si="171"/>
        <v>4.7119831685935622E-12</v>
      </c>
      <c r="CC176" s="62">
        <f t="shared" si="119"/>
        <v>288.89331365275319</v>
      </c>
      <c r="CD176" s="62">
        <f ca="1">AVERAGE(OFFSET($CC$3,0,0,'Données projet'!$E$12+1,1))-AVERAGE(OFFSET($H$3,0,0,'Données projet'!$E$12+1,1))</f>
        <v>312.43110610485337</v>
      </c>
      <c r="CE176" s="62">
        <f t="shared" si="148"/>
        <v>442.54749157177571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0.49101876535290545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0.49101876535290545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288.97033806781133</v>
      </c>
      <c r="S177" s="62">
        <f ca="1">AVERAGE(OFFSET($R$3,0,0,'Données projet'!$E$9+1,1))-AVERAGE(OFFSET($H$3,0,0,'Données projet'!$E$9+1,1))</f>
        <v>289.69436826914978</v>
      </c>
      <c r="T177" s="62">
        <f t="shared" si="142"/>
        <v>242.84781402593845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1.5429577615577727E-13</v>
      </c>
      <c r="AK177" s="14">
        <f t="shared" si="164"/>
        <v>2.2038482767263348E-12</v>
      </c>
      <c r="AL177" s="22">
        <f t="shared" si="165"/>
        <v>4.107100892103012E-12</v>
      </c>
      <c r="AM177" s="62">
        <f t="shared" si="113"/>
        <v>288.97033806781383</v>
      </c>
      <c r="AN177" s="62">
        <f ca="1">AVERAGE(OFFSET($AM$3,0,0,'Données projet'!$E$10+1,1))-AVERAGE(OFFSET($H$3,0,0,'Données projet'!$E$10+1,1))</f>
        <v>406.67123242209931</v>
      </c>
      <c r="AO177" s="62">
        <f t="shared" si="144"/>
        <v>252.43382636914751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4.9803810749905045E-2</v>
      </c>
      <c r="AW177" s="23">
        <f>EXP(-LN(2)/2)*AW176+(1-EXP(-LN(2)/2))/(LN(2)/2)*AQ177*AT177*VLOOKUP('Données projet'!$B$10,Paramètres!$A$1:$I$89,3,0)*0.475*44/12</f>
        <v>2.6574465122194229E-21</v>
      </c>
      <c r="AX177" s="23">
        <f t="shared" si="166"/>
        <v>4.9803810749905045E-2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1.72917680174578E-13</v>
      </c>
      <c r="BF177" s="14">
        <f t="shared" si="167"/>
        <v>2.4372886112056825E-12</v>
      </c>
      <c r="BG177" s="22">
        <f t="shared" si="168"/>
        <v>4.5461092908206203E-12</v>
      </c>
      <c r="BH177" s="62">
        <f t="shared" si="116"/>
        <v>288.97033806781428</v>
      </c>
      <c r="BI177" s="62">
        <f ca="1">AVERAGE(OFFSET($BH$3,0,0,'Données projet'!$E$11+1,1))-AVERAGE(OFFSET($H$3,0,0,'Données projet'!$E$11+1,1))</f>
        <v>446.67723242232324</v>
      </c>
      <c r="BJ177" s="62">
        <f t="shared" si="146"/>
        <v>275.54513370838777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5.5814615495583274E-2</v>
      </c>
      <c r="BR177" s="23">
        <f>EXP(-LN(2)/2)*BR176+(1-EXP(-LN(2)/2))/(LN(2)/2)*BL177*BO177*VLOOKUP('Données projet'!$B$11,Paramètres!$A$1:$I$89,3,0)*0.475*44/12</f>
        <v>2.9781728154183191E-21</v>
      </c>
      <c r="BS177" s="24">
        <f t="shared" si="169"/>
        <v>5.5814615495583274E-2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1.9895196601282805E-13</v>
      </c>
      <c r="BZ177" s="14">
        <f>BY177*VLOOKUP('Données projet'!$B$12,Paramètres!$A$1:$I$89,3,0)*VLOOKUP('Données projet'!$B$12,Paramètres!$A$1:$I$89,5,0)</f>
        <v>1.8001173884840681E-13</v>
      </c>
      <c r="CA177" s="14">
        <f t="shared" si="170"/>
        <v>2.5254331426407198E-12</v>
      </c>
      <c r="CB177" s="22">
        <f t="shared" si="171"/>
        <v>4.7119831685935622E-12</v>
      </c>
      <c r="CC177" s="62">
        <f t="shared" si="119"/>
        <v>288.97033806781445</v>
      </c>
      <c r="CD177" s="62">
        <f ca="1">AVERAGE(OFFSET($CC$3,0,0,'Données projet'!$E$12+1,1))-AVERAGE(OFFSET($H$3,0,0,'Données projet'!$E$12+1,1))</f>
        <v>312.43110610485337</v>
      </c>
      <c r="CE177" s="62">
        <f t="shared" si="148"/>
        <v>442.54749157177571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0.48139018685620949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0.48139018685620949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289.046026281472</v>
      </c>
      <c r="S178" s="62">
        <f ca="1">AVERAGE(OFFSET($R$3,0,0,'Données projet'!$E$9+1,1))-AVERAGE(OFFSET($H$3,0,0,'Données projet'!$E$9+1,1))</f>
        <v>289.69436826914978</v>
      </c>
      <c r="T178" s="62">
        <f t="shared" si="142"/>
        <v>242.84781402593845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1.5429577615577727E-13</v>
      </c>
      <c r="AK178" s="14">
        <f t="shared" si="164"/>
        <v>2.2038482767263348E-12</v>
      </c>
      <c r="AL178" s="22">
        <f t="shared" si="165"/>
        <v>4.107100892103012E-12</v>
      </c>
      <c r="AM178" s="62">
        <f t="shared" si="113"/>
        <v>289.0460262814745</v>
      </c>
      <c r="AN178" s="62">
        <f ca="1">AVERAGE(OFFSET($AM$3,0,0,'Données projet'!$E$10+1,1))-AVERAGE(OFFSET($H$3,0,0,'Données projet'!$E$10+1,1))</f>
        <v>406.67123242209931</v>
      </c>
      <c r="AO178" s="62">
        <f t="shared" si="144"/>
        <v>252.43382636914751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4.8441922925880315E-2</v>
      </c>
      <c r="AW178" s="23">
        <f>EXP(-LN(2)/2)*AW177+(1-EXP(-LN(2)/2))/(LN(2)/2)*AQ178*AT178*VLOOKUP('Données projet'!$B$10,Paramètres!$A$1:$I$89,3,0)*0.475*44/12</f>
        <v>1.8790984494308934E-21</v>
      </c>
      <c r="AX178" s="23">
        <f t="shared" si="166"/>
        <v>4.8441922925880315E-2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1.72917680174578E-13</v>
      </c>
      <c r="BF178" s="14">
        <f t="shared" si="167"/>
        <v>2.4372886112056825E-12</v>
      </c>
      <c r="BG178" s="22">
        <f t="shared" si="168"/>
        <v>4.5461092908206203E-12</v>
      </c>
      <c r="BH178" s="62">
        <f t="shared" si="116"/>
        <v>289.04602628147495</v>
      </c>
      <c r="BI178" s="62">
        <f ca="1">AVERAGE(OFFSET($BH$3,0,0,'Données projet'!$E$11+1,1))-AVERAGE(OFFSET($H$3,0,0,'Données projet'!$E$11+1,1))</f>
        <v>446.67723242232324</v>
      </c>
      <c r="BJ178" s="62">
        <f t="shared" si="146"/>
        <v>275.54513370838777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5.4288361899693487E-2</v>
      </c>
      <c r="BR178" s="23">
        <f>EXP(-LN(2)/2)*BR177+(1-EXP(-LN(2)/2))/(LN(2)/2)*BL178*BO178*VLOOKUP('Données projet'!$B$11,Paramètres!$A$1:$I$89,3,0)*0.475*44/12</f>
        <v>2.1058861933277255E-21</v>
      </c>
      <c r="BS178" s="24">
        <f t="shared" si="169"/>
        <v>5.4288361899693487E-2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1.9895196601282805E-13</v>
      </c>
      <c r="BZ178" s="14">
        <f>BY178*VLOOKUP('Données projet'!$B$12,Paramètres!$A$1:$I$89,3,0)*VLOOKUP('Données projet'!$B$12,Paramètres!$A$1:$I$89,5,0)</f>
        <v>1.8001173884840681E-13</v>
      </c>
      <c r="CA178" s="14">
        <f t="shared" si="170"/>
        <v>2.5254331426407198E-12</v>
      </c>
      <c r="CB178" s="22">
        <f t="shared" si="171"/>
        <v>4.7119831685935622E-12</v>
      </c>
      <c r="CC178" s="62">
        <f t="shared" si="119"/>
        <v>289.04602628147512</v>
      </c>
      <c r="CD178" s="62">
        <f ca="1">AVERAGE(OFFSET($CC$3,0,0,'Données projet'!$E$12+1,1))-AVERAGE(OFFSET($H$3,0,0,'Données projet'!$E$12+1,1))</f>
        <v>312.43110610485337</v>
      </c>
      <c r="CE178" s="62">
        <f t="shared" si="148"/>
        <v>442.54749157177571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0.47195041891098072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0.47195041891098072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289.12040147383919</v>
      </c>
      <c r="S179" s="62">
        <f ca="1">AVERAGE(OFFSET($R$3,0,0,'Données projet'!$E$9+1,1))-AVERAGE(OFFSET($H$3,0,0,'Données projet'!$E$9+1,1))</f>
        <v>289.69436826914978</v>
      </c>
      <c r="T179" s="62">
        <f t="shared" si="142"/>
        <v>242.84781402593845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1.5429577615577727E-13</v>
      </c>
      <c r="AK179" s="14">
        <f t="shared" si="164"/>
        <v>2.2038482767263348E-12</v>
      </c>
      <c r="AL179" s="22">
        <f t="shared" si="165"/>
        <v>4.107100892103012E-12</v>
      </c>
      <c r="AM179" s="62">
        <f t="shared" si="113"/>
        <v>289.1204014738417</v>
      </c>
      <c r="AN179" s="62">
        <f ca="1">AVERAGE(OFFSET($AM$3,0,0,'Données projet'!$E$10+1,1))-AVERAGE(OFFSET($H$3,0,0,'Données projet'!$E$10+1,1))</f>
        <v>406.67123242209931</v>
      </c>
      <c r="AO179" s="62">
        <f t="shared" si="144"/>
        <v>252.43382636914751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4.7117275996022105E-2</v>
      </c>
      <c r="AW179" s="23">
        <f>EXP(-LN(2)/2)*AW178+(1-EXP(-LN(2)/2))/(LN(2)/2)*AQ179*AT179*VLOOKUP('Données projet'!$B$10,Paramètres!$A$1:$I$89,3,0)*0.475*44/12</f>
        <v>1.3287232561097115E-21</v>
      </c>
      <c r="AX179" s="23">
        <f t="shared" si="166"/>
        <v>4.7117275996022105E-2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1.72917680174578E-13</v>
      </c>
      <c r="BF179" s="14">
        <f t="shared" si="167"/>
        <v>2.4372886112056825E-12</v>
      </c>
      <c r="BG179" s="22">
        <f t="shared" si="168"/>
        <v>4.5461092908206203E-12</v>
      </c>
      <c r="BH179" s="62">
        <f t="shared" si="116"/>
        <v>289.12040147384215</v>
      </c>
      <c r="BI179" s="62">
        <f ca="1">AVERAGE(OFFSET($BH$3,0,0,'Données projet'!$E$11+1,1))-AVERAGE(OFFSET($H$3,0,0,'Données projet'!$E$11+1,1))</f>
        <v>446.67723242232324</v>
      </c>
      <c r="BJ179" s="62">
        <f t="shared" si="146"/>
        <v>275.54513370838777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5.2803843788645492E-2</v>
      </c>
      <c r="BR179" s="23">
        <f>EXP(-LN(2)/2)*BR178+(1-EXP(-LN(2)/2))/(LN(2)/2)*BL179*BO179*VLOOKUP('Données projet'!$B$11,Paramètres!$A$1:$I$89,3,0)*0.475*44/12</f>
        <v>1.4890864077091596E-21</v>
      </c>
      <c r="BS179" s="24">
        <f t="shared" si="169"/>
        <v>5.2803843788645492E-2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1.9895196601282805E-13</v>
      </c>
      <c r="BZ179" s="14">
        <f>BY179*VLOOKUP('Données projet'!$B$12,Paramètres!$A$1:$I$89,3,0)*VLOOKUP('Données projet'!$B$12,Paramètres!$A$1:$I$89,5,0)</f>
        <v>1.8001173884840681E-13</v>
      </c>
      <c r="CA179" s="14">
        <f t="shared" si="170"/>
        <v>2.5254331426407198E-12</v>
      </c>
      <c r="CB179" s="22">
        <f t="shared" si="171"/>
        <v>4.7119831685935622E-12</v>
      </c>
      <c r="CC179" s="62">
        <f t="shared" si="119"/>
        <v>289.12040147384232</v>
      </c>
      <c r="CD179" s="62">
        <f ca="1">AVERAGE(OFFSET($CC$3,0,0,'Données projet'!$E$12+1,1))-AVERAGE(OFFSET($H$3,0,0,'Données projet'!$E$12+1,1))</f>
        <v>312.43110610485337</v>
      </c>
      <c r="CE179" s="62">
        <f t="shared" si="148"/>
        <v>442.54749157177571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0.46269575905746796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0.46269575905746796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289.19348642289685</v>
      </c>
      <c r="S180" s="62">
        <f ca="1">AVERAGE(OFFSET($R$3,0,0,'Données projet'!$E$9+1,1))-AVERAGE(OFFSET($H$3,0,0,'Données projet'!$E$9+1,1))</f>
        <v>289.69436826914978</v>
      </c>
      <c r="T180" s="62">
        <f t="shared" si="142"/>
        <v>242.84781402593845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1.5429577615577727E-13</v>
      </c>
      <c r="AK180" s="14">
        <f t="shared" si="164"/>
        <v>2.2038482767263348E-12</v>
      </c>
      <c r="AL180" s="22">
        <f t="shared" si="165"/>
        <v>4.107100892103012E-12</v>
      </c>
      <c r="AM180" s="62">
        <f t="shared" si="113"/>
        <v>289.19348642289935</v>
      </c>
      <c r="AN180" s="62">
        <f ca="1">AVERAGE(OFFSET($AM$3,0,0,'Données projet'!$E$10+1,1))-AVERAGE(OFFSET($H$3,0,0,'Données projet'!$E$10+1,1))</f>
        <v>406.67123242209931</v>
      </c>
      <c r="AO180" s="62">
        <f t="shared" si="144"/>
        <v>252.43382636914751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4.5828851606121025E-2</v>
      </c>
      <c r="AW180" s="23">
        <f>EXP(-LN(2)/2)*AW179+(1-EXP(-LN(2)/2))/(LN(2)/2)*AQ180*AT180*VLOOKUP('Données projet'!$B$10,Paramètres!$A$1:$I$89,3,0)*0.475*44/12</f>
        <v>9.3954922471544669E-22</v>
      </c>
      <c r="AX180" s="23">
        <f t="shared" si="166"/>
        <v>4.5828851606121025E-2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1.72917680174578E-13</v>
      </c>
      <c r="BF180" s="14">
        <f t="shared" si="167"/>
        <v>2.4372886112056825E-12</v>
      </c>
      <c r="BG180" s="22">
        <f t="shared" si="168"/>
        <v>4.5461092908206203E-12</v>
      </c>
      <c r="BH180" s="62">
        <f t="shared" si="116"/>
        <v>289.19348642289981</v>
      </c>
      <c r="BI180" s="62">
        <f ca="1">AVERAGE(OFFSET($BH$3,0,0,'Données projet'!$E$11+1,1))-AVERAGE(OFFSET($H$3,0,0,'Données projet'!$E$11+1,1))</f>
        <v>446.67723242232324</v>
      </c>
      <c r="BJ180" s="62">
        <f t="shared" si="146"/>
        <v>275.54513370838777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5.1359919903411523E-2</v>
      </c>
      <c r="BR180" s="23">
        <f>EXP(-LN(2)/2)*BR179+(1-EXP(-LN(2)/2))/(LN(2)/2)*BL180*BO180*VLOOKUP('Données projet'!$B$11,Paramètres!$A$1:$I$89,3,0)*0.475*44/12</f>
        <v>1.0529430966638628E-21</v>
      </c>
      <c r="BS180" s="24">
        <f t="shared" si="169"/>
        <v>5.1359919903411523E-2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1.9895196601282805E-13</v>
      </c>
      <c r="BZ180" s="14">
        <f>BY180*VLOOKUP('Données projet'!$B$12,Paramètres!$A$1:$I$89,3,0)*VLOOKUP('Données projet'!$B$12,Paramètres!$A$1:$I$89,5,0)</f>
        <v>1.8001173884840681E-13</v>
      </c>
      <c r="CA180" s="14">
        <f t="shared" si="170"/>
        <v>2.5254331426407198E-12</v>
      </c>
      <c r="CB180" s="22">
        <f t="shared" si="171"/>
        <v>4.7119831685935622E-12</v>
      </c>
      <c r="CC180" s="62">
        <f t="shared" si="119"/>
        <v>289.19348642289998</v>
      </c>
      <c r="CD180" s="62">
        <f ca="1">AVERAGE(OFFSET($CC$3,0,0,'Données projet'!$E$12+1,1))-AVERAGE(OFFSET($H$3,0,0,'Données projet'!$E$12+1,1))</f>
        <v>312.43110610485337</v>
      </c>
      <c r="CE180" s="62">
        <f t="shared" si="148"/>
        <v>442.54749157177571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0.45362257743889745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0.45362257743889745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289.26530351148176</v>
      </c>
      <c r="S181" s="62">
        <f ca="1">AVERAGE(OFFSET($R$3,0,0,'Données projet'!$E$9+1,1))-AVERAGE(OFFSET($H$3,0,0,'Données projet'!$E$9+1,1))</f>
        <v>289.69436826914978</v>
      </c>
      <c r="T181" s="62">
        <f t="shared" si="142"/>
        <v>242.84781402593845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1.5429577615577727E-13</v>
      </c>
      <c r="AK181" s="14">
        <f t="shared" si="164"/>
        <v>2.2038482767263348E-12</v>
      </c>
      <c r="AL181" s="22">
        <f t="shared" si="165"/>
        <v>4.107100892103012E-12</v>
      </c>
      <c r="AM181" s="62">
        <f t="shared" si="113"/>
        <v>289.26530351148426</v>
      </c>
      <c r="AN181" s="62">
        <f ca="1">AVERAGE(OFFSET($AM$3,0,0,'Données projet'!$E$10+1,1))-AVERAGE(OFFSET($H$3,0,0,'Données projet'!$E$10+1,1))</f>
        <v>406.67123242209931</v>
      </c>
      <c r="AO181" s="62">
        <f t="shared" si="144"/>
        <v>252.43382636914751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4.4575659248917085E-2</v>
      </c>
      <c r="AW181" s="23">
        <f>EXP(-LN(2)/2)*AW180+(1-EXP(-LN(2)/2))/(LN(2)/2)*AQ181*AT181*VLOOKUP('Données projet'!$B$10,Paramètres!$A$1:$I$89,3,0)*0.475*44/12</f>
        <v>6.6436162805485573E-22</v>
      </c>
      <c r="AX181" s="23">
        <f t="shared" si="166"/>
        <v>4.4575659248917085E-2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1.72917680174578E-13</v>
      </c>
      <c r="BF181" s="14">
        <f t="shared" si="167"/>
        <v>2.4372886112056825E-12</v>
      </c>
      <c r="BG181" s="22">
        <f t="shared" si="168"/>
        <v>4.5461092908206203E-12</v>
      </c>
      <c r="BH181" s="62">
        <f t="shared" si="116"/>
        <v>289.26530351148472</v>
      </c>
      <c r="BI181" s="62">
        <f ca="1">AVERAGE(OFFSET($BH$3,0,0,'Données projet'!$E$11+1,1))-AVERAGE(OFFSET($H$3,0,0,'Données projet'!$E$11+1,1))</f>
        <v>446.67723242232324</v>
      </c>
      <c r="BJ181" s="62">
        <f t="shared" si="146"/>
        <v>275.54513370838777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4.9955480192751929E-2</v>
      </c>
      <c r="BR181" s="23">
        <f>EXP(-LN(2)/2)*BR180+(1-EXP(-LN(2)/2))/(LN(2)/2)*BL181*BO181*VLOOKUP('Données projet'!$B$11,Paramètres!$A$1:$I$89,3,0)*0.475*44/12</f>
        <v>7.4454320385457978E-22</v>
      </c>
      <c r="BS181" s="24">
        <f t="shared" si="169"/>
        <v>4.9955480192751929E-2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1.9895196601282805E-13</v>
      </c>
      <c r="BZ181" s="14">
        <f>BY181*VLOOKUP('Données projet'!$B$12,Paramètres!$A$1:$I$89,3,0)*VLOOKUP('Données projet'!$B$12,Paramètres!$A$1:$I$89,5,0)</f>
        <v>1.8001173884840681E-13</v>
      </c>
      <c r="CA181" s="14">
        <f t="shared" si="170"/>
        <v>2.5254331426407198E-12</v>
      </c>
      <c r="CB181" s="22">
        <f t="shared" si="171"/>
        <v>4.7119831685935622E-12</v>
      </c>
      <c r="CC181" s="62">
        <f t="shared" si="119"/>
        <v>289.26530351148489</v>
      </c>
      <c r="CD181" s="62">
        <f ca="1">AVERAGE(OFFSET($CC$3,0,0,'Données projet'!$E$12+1,1))-AVERAGE(OFFSET($H$3,0,0,'Données projet'!$E$12+1,1))</f>
        <v>312.43110610485337</v>
      </c>
      <c r="CE181" s="62">
        <f t="shared" si="148"/>
        <v>442.54749157177571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0.44472731537777277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0.44472731537777277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289.33587473413871</v>
      </c>
      <c r="S182" s="62">
        <f ca="1">AVERAGE(OFFSET($R$3,0,0,'Données projet'!$E$9+1,1))-AVERAGE(OFFSET($H$3,0,0,'Données projet'!$E$9+1,1))</f>
        <v>289.69436826914978</v>
      </c>
      <c r="T182" s="62">
        <f t="shared" si="142"/>
        <v>242.84781402593845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1.5429577615577727E-13</v>
      </c>
      <c r="AK182" s="14">
        <f t="shared" si="164"/>
        <v>2.2038482767263348E-12</v>
      </c>
      <c r="AL182" s="22">
        <f t="shared" si="165"/>
        <v>4.107100892103012E-12</v>
      </c>
      <c r="AM182" s="62">
        <f t="shared" si="113"/>
        <v>289.33587473414121</v>
      </c>
      <c r="AN182" s="62">
        <f ca="1">AVERAGE(OFFSET($AM$3,0,0,'Données projet'!$E$10+1,1))-AVERAGE(OFFSET($H$3,0,0,'Données projet'!$E$10+1,1))</f>
        <v>406.67123242209931</v>
      </c>
      <c r="AO182" s="62">
        <f t="shared" si="144"/>
        <v>252.43382636914751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4.3356735502623409E-2</v>
      </c>
      <c r="AW182" s="23">
        <f>EXP(-LN(2)/2)*AW181+(1-EXP(-LN(2)/2))/(LN(2)/2)*AQ182*AT182*VLOOKUP('Données projet'!$B$10,Paramètres!$A$1:$I$89,3,0)*0.475*44/12</f>
        <v>4.6977461235772335E-22</v>
      </c>
      <c r="AX182" s="23">
        <f t="shared" si="166"/>
        <v>4.3356735502623409E-2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1.72917680174578E-13</v>
      </c>
      <c r="BF182" s="14">
        <f t="shared" si="167"/>
        <v>2.4372886112056825E-12</v>
      </c>
      <c r="BG182" s="22">
        <f t="shared" si="168"/>
        <v>4.5461092908206203E-12</v>
      </c>
      <c r="BH182" s="62">
        <f t="shared" si="116"/>
        <v>289.33587473414167</v>
      </c>
      <c r="BI182" s="62">
        <f ca="1">AVERAGE(OFFSET($BH$3,0,0,'Données projet'!$E$11+1,1))-AVERAGE(OFFSET($H$3,0,0,'Données projet'!$E$11+1,1))</f>
        <v>446.67723242232324</v>
      </c>
      <c r="BJ182" s="62">
        <f t="shared" si="146"/>
        <v>275.54513370838777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4.8589444959836602E-2</v>
      </c>
      <c r="BR182" s="23">
        <f>EXP(-LN(2)/2)*BR181+(1-EXP(-LN(2)/2))/(LN(2)/2)*BL182*BO182*VLOOKUP('Données projet'!$B$11,Paramètres!$A$1:$I$89,3,0)*0.475*44/12</f>
        <v>5.2647154833193139E-22</v>
      </c>
      <c r="BS182" s="24">
        <f t="shared" si="169"/>
        <v>4.8589444959836602E-2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1.9895196601282805E-13</v>
      </c>
      <c r="BZ182" s="14">
        <f>BY182*VLOOKUP('Données projet'!$B$12,Paramètres!$A$1:$I$89,3,0)*VLOOKUP('Données projet'!$B$12,Paramètres!$A$1:$I$89,5,0)</f>
        <v>1.8001173884840681E-13</v>
      </c>
      <c r="CA182" s="14">
        <f t="shared" si="170"/>
        <v>2.5254331426407198E-12</v>
      </c>
      <c r="CB182" s="22">
        <f t="shared" si="171"/>
        <v>4.7119831685935622E-12</v>
      </c>
      <c r="CC182" s="62">
        <f t="shared" si="119"/>
        <v>289.33587473414184</v>
      </c>
      <c r="CD182" s="62">
        <f ca="1">AVERAGE(OFFSET($CC$3,0,0,'Données projet'!$E$12+1,1))-AVERAGE(OFFSET($H$3,0,0,'Données projet'!$E$12+1,1))</f>
        <v>312.43110610485337</v>
      </c>
      <c r="CE182" s="62">
        <f t="shared" si="148"/>
        <v>442.54749157177571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0.43600648398009262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0.43600648398009262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289.40522170385623</v>
      </c>
      <c r="S183" s="62">
        <f ca="1">AVERAGE(OFFSET($R$3,0,0,'Données projet'!$E$9+1,1))-AVERAGE(OFFSET($H$3,0,0,'Données projet'!$E$9+1,1))</f>
        <v>289.69436826914978</v>
      </c>
      <c r="T183" s="62">
        <f t="shared" si="142"/>
        <v>242.84781402593845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1.5429577615577727E-13</v>
      </c>
      <c r="AK183" s="14">
        <f t="shared" si="164"/>
        <v>2.2038482767263348E-12</v>
      </c>
      <c r="AL183" s="22">
        <f t="shared" si="165"/>
        <v>4.107100892103012E-12</v>
      </c>
      <c r="AM183" s="62">
        <f t="shared" si="113"/>
        <v>289.40522170385873</v>
      </c>
      <c r="AN183" s="62">
        <f ca="1">AVERAGE(OFFSET($AM$3,0,0,'Données projet'!$E$10+1,1))-AVERAGE(OFFSET($H$3,0,0,'Données projet'!$E$10+1,1))</f>
        <v>406.67123242209931</v>
      </c>
      <c r="AO183" s="62">
        <f t="shared" si="144"/>
        <v>252.43382636914751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4.2171143290272543E-2</v>
      </c>
      <c r="AW183" s="23">
        <f>EXP(-LN(2)/2)*AW182+(1-EXP(-LN(2)/2))/(LN(2)/2)*AQ183*AT183*VLOOKUP('Données projet'!$B$10,Paramètres!$A$1:$I$89,3,0)*0.475*44/12</f>
        <v>3.3218081402742787E-22</v>
      </c>
      <c r="AX183" s="23">
        <f t="shared" si="166"/>
        <v>4.2171143290272543E-2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1.72917680174578E-13</v>
      </c>
      <c r="BF183" s="14">
        <f t="shared" si="167"/>
        <v>2.4372886112056825E-12</v>
      </c>
      <c r="BG183" s="22">
        <f t="shared" si="168"/>
        <v>4.5461092908206203E-12</v>
      </c>
      <c r="BH183" s="62">
        <f t="shared" si="116"/>
        <v>289.40522170385918</v>
      </c>
      <c r="BI183" s="62">
        <f ca="1">AVERAGE(OFFSET($BH$3,0,0,'Données projet'!$E$11+1,1))-AVERAGE(OFFSET($H$3,0,0,'Données projet'!$E$11+1,1))</f>
        <v>446.67723242232324</v>
      </c>
      <c r="BJ183" s="62">
        <f t="shared" si="146"/>
        <v>275.54513370838777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4.7260764032202009E-2</v>
      </c>
      <c r="BR183" s="23">
        <f>EXP(-LN(2)/2)*BR182+(1-EXP(-LN(2)/2))/(LN(2)/2)*BL183*BO183*VLOOKUP('Données projet'!$B$11,Paramètres!$A$1:$I$89,3,0)*0.475*44/12</f>
        <v>3.7227160192728989E-22</v>
      </c>
      <c r="BS183" s="24">
        <f t="shared" si="169"/>
        <v>4.7260764032202009E-2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1.9895196601282805E-13</v>
      </c>
      <c r="BZ183" s="14">
        <f>BY183*VLOOKUP('Données projet'!$B$12,Paramètres!$A$1:$I$89,3,0)*VLOOKUP('Données projet'!$B$12,Paramètres!$A$1:$I$89,5,0)</f>
        <v>1.8001173884840681E-13</v>
      </c>
      <c r="CA183" s="14">
        <f t="shared" si="170"/>
        <v>2.5254331426407198E-12</v>
      </c>
      <c r="CB183" s="22">
        <f t="shared" si="171"/>
        <v>4.7119831685935622E-12</v>
      </c>
      <c r="CC183" s="62">
        <f t="shared" si="119"/>
        <v>289.40522170385935</v>
      </c>
      <c r="CD183" s="62">
        <f ca="1">AVERAGE(OFFSET($CC$3,0,0,'Données projet'!$E$12+1,1))-AVERAGE(OFFSET($H$3,0,0,'Données projet'!$E$12+1,1))</f>
        <v>312.43110610485337</v>
      </c>
      <c r="CE183" s="62">
        <f t="shared" si="148"/>
        <v>442.54749157177571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0.42745666276693906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0.42745666276693906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289.47336565868568</v>
      </c>
      <c r="S184" s="62">
        <f ca="1">AVERAGE(OFFSET($R$3,0,0,'Données projet'!$E$9+1,1))-AVERAGE(OFFSET($H$3,0,0,'Données projet'!$E$9+1,1))</f>
        <v>289.69436826914978</v>
      </c>
      <c r="T184" s="62">
        <f t="shared" si="142"/>
        <v>242.84781402593845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1.5429577615577727E-13</v>
      </c>
      <c r="AK184" s="14">
        <f t="shared" si="164"/>
        <v>2.2038482767263348E-12</v>
      </c>
      <c r="AL184" s="22">
        <f t="shared" si="165"/>
        <v>4.107100892103012E-12</v>
      </c>
      <c r="AM184" s="62">
        <f t="shared" si="113"/>
        <v>289.47336565868818</v>
      </c>
      <c r="AN184" s="62">
        <f ca="1">AVERAGE(OFFSET($AM$3,0,0,'Données projet'!$E$10+1,1))-AVERAGE(OFFSET($H$3,0,0,'Données projet'!$E$10+1,1))</f>
        <v>406.67123242209931</v>
      </c>
      <c r="AO184" s="62">
        <f t="shared" si="144"/>
        <v>252.43382636914751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4.1017971159315998E-2</v>
      </c>
      <c r="AW184" s="23">
        <f>EXP(-LN(2)/2)*AW183+(1-EXP(-LN(2)/2))/(LN(2)/2)*AQ184*AT184*VLOOKUP('Données projet'!$B$10,Paramètres!$A$1:$I$89,3,0)*0.475*44/12</f>
        <v>2.3488730617886167E-22</v>
      </c>
      <c r="AX184" s="23">
        <f t="shared" si="166"/>
        <v>4.1017971159315998E-2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1.72917680174578E-13</v>
      </c>
      <c r="BF184" s="14">
        <f t="shared" si="167"/>
        <v>2.4372886112056825E-12</v>
      </c>
      <c r="BG184" s="22">
        <f t="shared" si="168"/>
        <v>4.5461092908206203E-12</v>
      </c>
      <c r="BH184" s="62">
        <f t="shared" si="116"/>
        <v>289.47336565868864</v>
      </c>
      <c r="BI184" s="62">
        <f ca="1">AVERAGE(OFFSET($BH$3,0,0,'Données projet'!$E$11+1,1))-AVERAGE(OFFSET($H$3,0,0,'Données projet'!$E$11+1,1))</f>
        <v>446.67723242232324</v>
      </c>
      <c r="BJ184" s="62">
        <f t="shared" si="146"/>
        <v>275.54513370838777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4.5968415954405879E-2</v>
      </c>
      <c r="BR184" s="23">
        <f>EXP(-LN(2)/2)*BR183+(1-EXP(-LN(2)/2))/(LN(2)/2)*BL184*BO184*VLOOKUP('Données projet'!$B$11,Paramètres!$A$1:$I$89,3,0)*0.475*44/12</f>
        <v>2.6323577416596569E-22</v>
      </c>
      <c r="BS184" s="24">
        <f t="shared" si="169"/>
        <v>4.5968415954405879E-2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1.9895196601282805E-13</v>
      </c>
      <c r="BZ184" s="14">
        <f>BY184*VLOOKUP('Données projet'!$B$12,Paramètres!$A$1:$I$89,3,0)*VLOOKUP('Données projet'!$B$12,Paramètres!$A$1:$I$89,5,0)</f>
        <v>1.8001173884840681E-13</v>
      </c>
      <c r="CA184" s="14">
        <f t="shared" si="170"/>
        <v>2.5254331426407198E-12</v>
      </c>
      <c r="CB184" s="22">
        <f t="shared" si="171"/>
        <v>4.7119831685935622E-12</v>
      </c>
      <c r="CC184" s="62">
        <f t="shared" si="119"/>
        <v>289.47336565868881</v>
      </c>
      <c r="CD184" s="62">
        <f ca="1">AVERAGE(OFFSET($CC$3,0,0,'Données projet'!$E$12+1,1))-AVERAGE(OFFSET($H$3,0,0,'Données projet'!$E$12+1,1))</f>
        <v>312.43110610485337</v>
      </c>
      <c r="CE184" s="62">
        <f t="shared" si="148"/>
        <v>442.54749157177571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0.41907449833289945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0.41907449833289945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289.54032746824601</v>
      </c>
      <c r="S185" s="62">
        <f ca="1">AVERAGE(OFFSET($R$3,0,0,'Données projet'!$E$9+1,1))-AVERAGE(OFFSET($H$3,0,0,'Données projet'!$E$9+1,1))</f>
        <v>289.69436826914978</v>
      </c>
      <c r="T185" s="62">
        <f t="shared" si="142"/>
        <v>242.84781402593845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1.5429577615577727E-13</v>
      </c>
      <c r="AK185" s="14">
        <f t="shared" si="164"/>
        <v>2.2038482767263348E-12</v>
      </c>
      <c r="AL185" s="22">
        <f t="shared" si="165"/>
        <v>4.107100892103012E-12</v>
      </c>
      <c r="AM185" s="62">
        <f t="shared" si="113"/>
        <v>289.54032746824851</v>
      </c>
      <c r="AN185" s="62">
        <f ca="1">AVERAGE(OFFSET($AM$3,0,0,'Données projet'!$E$10+1,1))-AVERAGE(OFFSET($H$3,0,0,'Données projet'!$E$10+1,1))</f>
        <v>406.67123242209931</v>
      </c>
      <c r="AO185" s="62">
        <f t="shared" si="144"/>
        <v>252.43382636914751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3.9896332580923149E-2</v>
      </c>
      <c r="AW185" s="23">
        <f>EXP(-LN(2)/2)*AW184+(1-EXP(-LN(2)/2))/(LN(2)/2)*AQ185*AT185*VLOOKUP('Données projet'!$B$10,Paramètres!$A$1:$I$89,3,0)*0.475*44/12</f>
        <v>1.6609040701371393E-22</v>
      </c>
      <c r="AX185" s="23">
        <f t="shared" si="166"/>
        <v>3.9896332580923149E-2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1.72917680174578E-13</v>
      </c>
      <c r="BF185" s="14">
        <f t="shared" si="167"/>
        <v>2.4372886112056825E-12</v>
      </c>
      <c r="BG185" s="22">
        <f t="shared" si="168"/>
        <v>4.5461092908206203E-12</v>
      </c>
      <c r="BH185" s="62">
        <f t="shared" si="116"/>
        <v>289.54032746824896</v>
      </c>
      <c r="BI185" s="62">
        <f ca="1">AVERAGE(OFFSET($BH$3,0,0,'Données projet'!$E$11+1,1))-AVERAGE(OFFSET($H$3,0,0,'Données projet'!$E$11+1,1))</f>
        <v>446.67723242232324</v>
      </c>
      <c r="BJ185" s="62">
        <f t="shared" si="146"/>
        <v>275.54513370838777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4.4711407202758721E-2</v>
      </c>
      <c r="BR185" s="23">
        <f>EXP(-LN(2)/2)*BR184+(1-EXP(-LN(2)/2))/(LN(2)/2)*BL185*BO185*VLOOKUP('Données projet'!$B$11,Paramètres!$A$1:$I$89,3,0)*0.475*44/12</f>
        <v>1.8613580096364494E-22</v>
      </c>
      <c r="BS185" s="24">
        <f t="shared" si="169"/>
        <v>4.4711407202758721E-2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1.9895196601282805E-13</v>
      </c>
      <c r="BZ185" s="14">
        <f>BY185*VLOOKUP('Données projet'!$B$12,Paramètres!$A$1:$I$89,3,0)*VLOOKUP('Données projet'!$B$12,Paramètres!$A$1:$I$89,5,0)</f>
        <v>1.8001173884840681E-13</v>
      </c>
      <c r="CA185" s="14">
        <f t="shared" si="170"/>
        <v>2.5254331426407198E-12</v>
      </c>
      <c r="CB185" s="22">
        <f t="shared" si="171"/>
        <v>4.7119831685935622E-12</v>
      </c>
      <c r="CC185" s="62">
        <f t="shared" si="119"/>
        <v>289.54032746824913</v>
      </c>
      <c r="CD185" s="62">
        <f ca="1">AVERAGE(OFFSET($CC$3,0,0,'Données projet'!$E$12+1,1))-AVERAGE(OFFSET($H$3,0,0,'Données projet'!$E$12+1,1))</f>
        <v>312.43110610485337</v>
      </c>
      <c r="CE185" s="62">
        <f t="shared" si="148"/>
        <v>442.54749157177571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0.41085670303079586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0.41085670303079586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289.60612764011455</v>
      </c>
      <c r="S186" s="62">
        <f ca="1">AVERAGE(OFFSET($R$3,0,0,'Données projet'!$E$9+1,1))-AVERAGE(OFFSET($H$3,0,0,'Données projet'!$E$9+1,1))</f>
        <v>289.69436826914978</v>
      </c>
      <c r="T186" s="62">
        <f t="shared" si="142"/>
        <v>242.84781402593845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1.5429577615577727E-13</v>
      </c>
      <c r="AK186" s="14">
        <f t="shared" si="164"/>
        <v>2.2038482767263348E-12</v>
      </c>
      <c r="AL186" s="22">
        <f t="shared" si="165"/>
        <v>4.107100892103012E-12</v>
      </c>
      <c r="AM186" s="62">
        <f t="shared" si="113"/>
        <v>289.60612764011705</v>
      </c>
      <c r="AN186" s="62">
        <f ca="1">AVERAGE(OFFSET($AM$3,0,0,'Données projet'!$E$10+1,1))-AVERAGE(OFFSET($H$3,0,0,'Données projet'!$E$10+1,1))</f>
        <v>406.67123242209931</v>
      </c>
      <c r="AO186" s="62">
        <f t="shared" si="144"/>
        <v>252.43382636914751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3.8805365268440861E-2</v>
      </c>
      <c r="AW186" s="23">
        <f>EXP(-LN(2)/2)*AW185+(1-EXP(-LN(2)/2))/(LN(2)/2)*AQ186*AT186*VLOOKUP('Données projet'!$B$10,Paramètres!$A$1:$I$89,3,0)*0.475*44/12</f>
        <v>1.1744365308943084E-22</v>
      </c>
      <c r="AX186" s="23">
        <f t="shared" si="166"/>
        <v>3.8805365268440861E-2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1.72917680174578E-13</v>
      </c>
      <c r="BF186" s="14">
        <f t="shared" si="167"/>
        <v>2.4372886112056825E-12</v>
      </c>
      <c r="BG186" s="22">
        <f t="shared" si="168"/>
        <v>4.5461092908206203E-12</v>
      </c>
      <c r="BH186" s="62">
        <f t="shared" si="116"/>
        <v>289.60612764011751</v>
      </c>
      <c r="BI186" s="62">
        <f ca="1">AVERAGE(OFFSET($BH$3,0,0,'Données projet'!$E$11+1,1))-AVERAGE(OFFSET($H$3,0,0,'Données projet'!$E$11+1,1))</f>
        <v>446.67723242232324</v>
      </c>
      <c r="BJ186" s="62">
        <f t="shared" si="146"/>
        <v>275.54513370838777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4.3488771421528571E-2</v>
      </c>
      <c r="BR186" s="23">
        <f>EXP(-LN(2)/2)*BR185+(1-EXP(-LN(2)/2))/(LN(2)/2)*BL186*BO186*VLOOKUP('Données projet'!$B$11,Paramètres!$A$1:$I$89,3,0)*0.475*44/12</f>
        <v>1.3161788708298285E-22</v>
      </c>
      <c r="BS186" s="24">
        <f t="shared" si="169"/>
        <v>4.3488771421528571E-2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1.9895196601282805E-13</v>
      </c>
      <c r="BZ186" s="14">
        <f>BY186*VLOOKUP('Données projet'!$B$12,Paramètres!$A$1:$I$89,3,0)*VLOOKUP('Données projet'!$B$12,Paramètres!$A$1:$I$89,5,0)</f>
        <v>1.8001173884840681E-13</v>
      </c>
      <c r="CA186" s="14">
        <f t="shared" si="170"/>
        <v>2.5254331426407198E-12</v>
      </c>
      <c r="CB186" s="22">
        <f t="shared" si="171"/>
        <v>4.7119831685935622E-12</v>
      </c>
      <c r="CC186" s="62">
        <f t="shared" si="119"/>
        <v>289.60612764011768</v>
      </c>
      <c r="CD186" s="62">
        <f ca="1">AVERAGE(OFFSET($CC$3,0,0,'Données projet'!$E$12+1,1))-AVERAGE(OFFSET($H$3,0,0,'Données projet'!$E$12+1,1))</f>
        <v>312.43110610485337</v>
      </c>
      <c r="CE186" s="62">
        <f t="shared" si="148"/>
        <v>442.54749157177571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0.40280005368220634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0.40280005368220634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289.67078632610833</v>
      </c>
      <c r="S187" s="62">
        <f ca="1">AVERAGE(OFFSET($R$3,0,0,'Données projet'!$E$9+1,1))-AVERAGE(OFFSET($H$3,0,0,'Données projet'!$E$9+1,1))</f>
        <v>289.69436826914978</v>
      </c>
      <c r="T187" s="62">
        <f t="shared" si="142"/>
        <v>242.84781402593845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1.5429577615577727E-13</v>
      </c>
      <c r="AK187" s="14">
        <f t="shared" si="164"/>
        <v>2.2038482767263348E-12</v>
      </c>
      <c r="AL187" s="22">
        <f t="shared" si="165"/>
        <v>4.107100892103012E-12</v>
      </c>
      <c r="AM187" s="62">
        <f t="shared" si="113"/>
        <v>289.67078632611083</v>
      </c>
      <c r="AN187" s="62">
        <f ca="1">AVERAGE(OFFSET($AM$3,0,0,'Données projet'!$E$10+1,1))-AVERAGE(OFFSET($H$3,0,0,'Données projet'!$E$10+1,1))</f>
        <v>406.67123242209931</v>
      </c>
      <c r="AO187" s="62">
        <f t="shared" si="144"/>
        <v>252.43382636914751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3.7744230514489878E-2</v>
      </c>
      <c r="AW187" s="23">
        <f>EXP(-LN(2)/2)*AW186+(1-EXP(-LN(2)/2))/(LN(2)/2)*AQ187*AT187*VLOOKUP('Données projet'!$B$10,Paramètres!$A$1:$I$89,3,0)*0.475*44/12</f>
        <v>8.3045203506856967E-23</v>
      </c>
      <c r="AX187" s="23">
        <f t="shared" si="166"/>
        <v>3.7744230514489878E-2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1.72917680174578E-13</v>
      </c>
      <c r="BF187" s="14">
        <f t="shared" si="167"/>
        <v>2.4372886112056825E-12</v>
      </c>
      <c r="BG187" s="22">
        <f t="shared" si="168"/>
        <v>4.5461092908206203E-12</v>
      </c>
      <c r="BH187" s="62">
        <f t="shared" si="116"/>
        <v>289.67078632611128</v>
      </c>
      <c r="BI187" s="62">
        <f ca="1">AVERAGE(OFFSET($BH$3,0,0,'Données projet'!$E$11+1,1))-AVERAGE(OFFSET($H$3,0,0,'Données projet'!$E$11+1,1))</f>
        <v>446.67723242232324</v>
      </c>
      <c r="BJ187" s="62">
        <f t="shared" si="146"/>
        <v>275.54513370838777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4.2299568680031777E-2</v>
      </c>
      <c r="BR187" s="23">
        <f>EXP(-LN(2)/2)*BR186+(1-EXP(-LN(2)/2))/(LN(2)/2)*BL187*BO187*VLOOKUP('Données projet'!$B$11,Paramètres!$A$1:$I$89,3,0)*0.475*44/12</f>
        <v>9.3067900481822472E-23</v>
      </c>
      <c r="BS187" s="24">
        <f t="shared" si="169"/>
        <v>4.2299568680031777E-2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1.9895196601282805E-13</v>
      </c>
      <c r="BZ187" s="14">
        <f>BY187*VLOOKUP('Données projet'!$B$12,Paramètres!$A$1:$I$89,3,0)*VLOOKUP('Données projet'!$B$12,Paramètres!$A$1:$I$89,5,0)</f>
        <v>1.8001173884840681E-13</v>
      </c>
      <c r="CA187" s="14">
        <f t="shared" si="170"/>
        <v>2.5254331426407198E-12</v>
      </c>
      <c r="CB187" s="22">
        <f t="shared" si="171"/>
        <v>4.7119831685935622E-12</v>
      </c>
      <c r="CC187" s="62">
        <f t="shared" si="119"/>
        <v>289.67078632611145</v>
      </c>
      <c r="CD187" s="62">
        <f ca="1">AVERAGE(OFFSET($CC$3,0,0,'Données projet'!$E$12+1,1))-AVERAGE(OFFSET($H$3,0,0,'Données projet'!$E$12+1,1))</f>
        <v>312.43110610485337</v>
      </c>
      <c r="CE187" s="62">
        <f t="shared" si="148"/>
        <v>442.54749157177571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0.39490139031327176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0.39490139031327176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289.73432332845533</v>
      </c>
      <c r="S188" s="62">
        <f ca="1">AVERAGE(OFFSET($R$3,0,0,'Données projet'!$E$9+1,1))-AVERAGE(OFFSET($H$3,0,0,'Données projet'!$E$9+1,1))</f>
        <v>289.69436826914978</v>
      </c>
      <c r="T188" s="62">
        <f t="shared" si="142"/>
        <v>242.84781402593845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1.5429577615577727E-13</v>
      </c>
      <c r="AK188" s="14">
        <f t="shared" si="164"/>
        <v>2.2038482767263348E-12</v>
      </c>
      <c r="AL188" s="22">
        <f t="shared" si="165"/>
        <v>4.107100892103012E-12</v>
      </c>
      <c r="AM188" s="62">
        <f t="shared" si="113"/>
        <v>289.73432332845783</v>
      </c>
      <c r="AN188" s="62">
        <f ca="1">AVERAGE(OFFSET($AM$3,0,0,'Données projet'!$E$10+1,1))-AVERAGE(OFFSET($H$3,0,0,'Données projet'!$E$10+1,1))</f>
        <v>406.67123242209931</v>
      </c>
      <c r="AO188" s="62">
        <f t="shared" si="144"/>
        <v>252.43382636914751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3.6712112546188336E-2</v>
      </c>
      <c r="AW188" s="23">
        <f>EXP(-LN(2)/2)*AW187+(1-EXP(-LN(2)/2))/(LN(2)/2)*AQ188*AT188*VLOOKUP('Données projet'!$B$10,Paramètres!$A$1:$I$89,3,0)*0.475*44/12</f>
        <v>5.8721826544715418E-23</v>
      </c>
      <c r="AX188" s="23">
        <f t="shared" si="166"/>
        <v>3.6712112546188336E-2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1.72917680174578E-13</v>
      </c>
      <c r="BF188" s="14">
        <f t="shared" si="167"/>
        <v>2.4372886112056825E-12</v>
      </c>
      <c r="BG188" s="22">
        <f t="shared" si="168"/>
        <v>4.5461092908206203E-12</v>
      </c>
      <c r="BH188" s="62">
        <f t="shared" si="116"/>
        <v>289.73432332845829</v>
      </c>
      <c r="BI188" s="62">
        <f ca="1">AVERAGE(OFFSET($BH$3,0,0,'Données projet'!$E$11+1,1))-AVERAGE(OFFSET($H$3,0,0,'Données projet'!$E$11+1,1))</f>
        <v>446.67723242232324</v>
      </c>
      <c r="BJ188" s="62">
        <f t="shared" si="146"/>
        <v>275.54513370838777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4.1142884750038668E-2</v>
      </c>
      <c r="BR188" s="23">
        <f>EXP(-LN(2)/2)*BR187+(1-EXP(-LN(2)/2))/(LN(2)/2)*BL188*BO188*VLOOKUP('Données projet'!$B$11,Paramètres!$A$1:$I$89,3,0)*0.475*44/12</f>
        <v>6.5808943541491423E-23</v>
      </c>
      <c r="BS188" s="24">
        <f t="shared" si="169"/>
        <v>4.1142884750038668E-2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1.9895196601282805E-13</v>
      </c>
      <c r="BZ188" s="14">
        <f>BY188*VLOOKUP('Données projet'!$B$12,Paramètres!$A$1:$I$89,3,0)*VLOOKUP('Données projet'!$B$12,Paramètres!$A$1:$I$89,5,0)</f>
        <v>1.8001173884840681E-13</v>
      </c>
      <c r="CA188" s="14">
        <f t="shared" si="170"/>
        <v>2.5254331426407198E-12</v>
      </c>
      <c r="CB188" s="22">
        <f t="shared" si="171"/>
        <v>4.7119831685935622E-12</v>
      </c>
      <c r="CC188" s="62">
        <f t="shared" si="119"/>
        <v>289.73432332845846</v>
      </c>
      <c r="CD188" s="62">
        <f ca="1">AVERAGE(OFFSET($CC$3,0,0,'Données projet'!$E$12+1,1))-AVERAGE(OFFSET($H$3,0,0,'Données projet'!$E$12+1,1))</f>
        <v>312.43110610485337</v>
      </c>
      <c r="CE188" s="62">
        <f t="shared" si="148"/>
        <v>442.54749157177571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0.38715761491529305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0.38715761491529305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289.796758105859</v>
      </c>
      <c r="S189" s="62">
        <f ca="1">AVERAGE(OFFSET($R$3,0,0,'Données projet'!$E$9+1,1))-AVERAGE(OFFSET($H$3,0,0,'Données projet'!$E$9+1,1))</f>
        <v>289.69436826914978</v>
      </c>
      <c r="T189" s="62">
        <f t="shared" si="142"/>
        <v>242.84781402593845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1.5429577615577727E-13</v>
      </c>
      <c r="AK189" s="14">
        <f t="shared" si="164"/>
        <v>2.2038482767263348E-12</v>
      </c>
      <c r="AL189" s="22">
        <f t="shared" si="165"/>
        <v>4.107100892103012E-12</v>
      </c>
      <c r="AM189" s="62">
        <f t="shared" si="113"/>
        <v>289.7967581058615</v>
      </c>
      <c r="AN189" s="62">
        <f ca="1">AVERAGE(OFFSET($AM$3,0,0,'Données projet'!$E$10+1,1))-AVERAGE(OFFSET($H$3,0,0,'Données projet'!$E$10+1,1))</f>
        <v>406.67123242209931</v>
      </c>
      <c r="AO189" s="62">
        <f t="shared" si="144"/>
        <v>252.43382636914751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3.5708217898006725E-2</v>
      </c>
      <c r="AW189" s="23">
        <f>EXP(-LN(2)/2)*AW188+(1-EXP(-LN(2)/2))/(LN(2)/2)*AQ189*AT189*VLOOKUP('Données projet'!$B$10,Paramètres!$A$1:$I$89,3,0)*0.475*44/12</f>
        <v>4.1522601753428483E-23</v>
      </c>
      <c r="AX189" s="23">
        <f t="shared" si="166"/>
        <v>3.5708217898006725E-2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1.72917680174578E-13</v>
      </c>
      <c r="BF189" s="14">
        <f t="shared" si="167"/>
        <v>2.4372886112056825E-12</v>
      </c>
      <c r="BG189" s="22">
        <f t="shared" si="168"/>
        <v>4.5461092908206203E-12</v>
      </c>
      <c r="BH189" s="62">
        <f t="shared" si="116"/>
        <v>289.79675810586195</v>
      </c>
      <c r="BI189" s="62">
        <f ca="1">AVERAGE(OFFSET($BH$3,0,0,'Données projet'!$E$11+1,1))-AVERAGE(OFFSET($H$3,0,0,'Données projet'!$E$11+1,1))</f>
        <v>446.67723242232324</v>
      </c>
      <c r="BJ189" s="62">
        <f t="shared" si="146"/>
        <v>275.54513370838777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4.0017830402938583E-2</v>
      </c>
      <c r="BR189" s="23">
        <f>EXP(-LN(2)/2)*BR188+(1-EXP(-LN(2)/2))/(LN(2)/2)*BL189*BO189*VLOOKUP('Données projet'!$B$11,Paramètres!$A$1:$I$89,3,0)*0.475*44/12</f>
        <v>4.6533950240911236E-23</v>
      </c>
      <c r="BS189" s="24">
        <f t="shared" si="169"/>
        <v>4.0017830402938583E-2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1.9895196601282805E-13</v>
      </c>
      <c r="BZ189" s="14">
        <f>BY189*VLOOKUP('Données projet'!$B$12,Paramètres!$A$1:$I$89,3,0)*VLOOKUP('Données projet'!$B$12,Paramètres!$A$1:$I$89,5,0)</f>
        <v>1.8001173884840681E-13</v>
      </c>
      <c r="CA189" s="14">
        <f t="shared" si="170"/>
        <v>2.5254331426407198E-12</v>
      </c>
      <c r="CB189" s="22">
        <f t="shared" si="171"/>
        <v>4.7119831685935622E-12</v>
      </c>
      <c r="CC189" s="62">
        <f t="shared" si="119"/>
        <v>289.79675810586212</v>
      </c>
      <c r="CD189" s="62">
        <f ca="1">AVERAGE(OFFSET($CC$3,0,0,'Données projet'!$E$12+1,1))-AVERAGE(OFFSET($H$3,0,0,'Données projet'!$E$12+1,1))</f>
        <v>312.43110610485337</v>
      </c>
      <c r="CE189" s="62">
        <f t="shared" si="148"/>
        <v>442.54749157177571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0.3795656902296321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0.3795656902296321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289.858109779458</v>
      </c>
      <c r="S190" s="62">
        <f ca="1">AVERAGE(OFFSET($R$3,0,0,'Données projet'!$E$9+1,1))-AVERAGE(OFFSET($H$3,0,0,'Données projet'!$E$9+1,1))</f>
        <v>289.69436826914978</v>
      </c>
      <c r="T190" s="62">
        <f t="shared" si="142"/>
        <v>242.84781402593845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1.5429577615577727E-13</v>
      </c>
      <c r="AK190" s="14">
        <f t="shared" si="164"/>
        <v>2.2038482767263348E-12</v>
      </c>
      <c r="AL190" s="22">
        <f t="shared" si="165"/>
        <v>4.107100892103012E-12</v>
      </c>
      <c r="AM190" s="62">
        <f t="shared" si="113"/>
        <v>289.85810977946051</v>
      </c>
      <c r="AN190" s="62">
        <f ca="1">AVERAGE(OFFSET($AM$3,0,0,'Données projet'!$E$10+1,1))-AVERAGE(OFFSET($H$3,0,0,'Données projet'!$E$10+1,1))</f>
        <v>406.67123242209931</v>
      </c>
      <c r="AO190" s="62">
        <f t="shared" si="144"/>
        <v>252.43382636914751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3.4731774801772163E-2</v>
      </c>
      <c r="AW190" s="23">
        <f>EXP(-LN(2)/2)*AW189+(1-EXP(-LN(2)/2))/(LN(2)/2)*AQ190*AT190*VLOOKUP('Données projet'!$B$10,Paramètres!$A$1:$I$89,3,0)*0.475*44/12</f>
        <v>2.9360913272357709E-23</v>
      </c>
      <c r="AX190" s="23">
        <f t="shared" si="166"/>
        <v>3.4731774801772163E-2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1.72917680174578E-13</v>
      </c>
      <c r="BF190" s="14">
        <f t="shared" si="167"/>
        <v>2.4372886112056825E-12</v>
      </c>
      <c r="BG190" s="22">
        <f t="shared" si="168"/>
        <v>4.5461092908206203E-12</v>
      </c>
      <c r="BH190" s="62">
        <f t="shared" si="116"/>
        <v>289.85810977946096</v>
      </c>
      <c r="BI190" s="62">
        <f ca="1">AVERAGE(OFFSET($BH$3,0,0,'Données projet'!$E$11+1,1))-AVERAGE(OFFSET($H$3,0,0,'Données projet'!$E$11+1,1))</f>
        <v>446.67723242232324</v>
      </c>
      <c r="BJ190" s="62">
        <f t="shared" si="146"/>
        <v>275.54513370838777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3.8923540726123987E-2</v>
      </c>
      <c r="BR190" s="23">
        <f>EXP(-LN(2)/2)*BR189+(1-EXP(-LN(2)/2))/(LN(2)/2)*BL190*BO190*VLOOKUP('Données projet'!$B$11,Paramètres!$A$1:$I$89,3,0)*0.475*44/12</f>
        <v>3.2904471770745712E-23</v>
      </c>
      <c r="BS190" s="24">
        <f t="shared" si="169"/>
        <v>3.8923540726123987E-2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1.9895196601282805E-13</v>
      </c>
      <c r="BZ190" s="14">
        <f>BY190*VLOOKUP('Données projet'!$B$12,Paramètres!$A$1:$I$89,3,0)*VLOOKUP('Données projet'!$B$12,Paramètres!$A$1:$I$89,5,0)</f>
        <v>1.8001173884840681E-13</v>
      </c>
      <c r="CA190" s="14">
        <f t="shared" si="170"/>
        <v>2.5254331426407198E-12</v>
      </c>
      <c r="CB190" s="22">
        <f t="shared" si="171"/>
        <v>4.7119831685935622E-12</v>
      </c>
      <c r="CC190" s="62">
        <f t="shared" si="119"/>
        <v>289.85810977946113</v>
      </c>
      <c r="CD190" s="62">
        <f ca="1">AVERAGE(OFFSET($CC$3,0,0,'Données projet'!$E$12+1,1))-AVERAGE(OFFSET($H$3,0,0,'Données projet'!$E$12+1,1))</f>
        <v>312.43110610485337</v>
      </c>
      <c r="CE190" s="62">
        <f t="shared" si="148"/>
        <v>442.54749157177571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0.37212263855644012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0.37212263855644012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289.91839713868183</v>
      </c>
      <c r="S191" s="62">
        <f ca="1">AVERAGE(OFFSET($R$3,0,0,'Données projet'!$E$9+1,1))-AVERAGE(OFFSET($H$3,0,0,'Données projet'!$E$9+1,1))</f>
        <v>289.69436826914978</v>
      </c>
      <c r="T191" s="62">
        <f t="shared" si="142"/>
        <v>242.84781402593845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1.5429577615577727E-13</v>
      </c>
      <c r="AK191" s="14">
        <f t="shared" si="164"/>
        <v>2.2038482767263348E-12</v>
      </c>
      <c r="AL191" s="22">
        <f t="shared" si="165"/>
        <v>4.107100892103012E-12</v>
      </c>
      <c r="AM191" s="62">
        <f t="shared" si="113"/>
        <v>289.91839713868433</v>
      </c>
      <c r="AN191" s="62">
        <f ca="1">AVERAGE(OFFSET($AM$3,0,0,'Données projet'!$E$10+1,1))-AVERAGE(OFFSET($H$3,0,0,'Données projet'!$E$10+1,1))</f>
        <v>406.67123242209931</v>
      </c>
      <c r="AO191" s="62">
        <f t="shared" si="144"/>
        <v>252.43382636914751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3.3782032593353044E-2</v>
      </c>
      <c r="AW191" s="23">
        <f>EXP(-LN(2)/2)*AW190+(1-EXP(-LN(2)/2))/(LN(2)/2)*AQ191*AT191*VLOOKUP('Données projet'!$B$10,Paramètres!$A$1:$I$89,3,0)*0.475*44/12</f>
        <v>2.0761300876714242E-23</v>
      </c>
      <c r="AX191" s="23">
        <f t="shared" si="166"/>
        <v>3.3782032593353044E-2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1.72917680174578E-13</v>
      </c>
      <c r="BF191" s="14">
        <f t="shared" si="167"/>
        <v>2.4372886112056825E-12</v>
      </c>
      <c r="BG191" s="22">
        <f t="shared" si="168"/>
        <v>4.5461092908206203E-12</v>
      </c>
      <c r="BH191" s="62">
        <f t="shared" si="116"/>
        <v>289.91839713868478</v>
      </c>
      <c r="BI191" s="62">
        <f ca="1">AVERAGE(OFFSET($BH$3,0,0,'Données projet'!$E$11+1,1))-AVERAGE(OFFSET($H$3,0,0,'Données projet'!$E$11+1,1))</f>
        <v>446.67723242232324</v>
      </c>
      <c r="BJ191" s="62">
        <f t="shared" si="146"/>
        <v>275.54513370838777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3.7859174458068079E-2</v>
      </c>
      <c r="BR191" s="23">
        <f>EXP(-LN(2)/2)*BR190+(1-EXP(-LN(2)/2))/(LN(2)/2)*BL191*BO191*VLOOKUP('Données projet'!$B$11,Paramètres!$A$1:$I$89,3,0)*0.475*44/12</f>
        <v>2.3266975120455618E-23</v>
      </c>
      <c r="BS191" s="24">
        <f t="shared" si="169"/>
        <v>3.7859174458068079E-2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1.9895196601282805E-13</v>
      </c>
      <c r="BZ191" s="14">
        <f>BY191*VLOOKUP('Données projet'!$B$12,Paramètres!$A$1:$I$89,3,0)*VLOOKUP('Données projet'!$B$12,Paramètres!$A$1:$I$89,5,0)</f>
        <v>1.8001173884840681E-13</v>
      </c>
      <c r="CA191" s="14">
        <f t="shared" si="170"/>
        <v>2.5254331426407198E-12</v>
      </c>
      <c r="CB191" s="22">
        <f t="shared" si="171"/>
        <v>4.7119831685935622E-12</v>
      </c>
      <c r="CC191" s="62">
        <f t="shared" si="119"/>
        <v>289.91839713868495</v>
      </c>
      <c r="CD191" s="62">
        <f ca="1">AVERAGE(OFFSET($CC$3,0,0,'Données projet'!$E$12+1,1))-AVERAGE(OFFSET($H$3,0,0,'Données projet'!$E$12+1,1))</f>
        <v>312.43110610485337</v>
      </c>
      <c r="CE191" s="62">
        <f t="shared" si="148"/>
        <v>442.54749157177571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0.36482554058674621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0.36482554058674621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289.97763864700545</v>
      </c>
      <c r="S192" s="62">
        <f ca="1">AVERAGE(OFFSET($R$3,0,0,'Données projet'!$E$9+1,1))-AVERAGE(OFFSET($H$3,0,0,'Données projet'!$E$9+1,1))</f>
        <v>289.69436826914978</v>
      </c>
      <c r="T192" s="62">
        <f t="shared" si="142"/>
        <v>242.84781402593845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1.5429577615577727E-13</v>
      </c>
      <c r="AK192" s="14">
        <f t="shared" si="164"/>
        <v>2.2038482767263348E-12</v>
      </c>
      <c r="AL192" s="22">
        <f t="shared" si="165"/>
        <v>4.107100892103012E-12</v>
      </c>
      <c r="AM192" s="62">
        <f t="shared" si="113"/>
        <v>289.97763864700795</v>
      </c>
      <c r="AN192" s="62">
        <f ca="1">AVERAGE(OFFSET($AM$3,0,0,'Données projet'!$E$10+1,1))-AVERAGE(OFFSET($H$3,0,0,'Données projet'!$E$10+1,1))</f>
        <v>406.67123242209931</v>
      </c>
      <c r="AO192" s="62">
        <f t="shared" si="144"/>
        <v>252.43382636914751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3.2858261135567918E-2</v>
      </c>
      <c r="AW192" s="23">
        <f>EXP(-LN(2)/2)*AW191+(1-EXP(-LN(2)/2))/(LN(2)/2)*AQ192*AT192*VLOOKUP('Données projet'!$B$10,Paramètres!$A$1:$I$89,3,0)*0.475*44/12</f>
        <v>1.4680456636178855E-23</v>
      </c>
      <c r="AX192" s="23">
        <f t="shared" si="166"/>
        <v>3.2858261135567918E-2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1.72917680174578E-13</v>
      </c>
      <c r="BF192" s="14">
        <f t="shared" si="167"/>
        <v>2.4372886112056825E-12</v>
      </c>
      <c r="BG192" s="22">
        <f t="shared" si="168"/>
        <v>4.5461092908206203E-12</v>
      </c>
      <c r="BH192" s="62">
        <f t="shared" si="116"/>
        <v>289.9776386470084</v>
      </c>
      <c r="BI192" s="62">
        <f ca="1">AVERAGE(OFFSET($BH$3,0,0,'Données projet'!$E$11+1,1))-AVERAGE(OFFSET($H$3,0,0,'Données projet'!$E$11+1,1))</f>
        <v>446.67723242232324</v>
      </c>
      <c r="BJ192" s="62">
        <f t="shared" si="146"/>
        <v>275.54513370838777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3.6823913341584753E-2</v>
      </c>
      <c r="BR192" s="23">
        <f>EXP(-LN(2)/2)*BR191+(1-EXP(-LN(2)/2))/(LN(2)/2)*BL192*BO192*VLOOKUP('Données projet'!$B$11,Paramètres!$A$1:$I$89,3,0)*0.475*44/12</f>
        <v>1.6452235885372856E-23</v>
      </c>
      <c r="BS192" s="24">
        <f t="shared" si="169"/>
        <v>3.6823913341584753E-2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1.9895196601282805E-13</v>
      </c>
      <c r="BZ192" s="14">
        <f>BY192*VLOOKUP('Données projet'!$B$12,Paramètres!$A$1:$I$89,3,0)*VLOOKUP('Données projet'!$B$12,Paramètres!$A$1:$I$89,5,0)</f>
        <v>1.8001173884840681E-13</v>
      </c>
      <c r="CA192" s="14">
        <f t="shared" si="170"/>
        <v>2.5254331426407198E-12</v>
      </c>
      <c r="CB192" s="22">
        <f t="shared" si="171"/>
        <v>4.7119831685935622E-12</v>
      </c>
      <c r="CC192" s="62">
        <f t="shared" si="119"/>
        <v>289.97763864700858</v>
      </c>
      <c r="CD192" s="62">
        <f ca="1">AVERAGE(OFFSET($CC$3,0,0,'Données projet'!$E$12+1,1))-AVERAGE(OFFSET($H$3,0,0,'Données projet'!$E$12+1,1))</f>
        <v>312.43110610485337</v>
      </c>
      <c r="CE192" s="62">
        <f t="shared" si="148"/>
        <v>442.54749157177571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0.35767153425744769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0.35767153425744769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290.03585244760387</v>
      </c>
      <c r="S193" s="62">
        <f ca="1">AVERAGE(OFFSET($R$3,0,0,'Données projet'!$E$9+1,1))-AVERAGE(OFFSET($H$3,0,0,'Données projet'!$E$9+1,1))</f>
        <v>289.69436826914978</v>
      </c>
      <c r="T193" s="62">
        <f t="shared" si="142"/>
        <v>242.84781402593845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1.5429577615577727E-13</v>
      </c>
      <c r="AK193" s="14">
        <f t="shared" si="164"/>
        <v>2.2038482767263348E-12</v>
      </c>
      <c r="AL193" s="22">
        <f t="shared" si="165"/>
        <v>4.107100892103012E-12</v>
      </c>
      <c r="AM193" s="62">
        <f t="shared" si="113"/>
        <v>290.03585244760637</v>
      </c>
      <c r="AN193" s="62">
        <f ca="1">AVERAGE(OFFSET($AM$3,0,0,'Données projet'!$E$10+1,1))-AVERAGE(OFFSET($H$3,0,0,'Données projet'!$E$10+1,1))</f>
        <v>406.67123242209931</v>
      </c>
      <c r="AO193" s="62">
        <f t="shared" si="144"/>
        <v>252.43382636914751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3.1959750256874961E-2</v>
      </c>
      <c r="AW193" s="23">
        <f>EXP(-LN(2)/2)*AW192+(1-EXP(-LN(2)/2))/(LN(2)/2)*AQ193*AT193*VLOOKUP('Données projet'!$B$10,Paramètres!$A$1:$I$89,3,0)*0.475*44/12</f>
        <v>1.0380650438357121E-23</v>
      </c>
      <c r="AX193" s="23">
        <f t="shared" si="166"/>
        <v>3.1959750256874961E-2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1.72917680174578E-13</v>
      </c>
      <c r="BF193" s="14">
        <f t="shared" si="167"/>
        <v>2.4372886112056825E-12</v>
      </c>
      <c r="BG193" s="22">
        <f t="shared" si="168"/>
        <v>4.5461092908206203E-12</v>
      </c>
      <c r="BH193" s="62">
        <f t="shared" si="116"/>
        <v>290.03585244760683</v>
      </c>
      <c r="BI193" s="62">
        <f ca="1">AVERAGE(OFFSET($BH$3,0,0,'Données projet'!$E$11+1,1))-AVERAGE(OFFSET($H$3,0,0,'Données projet'!$E$11+1,1))</f>
        <v>446.67723242232324</v>
      </c>
      <c r="BJ193" s="62">
        <f t="shared" si="146"/>
        <v>275.54513370838777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3.5816961494773675E-2</v>
      </c>
      <c r="BR193" s="23">
        <f>EXP(-LN(2)/2)*BR192+(1-EXP(-LN(2)/2))/(LN(2)/2)*BL193*BO193*VLOOKUP('Données projet'!$B$11,Paramètres!$A$1:$I$89,3,0)*0.475*44/12</f>
        <v>1.1633487560227809E-23</v>
      </c>
      <c r="BS193" s="24">
        <f t="shared" si="169"/>
        <v>3.5816961494773675E-2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1.9895196601282805E-13</v>
      </c>
      <c r="BZ193" s="14">
        <f>BY193*VLOOKUP('Données projet'!$B$12,Paramètres!$A$1:$I$89,3,0)*VLOOKUP('Données projet'!$B$12,Paramètres!$A$1:$I$89,5,0)</f>
        <v>1.8001173884840681E-13</v>
      </c>
      <c r="CA193" s="14">
        <f t="shared" si="170"/>
        <v>2.5254331426407198E-12</v>
      </c>
      <c r="CB193" s="22">
        <f t="shared" si="171"/>
        <v>4.7119831685935622E-12</v>
      </c>
      <c r="CC193" s="62">
        <f t="shared" si="119"/>
        <v>290.035852447607</v>
      </c>
      <c r="CD193" s="62">
        <f ca="1">AVERAGE(OFFSET($CC$3,0,0,'Données projet'!$E$12+1,1))-AVERAGE(OFFSET($H$3,0,0,'Données projet'!$E$12+1,1))</f>
        <v>312.43110610485337</v>
      </c>
      <c r="CE193" s="62">
        <f t="shared" si="148"/>
        <v>442.54749157177571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0.3506578136287537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0.3506578136287537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290.09305636890844</v>
      </c>
      <c r="S194" s="62">
        <f ca="1">AVERAGE(OFFSET($R$3,0,0,'Données projet'!$E$9+1,1))-AVERAGE(OFFSET($H$3,0,0,'Données projet'!$E$9+1,1))</f>
        <v>289.69436826914978</v>
      </c>
      <c r="T194" s="62">
        <f t="shared" si="142"/>
        <v>242.84781402593845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1.5429577615577727E-13</v>
      </c>
      <c r="AK194" s="14">
        <f t="shared" si="164"/>
        <v>2.2038482767263348E-12</v>
      </c>
      <c r="AL194" s="22">
        <f t="shared" si="165"/>
        <v>4.107100892103012E-12</v>
      </c>
      <c r="AM194" s="62">
        <f t="shared" si="113"/>
        <v>290.09305636891094</v>
      </c>
      <c r="AN194" s="62">
        <f ca="1">AVERAGE(OFFSET($AM$3,0,0,'Données projet'!$E$10+1,1))-AVERAGE(OFFSET($H$3,0,0,'Données projet'!$E$10+1,1))</f>
        <v>406.67123242209931</v>
      </c>
      <c r="AO194" s="62">
        <f t="shared" si="144"/>
        <v>252.43382636914751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3.1085809205410493E-2</v>
      </c>
      <c r="AW194" s="23">
        <f>EXP(-LN(2)/2)*AW193+(1-EXP(-LN(2)/2))/(LN(2)/2)*AQ194*AT194*VLOOKUP('Données projet'!$B$10,Paramètres!$A$1:$I$89,3,0)*0.475*44/12</f>
        <v>7.3402283180894273E-24</v>
      </c>
      <c r="AX194" s="23">
        <f t="shared" si="166"/>
        <v>3.1085809205410493E-2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1.72917680174578E-13</v>
      </c>
      <c r="BF194" s="14">
        <f t="shared" si="167"/>
        <v>2.4372886112056825E-12</v>
      </c>
      <c r="BG194" s="22">
        <f t="shared" si="168"/>
        <v>4.5461092908206203E-12</v>
      </c>
      <c r="BH194" s="62">
        <f t="shared" si="116"/>
        <v>290.09305636891139</v>
      </c>
      <c r="BI194" s="62">
        <f ca="1">AVERAGE(OFFSET($BH$3,0,0,'Données projet'!$E$11+1,1))-AVERAGE(OFFSET($H$3,0,0,'Données projet'!$E$11+1,1))</f>
        <v>446.67723242232324</v>
      </c>
      <c r="BJ194" s="62">
        <f t="shared" si="146"/>
        <v>275.54513370838777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3.4837544799166946E-2</v>
      </c>
      <c r="BR194" s="23">
        <f>EXP(-LN(2)/2)*BR193+(1-EXP(-LN(2)/2))/(LN(2)/2)*BL194*BO194*VLOOKUP('Données projet'!$B$11,Paramètres!$A$1:$I$89,3,0)*0.475*44/12</f>
        <v>8.2261179426864279E-24</v>
      </c>
      <c r="BS194" s="24">
        <f t="shared" si="169"/>
        <v>3.4837544799166946E-2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1.9895196601282805E-13</v>
      </c>
      <c r="BZ194" s="14">
        <f>BY194*VLOOKUP('Données projet'!$B$12,Paramètres!$A$1:$I$89,3,0)*VLOOKUP('Données projet'!$B$12,Paramètres!$A$1:$I$89,5,0)</f>
        <v>1.8001173884840681E-13</v>
      </c>
      <c r="CA194" s="14">
        <f t="shared" si="170"/>
        <v>2.5254331426407198E-12</v>
      </c>
      <c r="CB194" s="22">
        <f t="shared" si="171"/>
        <v>4.7119831685935622E-12</v>
      </c>
      <c r="CC194" s="62">
        <f t="shared" si="119"/>
        <v>290.09305636891156</v>
      </c>
      <c r="CD194" s="62">
        <f ca="1">AVERAGE(OFFSET($CC$3,0,0,'Données projet'!$E$12+1,1))-AVERAGE(OFFSET($H$3,0,0,'Données projet'!$E$12+1,1))</f>
        <v>312.43110610485337</v>
      </c>
      <c r="CE194" s="62">
        <f t="shared" si="148"/>
        <v>442.54749157177571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0.34378162778364124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0.34378162778364124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290.14926793006725</v>
      </c>
      <c r="S195" s="62">
        <f ca="1">AVERAGE(OFFSET($R$3,0,0,'Données projet'!$E$9+1,1))-AVERAGE(OFFSET($H$3,0,0,'Données projet'!$E$9+1,1))</f>
        <v>289.69436826914978</v>
      </c>
      <c r="T195" s="62">
        <f t="shared" si="142"/>
        <v>242.84781402593845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1.5429577615577727E-13</v>
      </c>
      <c r="AK195" s="14">
        <f t="shared" si="164"/>
        <v>2.2038482767263348E-12</v>
      </c>
      <c r="AL195" s="22">
        <f t="shared" si="165"/>
        <v>4.107100892103012E-12</v>
      </c>
      <c r="AM195" s="62">
        <f t="shared" si="113"/>
        <v>290.14926793006975</v>
      </c>
      <c r="AN195" s="62">
        <f ca="1">AVERAGE(OFFSET($AM$3,0,0,'Données projet'!$E$10+1,1))-AVERAGE(OFFSET($H$3,0,0,'Données projet'!$E$10+1,1))</f>
        <v>406.67123242209931</v>
      </c>
      <c r="AO195" s="62">
        <f t="shared" si="144"/>
        <v>252.43382636914751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3.0235766117956885E-2</v>
      </c>
      <c r="AW195" s="23">
        <f>EXP(-LN(2)/2)*AW194+(1-EXP(-LN(2)/2))/(LN(2)/2)*AQ195*AT195*VLOOKUP('Données projet'!$B$10,Paramètres!$A$1:$I$89,3,0)*0.475*44/12</f>
        <v>5.1903252191785604E-24</v>
      </c>
      <c r="AX195" s="23">
        <f t="shared" si="166"/>
        <v>3.0235766117956885E-2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1.72917680174578E-13</v>
      </c>
      <c r="BF195" s="14">
        <f t="shared" si="167"/>
        <v>2.4372886112056825E-12</v>
      </c>
      <c r="BG195" s="22">
        <f t="shared" si="168"/>
        <v>4.5461092908206203E-12</v>
      </c>
      <c r="BH195" s="62">
        <f t="shared" si="116"/>
        <v>290.14926793007021</v>
      </c>
      <c r="BI195" s="62">
        <f ca="1">AVERAGE(OFFSET($BH$3,0,0,'Données projet'!$E$11+1,1))-AVERAGE(OFFSET($H$3,0,0,'Données projet'!$E$11+1,1))</f>
        <v>446.67723242232324</v>
      </c>
      <c r="BJ195" s="62">
        <f t="shared" si="146"/>
        <v>275.54513370838777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3.3884910304606865E-2</v>
      </c>
      <c r="BR195" s="23">
        <f>EXP(-LN(2)/2)*BR194+(1-EXP(-LN(2)/2))/(LN(2)/2)*BL195*BO195*VLOOKUP('Données projet'!$B$11,Paramètres!$A$1:$I$89,3,0)*0.475*44/12</f>
        <v>5.8167437801139045E-24</v>
      </c>
      <c r="BS195" s="24">
        <f t="shared" si="169"/>
        <v>3.3884910304606865E-2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1.9895196601282805E-13</v>
      </c>
      <c r="BZ195" s="14">
        <f>BY195*VLOOKUP('Données projet'!$B$12,Paramètres!$A$1:$I$89,3,0)*VLOOKUP('Données projet'!$B$12,Paramètres!$A$1:$I$89,5,0)</f>
        <v>1.8001173884840681E-13</v>
      </c>
      <c r="CA195" s="14">
        <f t="shared" si="170"/>
        <v>2.5254331426407198E-12</v>
      </c>
      <c r="CB195" s="22">
        <f t="shared" si="171"/>
        <v>4.7119831685935622E-12</v>
      </c>
      <c r="CC195" s="62">
        <f t="shared" si="119"/>
        <v>290.14926793007038</v>
      </c>
      <c r="CD195" s="62">
        <f ca="1">AVERAGE(OFFSET($CC$3,0,0,'Données projet'!$E$12+1,1))-AVERAGE(OFFSET($H$3,0,0,'Données projet'!$E$12+1,1))</f>
        <v>312.43110610485337</v>
      </c>
      <c r="CE195" s="62">
        <f t="shared" si="148"/>
        <v>442.54749157177571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0.33704027974889222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0.33704027974889222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290.2045043463101</v>
      </c>
      <c r="S196" s="62">
        <f ca="1">AVERAGE(OFFSET($R$3,0,0,'Données projet'!$E$9+1,1))-AVERAGE(OFFSET($H$3,0,0,'Données projet'!$E$9+1,1))</f>
        <v>289.69436826914978</v>
      </c>
      <c r="T196" s="62">
        <f t="shared" si="142"/>
        <v>242.84781402593845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1.5429577615577727E-13</v>
      </c>
      <c r="AK196" s="14">
        <f t="shared" si="164"/>
        <v>2.2038482767263348E-12</v>
      </c>
      <c r="AL196" s="22">
        <f t="shared" si="165"/>
        <v>4.107100892103012E-12</v>
      </c>
      <c r="AM196" s="62">
        <f t="shared" ref="AM196:AM203" si="193">AL196+(AD196+AE196)*44/12</f>
        <v>290.2045043463126</v>
      </c>
      <c r="AN196" s="62">
        <f ca="1">AVERAGE(OFFSET($AM$3,0,0,'Données projet'!$E$10+1,1))-AVERAGE(OFFSET($H$3,0,0,'Données projet'!$E$10+1,1))</f>
        <v>406.67123242209931</v>
      </c>
      <c r="AO196" s="62">
        <f t="shared" si="144"/>
        <v>252.43382636914751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2.940896750343152E-2</v>
      </c>
      <c r="AW196" s="23">
        <f>EXP(-LN(2)/2)*AW195+(1-EXP(-LN(2)/2))/(LN(2)/2)*AQ196*AT196*VLOOKUP('Données projet'!$B$10,Paramètres!$A$1:$I$89,3,0)*0.475*44/12</f>
        <v>3.6701141590447136E-24</v>
      </c>
      <c r="AX196" s="23">
        <f t="shared" si="166"/>
        <v>2.940896750343152E-2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1.72917680174578E-13</v>
      </c>
      <c r="BF196" s="14">
        <f t="shared" si="167"/>
        <v>2.4372886112056825E-12</v>
      </c>
      <c r="BG196" s="22">
        <f t="shared" si="168"/>
        <v>4.5461092908206203E-12</v>
      </c>
      <c r="BH196" s="62">
        <f t="shared" ref="BH196:BH203" si="194">BG196+(AY196+AZ196)*44/12</f>
        <v>290.20450434631306</v>
      </c>
      <c r="BI196" s="62">
        <f ca="1">AVERAGE(OFFSET($BH$3,0,0,'Données projet'!$E$11+1,1))-AVERAGE(OFFSET($H$3,0,0,'Données projet'!$E$11+1,1))</f>
        <v>446.67723242232324</v>
      </c>
      <c r="BJ196" s="62">
        <f t="shared" si="146"/>
        <v>275.54513370838777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3.2958325650397399E-2</v>
      </c>
      <c r="BR196" s="23">
        <f>EXP(-LN(2)/2)*BR195+(1-EXP(-LN(2)/2))/(LN(2)/2)*BL196*BO196*VLOOKUP('Données projet'!$B$11,Paramètres!$A$1:$I$89,3,0)*0.475*44/12</f>
        <v>4.1130589713432139E-24</v>
      </c>
      <c r="BS196" s="24">
        <f t="shared" si="169"/>
        <v>3.2958325650397399E-2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1.9895196601282805E-13</v>
      </c>
      <c r="BZ196" s="14">
        <f>BY196*VLOOKUP('Données projet'!$B$12,Paramètres!$A$1:$I$89,3,0)*VLOOKUP('Données projet'!$B$12,Paramètres!$A$1:$I$89,5,0)</f>
        <v>1.8001173884840681E-13</v>
      </c>
      <c r="CA196" s="14">
        <f t="shared" si="170"/>
        <v>2.5254331426407198E-12</v>
      </c>
      <c r="CB196" s="22">
        <f t="shared" si="171"/>
        <v>4.7119831685935622E-12</v>
      </c>
      <c r="CC196" s="62">
        <f t="shared" ref="CC196:CC203" si="195">CB196+(BT196+BU196)*44/12</f>
        <v>290.20450434631323</v>
      </c>
      <c r="CD196" s="62">
        <f ca="1">AVERAGE(OFFSET($CC$3,0,0,'Données projet'!$E$12+1,1))-AVERAGE(OFFSET($H$3,0,0,'Données projet'!$E$12+1,1))</f>
        <v>312.43110610485337</v>
      </c>
      <c r="CE196" s="62">
        <f t="shared" si="148"/>
        <v>442.54749157177571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0.33043112543728831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0.33043112543728831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290.25878253422133</v>
      </c>
      <c r="S197" s="62">
        <f ca="1">AVERAGE(OFFSET($R$3,0,0,'Données projet'!$E$9+1,1))-AVERAGE(OFFSET($H$3,0,0,'Données projet'!$E$9+1,1))</f>
        <v>289.69436826914978</v>
      </c>
      <c r="T197" s="62">
        <f t="shared" ref="T197:T203" si="204">$T$3</f>
        <v>242.84781402593845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1.5429577615577727E-13</v>
      </c>
      <c r="AK197" s="14">
        <f t="shared" si="164"/>
        <v>2.2038482767263348E-12</v>
      </c>
      <c r="AL197" s="22">
        <f t="shared" si="165"/>
        <v>4.107100892103012E-12</v>
      </c>
      <c r="AM197" s="62">
        <f t="shared" si="193"/>
        <v>290.25878253422383</v>
      </c>
      <c r="AN197" s="62">
        <f ca="1">AVERAGE(OFFSET($AM$3,0,0,'Données projet'!$E$10+1,1))-AVERAGE(OFFSET($H$3,0,0,'Données projet'!$E$10+1,1))</f>
        <v>406.67123242209931</v>
      </c>
      <c r="AO197" s="62">
        <f t="shared" ref="AO197:AO203" si="205">$AO$3</f>
        <v>252.43382636914751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2.8604777740499798E-2</v>
      </c>
      <c r="AW197" s="23">
        <f>EXP(-LN(2)/2)*AW196+(1-EXP(-LN(2)/2))/(LN(2)/2)*AQ197*AT197*VLOOKUP('Données projet'!$B$10,Paramètres!$A$1:$I$89,3,0)*0.475*44/12</f>
        <v>2.5951626095892802E-24</v>
      </c>
      <c r="AX197" s="23">
        <f t="shared" si="166"/>
        <v>2.8604777740499798E-2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1.72917680174578E-13</v>
      </c>
      <c r="BF197" s="14">
        <f t="shared" si="167"/>
        <v>2.4372886112056825E-12</v>
      </c>
      <c r="BG197" s="22">
        <f t="shared" si="168"/>
        <v>4.5461092908206203E-12</v>
      </c>
      <c r="BH197" s="62">
        <f t="shared" si="194"/>
        <v>290.25878253422428</v>
      </c>
      <c r="BI197" s="62">
        <f ca="1">AVERAGE(OFFSET($BH$3,0,0,'Données projet'!$E$11+1,1))-AVERAGE(OFFSET($H$3,0,0,'Données projet'!$E$11+1,1))</f>
        <v>446.67723242232324</v>
      </c>
      <c r="BJ197" s="62">
        <f t="shared" ref="BJ197:BJ203" si="206">$BJ$3</f>
        <v>275.54513370838777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3.2057078502284266E-2</v>
      </c>
      <c r="BR197" s="23">
        <f>EXP(-LN(2)/2)*BR196+(1-EXP(-LN(2)/2))/(LN(2)/2)*BL197*BO197*VLOOKUP('Données projet'!$B$11,Paramètres!$A$1:$I$89,3,0)*0.475*44/12</f>
        <v>2.9083718900569522E-24</v>
      </c>
      <c r="BS197" s="24">
        <f t="shared" si="169"/>
        <v>3.2057078502284266E-2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1.9895196601282805E-13</v>
      </c>
      <c r="BZ197" s="14">
        <f>BY197*VLOOKUP('Données projet'!$B$12,Paramètres!$A$1:$I$89,3,0)*VLOOKUP('Données projet'!$B$12,Paramètres!$A$1:$I$89,5,0)</f>
        <v>1.8001173884840681E-13</v>
      </c>
      <c r="CA197" s="14">
        <f t="shared" si="170"/>
        <v>2.5254331426407198E-12</v>
      </c>
      <c r="CB197" s="22">
        <f t="shared" si="171"/>
        <v>4.7119831685935622E-12</v>
      </c>
      <c r="CC197" s="62">
        <f t="shared" si="195"/>
        <v>290.25878253422445</v>
      </c>
      <c r="CD197" s="62">
        <f ca="1">AVERAGE(OFFSET($CC$3,0,0,'Données projet'!$E$12+1,1))-AVERAGE(OFFSET($H$3,0,0,'Données projet'!$E$12+1,1))</f>
        <v>312.43110610485337</v>
      </c>
      <c r="CE197" s="62">
        <f t="shared" ref="CE197:CE203" si="207">$CE$3</f>
        <v>442.54749157177571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0.32395157261054885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0.32395157261054885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290.31211911692009</v>
      </c>
      <c r="S198" s="62">
        <f ca="1">AVERAGE(OFFSET($R$3,0,0,'Données projet'!$E$9+1,1))-AVERAGE(OFFSET($H$3,0,0,'Données projet'!$E$9+1,1))</f>
        <v>289.69436826914978</v>
      </c>
      <c r="T198" s="62">
        <f t="shared" si="204"/>
        <v>242.84781402593845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1.5429577615577727E-13</v>
      </c>
      <c r="AK198" s="14">
        <f t="shared" si="164"/>
        <v>2.2038482767263348E-12</v>
      </c>
      <c r="AL198" s="22">
        <f t="shared" si="165"/>
        <v>4.107100892103012E-12</v>
      </c>
      <c r="AM198" s="62">
        <f t="shared" si="193"/>
        <v>290.31211911692259</v>
      </c>
      <c r="AN198" s="62">
        <f ca="1">AVERAGE(OFFSET($AM$3,0,0,'Données projet'!$E$10+1,1))-AVERAGE(OFFSET($H$3,0,0,'Données projet'!$E$10+1,1))</f>
        <v>406.67123242209931</v>
      </c>
      <c r="AO198" s="62">
        <f t="shared" si="205"/>
        <v>252.43382636914751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2.7822578588925947E-2</v>
      </c>
      <c r="AW198" s="23">
        <f>EXP(-LN(2)/2)*AW197+(1-EXP(-LN(2)/2))/(LN(2)/2)*AQ198*AT198*VLOOKUP('Données projet'!$B$10,Paramètres!$A$1:$I$89,3,0)*0.475*44/12</f>
        <v>1.8350570795223568E-24</v>
      </c>
      <c r="AX198" s="23">
        <f t="shared" si="166"/>
        <v>2.7822578588925947E-2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1.72917680174578E-13</v>
      </c>
      <c r="BF198" s="14">
        <f t="shared" si="167"/>
        <v>2.4372886112056825E-12</v>
      </c>
      <c r="BG198" s="22">
        <f t="shared" si="168"/>
        <v>4.5461092908206203E-12</v>
      </c>
      <c r="BH198" s="62">
        <f t="shared" si="194"/>
        <v>290.31211911692304</v>
      </c>
      <c r="BI198" s="62">
        <f ca="1">AVERAGE(OFFSET($BH$3,0,0,'Données projet'!$E$11+1,1))-AVERAGE(OFFSET($H$3,0,0,'Données projet'!$E$11+1,1))</f>
        <v>446.67723242232324</v>
      </c>
      <c r="BJ198" s="62">
        <f t="shared" si="206"/>
        <v>275.54513370838777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3.1180476004830811E-2</v>
      </c>
      <c r="BR198" s="23">
        <f>EXP(-LN(2)/2)*BR197+(1-EXP(-LN(2)/2))/(LN(2)/2)*BL198*BO198*VLOOKUP('Données projet'!$B$11,Paramètres!$A$1:$I$89,3,0)*0.475*44/12</f>
        <v>2.056529485671607E-24</v>
      </c>
      <c r="BS198" s="24">
        <f t="shared" si="169"/>
        <v>3.1180476004830811E-2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1.9895196601282805E-13</v>
      </c>
      <c r="BZ198" s="14">
        <f>BY198*VLOOKUP('Données projet'!$B$12,Paramètres!$A$1:$I$89,3,0)*VLOOKUP('Données projet'!$B$12,Paramètres!$A$1:$I$89,5,0)</f>
        <v>1.8001173884840681E-13</v>
      </c>
      <c r="CA198" s="14">
        <f t="shared" si="170"/>
        <v>2.5254331426407198E-12</v>
      </c>
      <c r="CB198" s="22">
        <f t="shared" si="171"/>
        <v>4.7119831685935622E-12</v>
      </c>
      <c r="CC198" s="62">
        <f t="shared" si="195"/>
        <v>290.31211911692321</v>
      </c>
      <c r="CD198" s="62">
        <f ca="1">AVERAGE(OFFSET($CC$3,0,0,'Données projet'!$E$12+1,1))-AVERAGE(OFFSET($H$3,0,0,'Données projet'!$E$12+1,1))</f>
        <v>312.43110610485337</v>
      </c>
      <c r="CE198" s="62">
        <f t="shared" si="207"/>
        <v>442.54749157177571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0.31759907986260477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0.31759907986260477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290.36453042915178</v>
      </c>
      <c r="S199" s="62">
        <f ca="1">AVERAGE(OFFSET($R$3,0,0,'Données projet'!$E$9+1,1))-AVERAGE(OFFSET($H$3,0,0,'Données projet'!$E$9+1,1))</f>
        <v>289.69436826914978</v>
      </c>
      <c r="T199" s="62">
        <f t="shared" si="204"/>
        <v>242.84781402593845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1.5429577615577727E-13</v>
      </c>
      <c r="AK199" s="14">
        <f t="shared" si="164"/>
        <v>2.2038482767263348E-12</v>
      </c>
      <c r="AL199" s="22">
        <f t="shared" si="165"/>
        <v>4.107100892103012E-12</v>
      </c>
      <c r="AM199" s="62">
        <f t="shared" si="193"/>
        <v>290.36453042915429</v>
      </c>
      <c r="AN199" s="62">
        <f ca="1">AVERAGE(OFFSET($AM$3,0,0,'Données projet'!$E$10+1,1))-AVERAGE(OFFSET($H$3,0,0,'Données projet'!$E$10+1,1))</f>
        <v>406.67123242209931</v>
      </c>
      <c r="AO199" s="62">
        <f t="shared" si="205"/>
        <v>252.43382636914751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2.706176871428595E-2</v>
      </c>
      <c r="AW199" s="23">
        <f>EXP(-LN(2)/2)*AW198+(1-EXP(-LN(2)/2))/(LN(2)/2)*AQ199*AT199*VLOOKUP('Données projet'!$B$10,Paramètres!$A$1:$I$89,3,0)*0.475*44/12</f>
        <v>1.2975813047946401E-24</v>
      </c>
      <c r="AX199" s="23">
        <f t="shared" si="166"/>
        <v>2.706176871428595E-2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1.72917680174578E-13</v>
      </c>
      <c r="BF199" s="14">
        <f t="shared" si="167"/>
        <v>2.4372886112056825E-12</v>
      </c>
      <c r="BG199" s="22">
        <f t="shared" si="168"/>
        <v>4.5461092908206203E-12</v>
      </c>
      <c r="BH199" s="62">
        <f t="shared" si="194"/>
        <v>290.36453042915474</v>
      </c>
      <c r="BI199" s="62">
        <f ca="1">AVERAGE(OFFSET($BH$3,0,0,'Données projet'!$E$11+1,1))-AVERAGE(OFFSET($H$3,0,0,'Données projet'!$E$11+1,1))</f>
        <v>446.67723242232324</v>
      </c>
      <c r="BJ199" s="62">
        <f t="shared" si="206"/>
        <v>275.54513370838777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3.0327844248768745E-2</v>
      </c>
      <c r="BR199" s="23">
        <f>EXP(-LN(2)/2)*BR198+(1-EXP(-LN(2)/2))/(LN(2)/2)*BL199*BO199*VLOOKUP('Données projet'!$B$11,Paramètres!$A$1:$I$89,3,0)*0.475*44/12</f>
        <v>1.4541859450284761E-24</v>
      </c>
      <c r="BS199" s="24">
        <f t="shared" si="169"/>
        <v>3.0327844248768745E-2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1.9895196601282805E-13</v>
      </c>
      <c r="BZ199" s="14">
        <f>BY199*VLOOKUP('Données projet'!$B$12,Paramètres!$A$1:$I$89,3,0)*VLOOKUP('Données projet'!$B$12,Paramètres!$A$1:$I$89,5,0)</f>
        <v>1.8001173884840681E-13</v>
      </c>
      <c r="CA199" s="14">
        <f t="shared" si="170"/>
        <v>2.5254331426407198E-12</v>
      </c>
      <c r="CB199" s="22">
        <f t="shared" si="171"/>
        <v>4.7119831685935622E-12</v>
      </c>
      <c r="CC199" s="62">
        <f t="shared" si="195"/>
        <v>290.36453042915491</v>
      </c>
      <c r="CD199" s="62">
        <f ca="1">AVERAGE(OFFSET($CC$3,0,0,'Données projet'!$E$12+1,1))-AVERAGE(OFFSET($H$3,0,0,'Données projet'!$E$12+1,1))</f>
        <v>312.43110610485337</v>
      </c>
      <c r="CE199" s="62">
        <f t="shared" si="207"/>
        <v>442.54749157177571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0.31137115562280993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0.31137115562280993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290.41603252229038</v>
      </c>
      <c r="S200" s="62">
        <f ca="1">AVERAGE(OFFSET($R$3,0,0,'Données projet'!$E$9+1,1))-AVERAGE(OFFSET($H$3,0,0,'Données projet'!$E$9+1,1))</f>
        <v>289.69436826914978</v>
      </c>
      <c r="T200" s="62">
        <f t="shared" si="204"/>
        <v>242.84781402593845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1.5429577615577727E-13</v>
      </c>
      <c r="AK200" s="14">
        <f t="shared" si="164"/>
        <v>2.2038482767263348E-12</v>
      </c>
      <c r="AL200" s="22">
        <f t="shared" si="165"/>
        <v>4.107100892103012E-12</v>
      </c>
      <c r="AM200" s="62">
        <f t="shared" si="193"/>
        <v>290.41603252229288</v>
      </c>
      <c r="AN200" s="62">
        <f ca="1">AVERAGE(OFFSET($AM$3,0,0,'Données projet'!$E$10+1,1))-AVERAGE(OFFSET($H$3,0,0,'Données projet'!$E$10+1,1))</f>
        <v>406.67123242209931</v>
      </c>
      <c r="AO200" s="62">
        <f t="shared" si="205"/>
        <v>252.43382636914751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2.6321763225677235E-2</v>
      </c>
      <c r="AW200" s="23">
        <f>EXP(-LN(2)/2)*AW199+(1-EXP(-LN(2)/2))/(LN(2)/2)*AQ200*AT200*VLOOKUP('Données projet'!$B$10,Paramètres!$A$1:$I$89,3,0)*0.475*44/12</f>
        <v>9.1752853976117841E-25</v>
      </c>
      <c r="AX200" s="23">
        <f t="shared" si="166"/>
        <v>2.6321763225677235E-2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1.72917680174578E-13</v>
      </c>
      <c r="BF200" s="14">
        <f t="shared" si="167"/>
        <v>2.4372886112056825E-12</v>
      </c>
      <c r="BG200" s="22">
        <f t="shared" si="168"/>
        <v>4.5461092908206203E-12</v>
      </c>
      <c r="BH200" s="62">
        <f t="shared" si="194"/>
        <v>290.41603252229334</v>
      </c>
      <c r="BI200" s="62">
        <f ca="1">AVERAGE(OFFSET($BH$3,0,0,'Données projet'!$E$11+1,1))-AVERAGE(OFFSET($H$3,0,0,'Données projet'!$E$11+1,1))</f>
        <v>446.67723242232324</v>
      </c>
      <c r="BJ200" s="62">
        <f t="shared" si="206"/>
        <v>275.54513370838777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2.9498527752914151E-2</v>
      </c>
      <c r="BR200" s="23">
        <f>EXP(-LN(2)/2)*BR199+(1-EXP(-LN(2)/2))/(LN(2)/2)*BL200*BO200*VLOOKUP('Données projet'!$B$11,Paramètres!$A$1:$I$89,3,0)*0.475*44/12</f>
        <v>1.0282647428358035E-24</v>
      </c>
      <c r="BS200" s="24">
        <f t="shared" si="169"/>
        <v>2.9498527752914151E-2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1.9895196601282805E-13</v>
      </c>
      <c r="BZ200" s="14">
        <f>BY200*VLOOKUP('Données projet'!$B$12,Paramètres!$A$1:$I$89,3,0)*VLOOKUP('Données projet'!$B$12,Paramètres!$A$1:$I$89,5,0)</f>
        <v>1.8001173884840681E-13</v>
      </c>
      <c r="CA200" s="14">
        <f t="shared" si="170"/>
        <v>2.5254331426407198E-12</v>
      </c>
      <c r="CB200" s="22">
        <f t="shared" si="171"/>
        <v>4.7119831685935622E-12</v>
      </c>
      <c r="CC200" s="62">
        <f t="shared" si="195"/>
        <v>290.41603252229351</v>
      </c>
      <c r="CD200" s="62">
        <f ca="1">AVERAGE(OFFSET($CC$3,0,0,'Données projet'!$E$12+1,1))-AVERAGE(OFFSET($H$3,0,0,'Données projet'!$E$12+1,1))</f>
        <v>312.43110610485337</v>
      </c>
      <c r="CE200" s="62">
        <f t="shared" si="207"/>
        <v>442.54749157177571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0.30526535717869874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0.30526535717869874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290.4666411692545</v>
      </c>
      <c r="S201" s="62">
        <f ca="1">AVERAGE(OFFSET($R$3,0,0,'Données projet'!$E$9+1,1))-AVERAGE(OFFSET($H$3,0,0,'Données projet'!$E$9+1,1))</f>
        <v>289.69436826914978</v>
      </c>
      <c r="T201" s="62">
        <f t="shared" si="204"/>
        <v>242.84781402593845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1.5429577615577727E-13</v>
      </c>
      <c r="AK201" s="14">
        <f t="shared" si="164"/>
        <v>2.2038482767263348E-12</v>
      </c>
      <c r="AL201" s="22">
        <f t="shared" si="165"/>
        <v>4.107100892103012E-12</v>
      </c>
      <c r="AM201" s="62">
        <f t="shared" si="193"/>
        <v>290.466641169257</v>
      </c>
      <c r="AN201" s="62">
        <f ca="1">AVERAGE(OFFSET($AM$3,0,0,'Données projet'!$E$10+1,1))-AVERAGE(OFFSET($H$3,0,0,'Données projet'!$E$10+1,1))</f>
        <v>406.67123242209931</v>
      </c>
      <c r="AO201" s="62">
        <f t="shared" si="205"/>
        <v>252.43382636914751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2.5601993226069722E-2</v>
      </c>
      <c r="AW201" s="23">
        <f>EXP(-LN(2)/2)*AW200+(1-EXP(-LN(2)/2))/(LN(2)/2)*AQ201*AT201*VLOOKUP('Données projet'!$B$10,Paramètres!$A$1:$I$89,3,0)*0.475*44/12</f>
        <v>6.4879065239732005E-25</v>
      </c>
      <c r="AX201" s="23">
        <f t="shared" si="166"/>
        <v>2.5601993226069722E-2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1.72917680174578E-13</v>
      </c>
      <c r="BF201" s="14">
        <f t="shared" si="167"/>
        <v>2.4372886112056825E-12</v>
      </c>
      <c r="BG201" s="22">
        <f t="shared" si="168"/>
        <v>4.5461092908206203E-12</v>
      </c>
      <c r="BH201" s="62">
        <f t="shared" si="194"/>
        <v>290.46664116925746</v>
      </c>
      <c r="BI201" s="62">
        <f ca="1">AVERAGE(OFFSET($BH$3,0,0,'Données projet'!$E$11+1,1))-AVERAGE(OFFSET($H$3,0,0,'Données projet'!$E$11+1,1))</f>
        <v>446.67723242232324</v>
      </c>
      <c r="BJ201" s="62">
        <f t="shared" si="206"/>
        <v>275.54513370838777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2.8691888960250558E-2</v>
      </c>
      <c r="BR201" s="23">
        <f>EXP(-LN(2)/2)*BR200+(1-EXP(-LN(2)/2))/(LN(2)/2)*BL201*BO201*VLOOKUP('Données projet'!$B$11,Paramètres!$A$1:$I$89,3,0)*0.475*44/12</f>
        <v>7.2709297251423806E-25</v>
      </c>
      <c r="BS201" s="24">
        <f t="shared" si="169"/>
        <v>2.8691888960250558E-2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1.9895196601282805E-13</v>
      </c>
      <c r="BZ201" s="14">
        <f>BY201*VLOOKUP('Données projet'!$B$12,Paramètres!$A$1:$I$89,3,0)*VLOOKUP('Données projet'!$B$12,Paramètres!$A$1:$I$89,5,0)</f>
        <v>1.8001173884840681E-13</v>
      </c>
      <c r="CA201" s="14">
        <f t="shared" si="170"/>
        <v>2.5254331426407198E-12</v>
      </c>
      <c r="CB201" s="22">
        <f t="shared" si="171"/>
        <v>4.7119831685935622E-12</v>
      </c>
      <c r="CC201" s="62">
        <f t="shared" si="195"/>
        <v>290.46664116925763</v>
      </c>
      <c r="CD201" s="62">
        <f ca="1">AVERAGE(OFFSET($CC$3,0,0,'Données projet'!$E$12+1,1))-AVERAGE(OFFSET($H$3,0,0,'Données projet'!$E$12+1,1))</f>
        <v>312.43110610485337</v>
      </c>
      <c r="CE201" s="62">
        <f t="shared" si="207"/>
        <v>442.54749157177571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0.29927928971790724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0.29927928971790724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290.51637186933772</v>
      </c>
      <c r="S202" s="62">
        <f ca="1">AVERAGE(OFFSET($R$3,0,0,'Données projet'!$E$9+1,1))-AVERAGE(OFFSET($H$3,0,0,'Données projet'!$E$9+1,1))</f>
        <v>289.69436826914978</v>
      </c>
      <c r="T202" s="62">
        <f t="shared" si="204"/>
        <v>242.84781402593845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1.5429577615577727E-13</v>
      </c>
      <c r="AK202" s="14">
        <f t="shared" si="164"/>
        <v>2.2038482767263348E-12</v>
      </c>
      <c r="AL202" s="22">
        <f t="shared" si="165"/>
        <v>4.107100892103012E-12</v>
      </c>
      <c r="AM202" s="62">
        <f t="shared" si="193"/>
        <v>290.51637186934022</v>
      </c>
      <c r="AN202" s="62">
        <f ca="1">AVERAGE(OFFSET($AM$3,0,0,'Données projet'!$E$10+1,1))-AVERAGE(OFFSET($H$3,0,0,'Données projet'!$E$10+1,1))</f>
        <v>406.67123242209931</v>
      </c>
      <c r="AO202" s="62">
        <f t="shared" si="205"/>
        <v>252.43382636914751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2.4901905374952536E-2</v>
      </c>
      <c r="AW202" s="23">
        <f>EXP(-LN(2)/2)*AW201+(1-EXP(-LN(2)/2))/(LN(2)/2)*AQ202*AT202*VLOOKUP('Données projet'!$B$10,Paramètres!$A$1:$I$89,3,0)*0.475*44/12</f>
        <v>4.587642698805892E-25</v>
      </c>
      <c r="AX202" s="23">
        <f t="shared" si="166"/>
        <v>2.4901905374952536E-2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1.72917680174578E-13</v>
      </c>
      <c r="BF202" s="14">
        <f t="shared" si="167"/>
        <v>2.4372886112056825E-12</v>
      </c>
      <c r="BG202" s="22">
        <f t="shared" si="168"/>
        <v>4.5461092908206203E-12</v>
      </c>
      <c r="BH202" s="62">
        <f t="shared" si="194"/>
        <v>290.51637186934067</v>
      </c>
      <c r="BI202" s="62">
        <f ca="1">AVERAGE(OFFSET($BH$3,0,0,'Données projet'!$E$11+1,1))-AVERAGE(OFFSET($H$3,0,0,'Données projet'!$E$11+1,1))</f>
        <v>446.67723242232324</v>
      </c>
      <c r="BJ202" s="62">
        <f t="shared" si="206"/>
        <v>275.54513370838777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2.7907307747791644E-2</v>
      </c>
      <c r="BR202" s="23">
        <f>EXP(-LN(2)/2)*BR201+(1-EXP(-LN(2)/2))/(LN(2)/2)*BL202*BO202*VLOOKUP('Données projet'!$B$11,Paramètres!$A$1:$I$89,3,0)*0.475*44/12</f>
        <v>5.1413237141790174E-25</v>
      </c>
      <c r="BS202" s="24">
        <f t="shared" si="169"/>
        <v>2.7907307747791644E-2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1.9895196601282805E-13</v>
      </c>
      <c r="BZ202" s="14">
        <f>BY202*VLOOKUP('Données projet'!$B$12,Paramètres!$A$1:$I$89,3,0)*VLOOKUP('Données projet'!$B$12,Paramètres!$A$1:$I$89,5,0)</f>
        <v>1.8001173884840681E-13</v>
      </c>
      <c r="CA202" s="14">
        <f t="shared" si="170"/>
        <v>2.5254331426407198E-12</v>
      </c>
      <c r="CB202" s="22">
        <f t="shared" si="171"/>
        <v>4.7119831685935622E-12</v>
      </c>
      <c r="CC202" s="62">
        <f t="shared" si="195"/>
        <v>290.51637186934084</v>
      </c>
      <c r="CD202" s="62">
        <f ca="1">AVERAGE(OFFSET($CC$3,0,0,'Données projet'!$E$12+1,1))-AVERAGE(OFFSET($H$3,0,0,'Données projet'!$E$12+1,1))</f>
        <v>312.43110610485337</v>
      </c>
      <c r="CE202" s="62">
        <f t="shared" si="207"/>
        <v>442.54749157177571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0.29341060538888125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0.29341060538888125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290.5652398529557</v>
      </c>
      <c r="S203" s="62">
        <f ca="1">AVERAGE(OFFSET($R$3,0,0,'Données projet'!$E$9+1,1))-AVERAGE(OFFSET($H$3,0,0,'Données projet'!$E$9+1,1))</f>
        <v>289.69436826914978</v>
      </c>
      <c r="T203" s="62">
        <f t="shared" si="204"/>
        <v>242.84781402593845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1.5429577615577727E-13</v>
      </c>
      <c r="AK203" s="14">
        <f t="shared" si="164"/>
        <v>2.2038482767263348E-12</v>
      </c>
      <c r="AL203" s="22">
        <f t="shared" si="165"/>
        <v>4.107100892103012E-12</v>
      </c>
      <c r="AM203" s="62">
        <f t="shared" si="193"/>
        <v>290.5652398529582</v>
      </c>
      <c r="AN203" s="62">
        <f ca="1">AVERAGE(OFFSET($AM$3,0,0,'Données projet'!$E$10+1,1))-AVERAGE(OFFSET($H$3,0,0,'Données projet'!$E$10+1,1))</f>
        <v>406.67123242209931</v>
      </c>
      <c r="AO203" s="62">
        <f t="shared" si="205"/>
        <v>252.43382636914751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2.4220961462940168E-2</v>
      </c>
      <c r="AW203" s="23">
        <f>EXP(-LN(2)/2)*AW202+(1-EXP(-LN(2)/2))/(LN(2)/2)*AQ203*AT203*VLOOKUP('Données projet'!$B$10,Paramètres!$A$1:$I$89,3,0)*0.475*44/12</f>
        <v>3.2439532619866003E-25</v>
      </c>
      <c r="AX203" s="23">
        <f t="shared" si="166"/>
        <v>2.4220961462940168E-2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1.72917680174578E-13</v>
      </c>
      <c r="BF203" s="14">
        <f t="shared" si="167"/>
        <v>2.4372886112056825E-12</v>
      </c>
      <c r="BG203" s="22">
        <f t="shared" si="168"/>
        <v>4.5461092908206203E-12</v>
      </c>
      <c r="BH203" s="62">
        <f t="shared" si="194"/>
        <v>290.56523985295865</v>
      </c>
      <c r="BI203" s="62">
        <f ca="1">AVERAGE(OFFSET($BH$3,0,0,'Données projet'!$E$11+1,1))-AVERAGE(OFFSET($H$3,0,0,'Données projet'!$E$11+1,1))</f>
        <v>446.67723242232324</v>
      </c>
      <c r="BJ203" s="62">
        <f t="shared" si="206"/>
        <v>275.54513370838777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2.714418094984675E-2</v>
      </c>
      <c r="BR203" s="23">
        <f>EXP(-LN(2)/2)*BR202+(1-EXP(-LN(2)/2))/(LN(2)/2)*BL203*BO203*VLOOKUP('Données projet'!$B$11,Paramètres!$A$1:$I$89,3,0)*0.475*44/12</f>
        <v>3.6354648625711903E-25</v>
      </c>
      <c r="BS203" s="24">
        <f t="shared" si="169"/>
        <v>2.714418094984675E-2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1.9895196601282805E-13</v>
      </c>
      <c r="BZ203" s="14">
        <f>BY203*VLOOKUP('Données projet'!$B$12,Paramètres!$A$1:$I$89,3,0)*VLOOKUP('Données projet'!$B$12,Paramètres!$A$1:$I$89,5,0)</f>
        <v>1.8001173884840681E-13</v>
      </c>
      <c r="CA203" s="14">
        <f t="shared" si="170"/>
        <v>2.5254331426407198E-12</v>
      </c>
      <c r="CB203" s="22">
        <f t="shared" si="171"/>
        <v>4.7119831685935622E-12</v>
      </c>
      <c r="CC203" s="62">
        <f t="shared" si="195"/>
        <v>290.56523985295883</v>
      </c>
      <c r="CD203" s="62">
        <f ca="1">AVERAGE(OFFSET($CC$3,0,0,'Données projet'!$E$12+1,1))-AVERAGE(OFFSET($H$3,0,0,'Données projet'!$E$12+1,1))</f>
        <v>312.43110610485337</v>
      </c>
      <c r="CE203" s="62">
        <f t="shared" si="207"/>
        <v>442.54749157177571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0.28765700238000347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0.28765700238000347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1.9472943612303364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12" sqref="I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1.2524999999999999</v>
      </c>
      <c r="C6" s="156">
        <f ca="1">IF(OR('Données projet'!B9="",'Données projet'!C9="",'Données projet'!C9=0%),0,Calculateur!S3)</f>
        <v>289.69436826914978</v>
      </c>
      <c r="D6" s="156">
        <f>IF(OR('Données projet'!B9="",'Données projet'!C9="",'Données projet'!C9=0%),0,Calculateur!T3)</f>
        <v>242.84781402593845</v>
      </c>
      <c r="E6" s="156">
        <f ca="1">MIN(C6,D6)</f>
        <v>242.84781402593845</v>
      </c>
      <c r="F6" s="156">
        <f ca="1">E6*B6</f>
        <v>304.16688706748789</v>
      </c>
      <c r="G6" s="156">
        <f ca="1">F6*(100%-'Données projet'!$C$24)*(100%-'Données projet'!$C$25)*(100%-'Données projet'!$C$26)*(100%-'Données projet'!$C$27)</f>
        <v>260.0626884427021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260.0626884427021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0.501</v>
      </c>
      <c r="C7" s="156">
        <f ca="1">IF(OR('Données projet'!B10="",'Données projet'!C10="",'Données projet'!C10=0%),0,Calculateur!AN3)</f>
        <v>406.67123242209931</v>
      </c>
      <c r="D7" s="156">
        <f>IF(OR('Données projet'!B10="",'Données projet'!C10="",'Données projet'!C10=0%),0,Calculateur!AO3)</f>
        <v>252.43382636914751</v>
      </c>
      <c r="E7" s="156">
        <f t="shared" ref="E7:E15" ca="1" si="0">MIN(C7,D7)</f>
        <v>252.43382636914751</v>
      </c>
      <c r="F7" s="156">
        <f t="shared" ref="F7:F15" ca="1" si="1">E7*B7</f>
        <v>126.4693470109429</v>
      </c>
      <c r="G7" s="156">
        <f ca="1">F7*(100%-'Données projet'!$C$24)*(100%-'Données projet'!$C$25)*(100%-'Données projet'!$C$26)*(100%-'Données projet'!$C$27)</f>
        <v>108.13129169435618</v>
      </c>
      <c r="H7" s="164">
        <f>IF(OR('Données projet'!B10="",'Données projet'!C10="",'Données projet'!C10=0%),0,AVERAGE(Calculateur!$AX$3:$AX$33)*B7)</f>
        <v>0.24643364982130775</v>
      </c>
      <c r="I7" s="158">
        <f>H7*(100%-'Données projet'!$C$24)*(100%-'Données projet'!$C$25)*(100%-'Données projet'!$C$26)*(100%-'Données projet'!$C$27)</f>
        <v>0.21070077059721812</v>
      </c>
      <c r="J7" s="159">
        <f>IF(OR('Données projet'!B10="",'Données projet'!C10="",'Données projet'!C10=0%),0,SUM(Calculateur!$AQ$3:$AQ$33)*VLOOKUP('Données projet'!$B$10,Paramètres!$A$1:$I$89,9,0)*B7)</f>
        <v>3.63225</v>
      </c>
      <c r="K7" s="160">
        <f>J7*(100%-'Données projet'!$C$24)*(100%-'Données projet'!$C$25)*(100%-'Données projet'!$C$26)*(100%-'Données projet'!$C$27)</f>
        <v>3.10557375</v>
      </c>
      <c r="L7" s="161">
        <f t="shared" ref="L7:L15" ca="1" si="2">G7+I7+K7</f>
        <v>111.4475662149534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0.501</v>
      </c>
      <c r="C8" s="156">
        <f ca="1">IF(OR('Données projet'!B11="",'Données projet'!C11="",'Données projet'!C11=0%),0,Calculateur!BI3)</f>
        <v>446.67723242232324</v>
      </c>
      <c r="D8" s="156">
        <f>IF(OR('Données projet'!B11="",'Données projet'!C11="",'Données projet'!C11=0%),0,Calculateur!BJ3)</f>
        <v>275.54513370838777</v>
      </c>
      <c r="E8" s="156">
        <f t="shared" ca="1" si="0"/>
        <v>275.54513370838777</v>
      </c>
      <c r="F8" s="156">
        <f t="shared" ca="1" si="1"/>
        <v>138.04811198790227</v>
      </c>
      <c r="G8" s="156">
        <f ca="1">F8*(100%-'Données projet'!$C$24)*(100%-'Données projet'!$C$25)*(100%-'Données projet'!$C$26)*(100%-'Données projet'!$C$27)</f>
        <v>118.03113574965644</v>
      </c>
      <c r="H8" s="164">
        <f>IF(OR('Données projet'!B11="",'Données projet'!C11="",'Données projet'!C11=0%),0,AVERAGE(Calculateur!$BS$3:$BS$33)*B8)</f>
        <v>0.27617564204112083</v>
      </c>
      <c r="I8" s="158">
        <f>H8*(100%-'Données projet'!$C$24)*(100%-'Données projet'!$C$25)*(100%-'Données projet'!$C$26)*(100%-'Données projet'!$C$27)</f>
        <v>0.23613017394515831</v>
      </c>
      <c r="J8" s="159">
        <f>IF(OR('Données projet'!B11="",'Données projet'!C11="",'Données projet'!C11=0%),0,SUM(Calculateur!$BL$3:$BL$33)*VLOOKUP('Données projet'!$B$11,Paramètres!$A$1:$I$89,9,0)*B8)</f>
        <v>3.63225</v>
      </c>
      <c r="K8" s="160">
        <f>J8*(100%-'Données projet'!$C$24)*(100%-'Données projet'!$C$25)*(100%-'Données projet'!$C$26)*(100%-'Données projet'!$C$27)</f>
        <v>3.10557375</v>
      </c>
      <c r="L8" s="161">
        <f t="shared" ca="1" si="2"/>
        <v>121.3728396736016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Robinier faux-acacia</v>
      </c>
      <c r="B9" s="163">
        <f>'Données projet'!D12</f>
        <v>2.7555000000000001</v>
      </c>
      <c r="C9" s="156">
        <f ca="1">IF(OR('Données projet'!B12="",'Données projet'!C12="",'Données projet'!C12=0%),0,Calculateur!CD3)</f>
        <v>312.43110610485337</v>
      </c>
      <c r="D9" s="156">
        <f>IF(OR('Données projet'!B12="",'Données projet'!C12="",'Données projet'!C12=0%),0,Calculateur!CE3)</f>
        <v>442.54749157177571</v>
      </c>
      <c r="E9" s="156">
        <f t="shared" ca="1" si="0"/>
        <v>312.43110610485337</v>
      </c>
      <c r="F9" s="156">
        <f t="shared" ca="1" si="1"/>
        <v>860.90391287192347</v>
      </c>
      <c r="G9" s="156">
        <f ca="1">F9*(100%-'Données projet'!$C$24)*(100%-'Données projet'!$C$25)*(100%-'Données projet'!$C$26)*(100%-'Données projet'!$C$27)</f>
        <v>736.07284550549457</v>
      </c>
      <c r="H9" s="164">
        <f>IF(OR('Données projet'!B12="",'Données projet'!C12="",'Données projet'!C12=0%),0,AVERAGE(Calculateur!$CN$3:$CN$33)*B9)</f>
        <v>5.7950620853258688</v>
      </c>
      <c r="I9" s="158">
        <f>H9*(100%-'Données projet'!$C$24)*(100%-'Données projet'!$C$25)*(100%-'Données projet'!$C$26)*(100%-'Données projet'!$C$27)</f>
        <v>4.9547780829536174</v>
      </c>
      <c r="J9" s="159">
        <f>IF(OR('Données projet'!B12="",'Données projet'!C12="",'Données projet'!C12=0%),0,SUM(Calculateur!$CG$3:$CG$33)*VLOOKUP('Données projet'!$B$12,Paramètres!$A$1:$I$89,9,0)*B9)</f>
        <v>52.354500000000002</v>
      </c>
      <c r="K9" s="160">
        <f>J9*(100%-'Données projet'!$C$24)*(100%-'Données projet'!$C$25)*(100%-'Données projet'!$C$26)*(100%-'Données projet'!$C$27)</f>
        <v>44.763097500000001</v>
      </c>
      <c r="L9" s="161">
        <f t="shared" ca="1" si="2"/>
        <v>785.79072108844809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1429.5882589382566</v>
      </c>
      <c r="G16" s="175">
        <f t="shared" ca="1" si="3"/>
        <v>1222.2979613922093</v>
      </c>
      <c r="H16" s="176">
        <f t="shared" si="3"/>
        <v>6.3176713771882973</v>
      </c>
      <c r="I16" s="176">
        <f t="shared" si="3"/>
        <v>5.4016090274959936</v>
      </c>
      <c r="J16" s="177">
        <f t="shared" si="3"/>
        <v>59.619</v>
      </c>
      <c r="K16" s="177">
        <f t="shared" si="3"/>
        <v>50.974245000000003</v>
      </c>
      <c r="L16" s="178">
        <f t="shared" ca="1" si="3"/>
        <v>1278.6738154197051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0" zoomScale="90" zoomScaleNormal="90" workbookViewId="0">
      <selection activeCell="I130" sqref="I1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90">
        <f>'Données projet'!D9</f>
        <v>1.2524999999999999</v>
      </c>
      <c r="V10" s="189">
        <f>U10*T10</f>
        <v>796.29023441831714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529.15705950963059</v>
      </c>
      <c r="U11" s="190">
        <f>'Données projet'!D10</f>
        <v>0.501</v>
      </c>
      <c r="V11" s="189">
        <f t="shared" ref="V11" si="0">U11*T11</f>
        <v>265.10768681432495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574.0130621148071</v>
      </c>
      <c r="U12" s="190">
        <f>'Données projet'!D11</f>
        <v>0.501</v>
      </c>
      <c r="V12" s="189">
        <f t="shared" ref="V12:V19" si="1">U12*T12</f>
        <v>287.58054411951838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878.41340148668132</v>
      </c>
      <c r="U13" s="190">
        <f>'Données projet'!D12</f>
        <v>2.7555000000000001</v>
      </c>
      <c r="V13" s="189">
        <f t="shared" si="1"/>
        <v>2420.4681277965506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4044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548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342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-19005.111673374489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342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343">
        <v>15</v>
      </c>
      <c r="D25" s="194">
        <f t="shared" si="2"/>
        <v>945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-19005.111673374489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342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343">
        <v>18</v>
      </c>
      <c r="D27" s="194">
        <f t="shared" si="2"/>
        <v>1206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343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343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343">
        <v>30</v>
      </c>
      <c r="D30" s="194">
        <f t="shared" si="2"/>
        <v>2190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343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343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343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343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343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343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343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343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343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343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343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343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343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343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343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343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343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343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343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343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283</v>
      </c>
      <c r="C73" s="343">
        <v>150</v>
      </c>
      <c r="D73" s="191">
        <f t="shared" si="4"/>
        <v>42450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343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343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343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343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343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343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343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343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343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343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343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343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343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343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343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343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343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343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343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283</v>
      </c>
      <c r="C104" s="343">
        <v>150</v>
      </c>
      <c r="D104" s="191">
        <f t="shared" si="6"/>
        <v>42450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5</v>
      </c>
      <c r="B116" s="193">
        <f>'Données projet'!D114</f>
        <v>4</v>
      </c>
      <c r="C116" s="343">
        <v>8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10</v>
      </c>
      <c r="B117" s="193">
        <f>'Données projet'!D115</f>
        <v>21</v>
      </c>
      <c r="C117" s="343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15</v>
      </c>
      <c r="B118" s="193">
        <f>'Données projet'!D116</f>
        <v>17</v>
      </c>
      <c r="C118" s="343">
        <v>9</v>
      </c>
      <c r="D118" s="191">
        <f t="shared" si="8"/>
        <v>153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20</v>
      </c>
      <c r="B119" s="193">
        <f>'Données projet'!D117</f>
        <v>14</v>
      </c>
      <c r="C119" s="343">
        <v>12</v>
      </c>
      <c r="D119" s="191">
        <f t="shared" si="8"/>
        <v>168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25</v>
      </c>
      <c r="B120" s="193">
        <f>'Données projet'!D118</f>
        <v>11</v>
      </c>
      <c r="C120" s="343">
        <v>12</v>
      </c>
      <c r="D120" s="191">
        <f t="shared" si="8"/>
        <v>132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30</v>
      </c>
      <c r="B121" s="193">
        <f>'Données projet'!D119</f>
        <v>9</v>
      </c>
      <c r="C121" s="343">
        <v>13</v>
      </c>
      <c r="D121" s="191">
        <f t="shared" si="8"/>
        <v>117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35</v>
      </c>
      <c r="B122" s="193">
        <f>'Données projet'!D120</f>
        <v>7</v>
      </c>
      <c r="C122" s="343">
        <v>13</v>
      </c>
      <c r="D122" s="191">
        <f t="shared" si="8"/>
        <v>91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40</v>
      </c>
      <c r="B123" s="193">
        <f>'Données projet'!D121</f>
        <v>6</v>
      </c>
      <c r="C123" s="343">
        <v>14</v>
      </c>
      <c r="D123" s="191">
        <f t="shared" si="8"/>
        <v>84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45</v>
      </c>
      <c r="B124" s="193">
        <f>'Données projet'!D122</f>
        <v>252</v>
      </c>
      <c r="C124" s="343">
        <v>14</v>
      </c>
      <c r="D124" s="191">
        <f t="shared" si="8"/>
        <v>3528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2024-04-17T14:44:02Z</dcterms:modified>
</cp:coreProperties>
</file>