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E216D21E-D53F-4C38-ABAC-E35241CD2808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DI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Y161" i="2"/>
  <c r="ED161" i="2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HH163" i="2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FR164" i="2"/>
  <c r="ED163" i="2"/>
  <c r="EY163" i="2"/>
  <c r="DH164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V172" i="2"/>
  <c r="EW172" i="2"/>
  <c r="HG172" i="2"/>
  <c r="HI172" i="2"/>
  <c r="EA172" i="2"/>
  <c r="EB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D172" i="2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HH176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Y179" i="2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HH190" i="2"/>
  <c r="ED189" i="2"/>
  <c r="EY189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HI193" i="2"/>
  <c r="FQ193" i="2"/>
  <c r="ED192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EB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FQ195" i="2"/>
  <c r="ED194" i="2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HH197" i="2"/>
  <c r="EY196" i="2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HJ199" i="2" l="1"/>
  <c r="EX200" i="2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J200" i="2" l="1"/>
  <c r="EY200" i="2"/>
  <c r="DI200" i="2"/>
  <c r="HG201" i="2"/>
  <c r="ED200" i="2"/>
  <c r="FS201" i="2"/>
  <c r="HH201" i="2"/>
  <c r="EA201" i="2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FS202" i="2"/>
  <c r="EW202" i="2"/>
  <c r="EY201" i="2"/>
  <c r="ED201" i="2"/>
  <c r="HG202" i="2"/>
  <c r="HJ202" i="2" s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GT181" i="2" a="1"/>
  <c r="GT181" i="2" s="1"/>
  <c r="GT133" i="2" a="1"/>
  <c r="GT133" i="2" s="1"/>
  <c r="GT152" i="2" a="1"/>
  <c r="GT152" i="2" s="1"/>
  <c r="GT147" i="2" a="1"/>
  <c r="GT147" i="2" s="1"/>
  <c r="GT11" i="2" a="1"/>
  <c r="GT11" i="2" s="1"/>
  <c r="DN155" i="2" a="1"/>
  <c r="DN155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DN103" i="2" a="1"/>
  <c r="DN103" i="2" s="1"/>
  <c r="DN114" i="2" a="1"/>
  <c r="DN114" i="2" s="1"/>
  <c r="AH19" i="2" a="1"/>
  <c r="AH19" i="2" s="1"/>
  <c r="AH62" i="2" a="1"/>
  <c r="AH62" i="2" s="1"/>
  <c r="AH163" i="2" a="1"/>
  <c r="AH16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CS72" i="2" a="1"/>
  <c r="CS72" i="2" s="1"/>
  <c r="FD82" i="2" a="1"/>
  <c r="FD82" i="2" s="1"/>
  <c r="DN187" i="2" a="1"/>
  <c r="DN187" i="2" s="1"/>
  <c r="AX200" i="2"/>
  <c r="FY133" i="2" l="1" a="1"/>
  <c r="FY133" i="2" s="1"/>
  <c r="GT121" i="2" a="1"/>
  <c r="GT121" i="2" s="1"/>
  <c r="GT122" i="2" a="1"/>
  <c r="GT122" i="2" s="1"/>
  <c r="GT51" i="2" a="1"/>
  <c r="GT51" i="2" s="1"/>
  <c r="GT102" i="2" a="1"/>
  <c r="GT102" i="2" s="1"/>
  <c r="GT68" i="2" a="1"/>
  <c r="GT68" i="2" s="1"/>
  <c r="GT115" i="2" a="1"/>
  <c r="GT115" i="2" s="1"/>
  <c r="GT33" i="2" a="1"/>
  <c r="GT33" i="2" s="1"/>
  <c r="FY22" i="2" a="1"/>
  <c r="FY22" i="2" s="1"/>
  <c r="FY90" i="2" a="1"/>
  <c r="FY90" i="2" s="1"/>
  <c r="FY57" i="2" a="1"/>
  <c r="FY57" i="2" s="1"/>
  <c r="FY54" i="2" a="1"/>
  <c r="FY54" i="2" s="1"/>
  <c r="FY109" i="2" a="1"/>
  <c r="FY109" i="2" s="1"/>
  <c r="FY79" i="2" a="1"/>
  <c r="FY79" i="2" s="1"/>
  <c r="FY47" i="2" a="1"/>
  <c r="FY47" i="2" s="1"/>
  <c r="EI150" i="2" a="1"/>
  <c r="EI150" i="2" s="1"/>
  <c r="CS129" i="2" a="1"/>
  <c r="CS129" i="2" s="1"/>
  <c r="HH203" i="2"/>
  <c r="GT184" i="2" a="1"/>
  <c r="GT184" i="2" s="1"/>
  <c r="EI170" i="2" a="1"/>
  <c r="EI170" i="2" s="1"/>
  <c r="EI166" i="2" a="1"/>
  <c r="EI166" i="2" s="1"/>
  <c r="EI20" i="2" a="1"/>
  <c r="EI20" i="2" s="1"/>
  <c r="EI57" i="2" a="1"/>
  <c r="EI57" i="2" s="1"/>
  <c r="EI142" i="2" a="1"/>
  <c r="EI142" i="2" s="1"/>
  <c r="EI36" i="2" a="1"/>
  <c r="EI36" i="2" s="1"/>
  <c r="EI195" i="2" a="1"/>
  <c r="EI195" i="2" s="1"/>
  <c r="EI178" i="2" a="1"/>
  <c r="EI178" i="2" s="1"/>
  <c r="EI29" i="2" a="1"/>
  <c r="EI29" i="2" s="1"/>
  <c r="EI198" i="2" a="1"/>
  <c r="EI198" i="2" s="1"/>
  <c r="EI16" i="2" a="1"/>
  <c r="EI16" i="2" s="1"/>
  <c r="EI139" i="2" a="1"/>
  <c r="EI139" i="2" s="1"/>
  <c r="EI113" i="2" a="1"/>
  <c r="EI113" i="2" s="1"/>
  <c r="EI165" i="2" a="1"/>
  <c r="EI165" i="2" s="1"/>
  <c r="EI87" i="2" a="1"/>
  <c r="EI87" i="2" s="1"/>
  <c r="EI145" i="2" a="1"/>
  <c r="EI145" i="2" s="1"/>
  <c r="EI106" i="2" a="1"/>
  <c r="EI106" i="2" s="1"/>
  <c r="EY202" i="2"/>
  <c r="EI35" i="2" a="1"/>
  <c r="EI35" i="2" s="1"/>
  <c r="EI34" i="2" a="1"/>
  <c r="EI34" i="2" s="1"/>
  <c r="EI67" i="2" a="1"/>
  <c r="EI67" i="2" s="1"/>
  <c r="EI128" i="2" a="1"/>
  <c r="EI128" i="2" s="1"/>
  <c r="EI71" i="2" a="1"/>
  <c r="EI71" i="2" s="1"/>
  <c r="EI109" i="2" a="1"/>
  <c r="EI109" i="2" s="1"/>
  <c r="EI162" i="2" a="1"/>
  <c r="EI162" i="2" s="1"/>
  <c r="EI153" i="2" a="1"/>
  <c r="EI153" i="2" s="1"/>
  <c r="CS137" i="2" a="1"/>
  <c r="CS137" i="2" s="1"/>
  <c r="CS105" i="2" a="1"/>
  <c r="CS105" i="2" s="1"/>
  <c r="DN124" i="2" a="1"/>
  <c r="DN124" i="2" s="1"/>
  <c r="DN56" i="2" a="1"/>
  <c r="DN56" i="2" s="1"/>
  <c r="CS185" i="2" a="1"/>
  <c r="CS185" i="2" s="1"/>
  <c r="CS161" i="2" a="1"/>
  <c r="CS161" i="2" s="1"/>
  <c r="CS77" i="2" a="1"/>
  <c r="CS77" i="2" s="1"/>
  <c r="CS52" i="2" a="1"/>
  <c r="CS52" i="2" s="1"/>
  <c r="CS134" i="2" a="1"/>
  <c r="CS134" i="2" s="1"/>
  <c r="CS24" i="2" a="1"/>
  <c r="CS24" i="2" s="1"/>
  <c r="CS114" i="2" a="1"/>
  <c r="CS114" i="2" s="1"/>
  <c r="CS120" i="2" a="1"/>
  <c r="CS120" i="2" s="1"/>
  <c r="CS56" i="2" a="1"/>
  <c r="CS56" i="2" s="1"/>
  <c r="CS38" i="2" a="1"/>
  <c r="CS38" i="2" s="1"/>
  <c r="CS116" i="2" a="1"/>
  <c r="CS116" i="2" s="1"/>
  <c r="CS66" i="2" a="1"/>
  <c r="CS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ED203" i="2"/>
  <c r="DI203" i="2"/>
  <c r="EY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Z182" i="2" l="1"/>
  <c r="GZ28" i="2"/>
  <c r="GZ130" i="2"/>
  <c r="GZ113" i="2"/>
  <c r="GZ26" i="2"/>
  <c r="GZ43" i="2"/>
  <c r="GZ12" i="2"/>
  <c r="GZ151" i="2"/>
  <c r="GZ77" i="2"/>
  <c r="GZ169" i="2"/>
  <c r="GZ52" i="2"/>
  <c r="GZ53" i="2"/>
  <c r="GZ123" i="2"/>
  <c r="GZ50" i="2"/>
  <c r="GZ164" i="2"/>
  <c r="GZ92" i="2"/>
  <c r="GZ69" i="2"/>
  <c r="GZ198" i="2"/>
  <c r="GZ85" i="2"/>
  <c r="GZ190" i="2"/>
  <c r="GZ10" i="2"/>
  <c r="GZ160" i="2"/>
  <c r="GZ185" i="2"/>
  <c r="GZ63" i="2"/>
  <c r="GZ175" i="2"/>
  <c r="GZ170" i="2"/>
  <c r="GZ31" i="2"/>
  <c r="GZ7" i="2"/>
  <c r="GZ36" i="2"/>
  <c r="GZ87" i="2"/>
  <c r="GZ100" i="2"/>
  <c r="GZ66" i="2"/>
  <c r="GZ163" i="2"/>
  <c r="GZ99" i="2"/>
  <c r="GZ137" i="2"/>
  <c r="GZ174" i="2"/>
  <c r="GZ48" i="2"/>
  <c r="GZ179" i="2"/>
  <c r="GZ5" i="2"/>
  <c r="GZ192" i="2"/>
  <c r="GZ54" i="2"/>
  <c r="GZ124" i="2"/>
  <c r="GZ156" i="2"/>
  <c r="GZ23" i="2"/>
  <c r="GZ97" i="2"/>
  <c r="GZ178" i="2"/>
  <c r="GZ177" i="2"/>
  <c r="GZ45" i="2"/>
  <c r="GZ171" i="2"/>
  <c r="GZ67" i="2"/>
  <c r="GZ162" i="2"/>
  <c r="GZ80" i="2"/>
  <c r="GZ70" i="2"/>
  <c r="GZ193" i="2"/>
  <c r="GZ134" i="2"/>
  <c r="GZ138" i="2"/>
  <c r="GZ98" i="2"/>
  <c r="GZ126" i="2"/>
  <c r="GZ57" i="2"/>
  <c r="GZ81" i="2"/>
  <c r="GZ158" i="2"/>
  <c r="GZ154" i="2"/>
  <c r="GZ189" i="2"/>
  <c r="GZ91" i="2"/>
  <c r="GZ144" i="2"/>
  <c r="GZ73" i="2"/>
  <c r="GZ11" i="2"/>
  <c r="GZ117" i="2"/>
  <c r="GZ84" i="2"/>
  <c r="GZ9" i="2"/>
  <c r="GZ30" i="2"/>
  <c r="GZ168" i="2"/>
  <c r="GZ167" i="2"/>
  <c r="GZ122" i="2"/>
  <c r="GZ82" i="2"/>
  <c r="GZ56" i="2"/>
  <c r="GZ19" i="2"/>
  <c r="GZ159" i="2"/>
  <c r="GZ150" i="2"/>
  <c r="GZ116" i="2"/>
  <c r="GZ71" i="2"/>
  <c r="GZ47" i="2"/>
  <c r="GZ191" i="2"/>
  <c r="GZ129" i="2"/>
  <c r="GZ101" i="2"/>
  <c r="GZ132" i="2"/>
  <c r="GZ105" i="2"/>
  <c r="GZ121" i="2"/>
  <c r="GZ161" i="2"/>
  <c r="GZ200" i="2"/>
  <c r="GZ165" i="2"/>
  <c r="GZ128" i="2"/>
  <c r="GZ131" i="2"/>
  <c r="GZ119" i="2"/>
  <c r="GZ96" i="2"/>
  <c r="GZ27" i="2"/>
  <c r="GZ110" i="2"/>
  <c r="GZ14" i="2"/>
  <c r="GZ18" i="2"/>
  <c r="GZ89" i="2"/>
  <c r="GZ13" i="2"/>
  <c r="GZ8" i="2"/>
  <c r="GZ35" i="2"/>
  <c r="GZ44" i="2"/>
  <c r="GZ86" i="2"/>
  <c r="GZ188" i="2"/>
  <c r="GZ127" i="2"/>
  <c r="GZ152" i="2"/>
  <c r="GZ95" i="2"/>
  <c r="GZ17" i="2"/>
  <c r="GZ203" i="2"/>
  <c r="GZ40" i="2"/>
  <c r="GZ83" i="2"/>
  <c r="GZ147" i="2"/>
  <c r="GZ114" i="2"/>
  <c r="GZ108" i="2"/>
  <c r="GZ146" i="2"/>
  <c r="GZ125" i="2"/>
  <c r="GZ6" i="2"/>
  <c r="GZ24" i="2"/>
  <c r="GZ61" i="2"/>
  <c r="GZ139" i="2"/>
  <c r="GZ102" i="2"/>
  <c r="GZ75" i="2"/>
  <c r="GZ20" i="2"/>
  <c r="GZ59" i="2"/>
  <c r="GZ58" i="2"/>
  <c r="GZ118" i="2"/>
  <c r="GZ184" i="2"/>
  <c r="GZ90" i="2"/>
  <c r="GZ72" i="2"/>
  <c r="GZ103" i="2"/>
  <c r="GZ133" i="2"/>
  <c r="GZ64" i="2"/>
  <c r="GZ199" i="2"/>
  <c r="GZ4" i="2"/>
  <c r="GZ186" i="2"/>
  <c r="GZ143" i="2"/>
  <c r="GZ157" i="2"/>
  <c r="GZ34" i="2"/>
  <c r="GZ183" i="2"/>
  <c r="GZ202" i="2"/>
  <c r="GZ38" i="2"/>
  <c r="GZ140" i="2"/>
  <c r="GZ42" i="2"/>
  <c r="GZ195" i="2"/>
  <c r="GZ68" i="2"/>
  <c r="GZ74" i="2"/>
  <c r="GZ106" i="2"/>
  <c r="GZ107" i="2"/>
  <c r="GZ155" i="2"/>
  <c r="GZ22" i="2"/>
  <c r="GZ46" i="2"/>
  <c r="GZ16" i="2"/>
  <c r="GZ88" i="2"/>
  <c r="GZ149" i="2"/>
  <c r="GZ136" i="2"/>
  <c r="GZ142" i="2"/>
  <c r="GZ135" i="2"/>
  <c r="GZ78" i="2"/>
  <c r="GZ37" i="2"/>
  <c r="GZ25" i="2"/>
  <c r="GZ196" i="2"/>
  <c r="GZ120" i="2"/>
  <c r="GZ176" i="2"/>
  <c r="GZ32" i="2"/>
  <c r="GZ201" i="2"/>
  <c r="GZ76" i="2"/>
  <c r="GZ172" i="2"/>
  <c r="GZ148" i="2"/>
  <c r="GZ15" i="2"/>
  <c r="GZ65" i="2"/>
  <c r="GZ41" i="2"/>
  <c r="GZ112" i="2"/>
  <c r="GZ181" i="2"/>
  <c r="GZ33" i="2"/>
  <c r="GZ145" i="2"/>
  <c r="GZ39" i="2"/>
  <c r="GZ104" i="2"/>
  <c r="GZ62" i="2"/>
  <c r="GZ197" i="2"/>
  <c r="GZ166" i="2"/>
  <c r="GZ29" i="2"/>
  <c r="GZ21" i="2"/>
  <c r="GZ111" i="2"/>
  <c r="GZ173" i="2"/>
  <c r="GZ141" i="2"/>
  <c r="GZ153" i="2"/>
  <c r="GZ94" i="2"/>
  <c r="GZ79" i="2"/>
  <c r="GZ109" i="2"/>
  <c r="GZ49" i="2"/>
  <c r="GZ93" i="2"/>
  <c r="GZ60" i="2"/>
  <c r="GZ55" i="2"/>
  <c r="GZ180" i="2"/>
  <c r="GZ187" i="2"/>
  <c r="GZ51" i="2"/>
  <c r="GZ194" i="2"/>
  <c r="GZ115" i="2"/>
  <c r="GZ3" i="2"/>
  <c r="C15" i="4" s="1"/>
  <c r="E15" i="4" s="1"/>
  <c r="F15" i="4" s="1"/>
  <c r="G15" i="4" s="1"/>
  <c r="L15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J98" i="2" l="1"/>
  <c r="FJ44" i="2"/>
  <c r="FE84" i="2"/>
  <c r="FF83" i="2"/>
  <c r="FG83" i="2" s="1"/>
  <c r="FH83" i="2" s="1"/>
  <c r="FI83" i="2" s="1"/>
  <c r="FJ119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88" i="2" l="1"/>
  <c r="FJ118" i="2"/>
  <c r="FJ142" i="2"/>
  <c r="FJ77" i="2"/>
  <c r="FJ43" i="2"/>
  <c r="FJ4" i="2"/>
  <c r="FJ163" i="2"/>
  <c r="FJ120" i="2"/>
  <c r="FJ139" i="2"/>
  <c r="FJ108" i="2"/>
  <c r="FJ101" i="2"/>
  <c r="FJ123" i="2"/>
  <c r="FJ99" i="2"/>
  <c r="FJ127" i="2"/>
  <c r="FJ65" i="2"/>
  <c r="FJ76" i="2"/>
  <c r="FJ122" i="2"/>
  <c r="FJ203" i="2"/>
  <c r="FJ130" i="2"/>
  <c r="FJ87" i="2"/>
  <c r="FJ143" i="2"/>
  <c r="FJ182" i="2"/>
  <c r="FJ196" i="2"/>
  <c r="FJ149" i="2"/>
  <c r="FJ151" i="2"/>
  <c r="FJ47" i="2"/>
  <c r="FJ197" i="2"/>
  <c r="FJ141" i="2"/>
  <c r="FJ175" i="2"/>
  <c r="FJ121" i="2"/>
  <c r="FJ167" i="2"/>
  <c r="FJ157" i="2"/>
  <c r="FJ186" i="2"/>
  <c r="FJ109" i="2"/>
  <c r="FJ181" i="2"/>
  <c r="FJ15" i="2"/>
  <c r="FJ95" i="2"/>
  <c r="FJ110" i="2"/>
  <c r="FJ75" i="2"/>
  <c r="FJ14" i="2"/>
  <c r="FJ105" i="2"/>
  <c r="FJ128" i="2"/>
  <c r="FJ79" i="2"/>
  <c r="FJ173" i="2"/>
  <c r="FJ41" i="2"/>
  <c r="FJ7" i="2"/>
  <c r="FJ89" i="2"/>
  <c r="FJ183" i="2"/>
  <c r="FJ34" i="2"/>
  <c r="FJ53" i="2"/>
  <c r="FJ8" i="2"/>
  <c r="FJ193" i="2"/>
  <c r="FJ68" i="2"/>
  <c r="FJ37" i="2"/>
  <c r="FJ20" i="2"/>
  <c r="FJ52" i="2"/>
  <c r="FJ188" i="2"/>
  <c r="FJ26" i="2"/>
  <c r="FJ177" i="2"/>
  <c r="FJ80" i="2"/>
  <c r="FJ199" i="2"/>
  <c r="FJ33" i="2"/>
  <c r="FJ38" i="2"/>
  <c r="FJ23" i="2"/>
  <c r="FJ200" i="2"/>
  <c r="FJ55" i="2"/>
  <c r="FJ169" i="2"/>
  <c r="FJ92" i="2"/>
  <c r="FJ104" i="2"/>
  <c r="FJ146" i="2"/>
  <c r="FJ51" i="2"/>
  <c r="FJ56" i="2"/>
  <c r="FJ59" i="2"/>
  <c r="FJ61" i="2"/>
  <c r="FJ50" i="2"/>
  <c r="FJ111" i="2"/>
  <c r="FJ192" i="2"/>
  <c r="FJ78" i="2"/>
  <c r="FJ178" i="2"/>
  <c r="FJ91" i="2"/>
  <c r="FJ62" i="2"/>
  <c r="FJ152" i="2"/>
  <c r="FJ85" i="2"/>
  <c r="FJ22" i="2"/>
  <c r="FJ162" i="2"/>
  <c r="FJ72" i="2"/>
  <c r="FJ103" i="2"/>
  <c r="FJ107" i="2"/>
  <c r="FJ153" i="2"/>
  <c r="FJ187" i="2"/>
  <c r="FJ31" i="2"/>
  <c r="FJ21" i="2"/>
  <c r="FJ165" i="2"/>
  <c r="FJ135" i="2"/>
  <c r="FJ154" i="2"/>
  <c r="FJ27" i="2"/>
  <c r="FJ39" i="2"/>
  <c r="FJ48" i="2"/>
  <c r="FJ64" i="2"/>
  <c r="FJ42" i="2"/>
  <c r="FJ19" i="2"/>
  <c r="FJ6" i="2"/>
  <c r="FJ124" i="2"/>
  <c r="FJ145" i="2"/>
  <c r="FJ126" i="2"/>
  <c r="FJ137" i="2"/>
  <c r="FJ83" i="2"/>
  <c r="FJ159" i="2"/>
  <c r="FJ180" i="2"/>
  <c r="FJ194" i="2"/>
  <c r="FJ134" i="2"/>
  <c r="FJ102" i="2"/>
  <c r="FJ90" i="2"/>
  <c r="FJ86" i="2"/>
  <c r="FJ54" i="2"/>
  <c r="FJ114" i="2"/>
  <c r="FJ58" i="2"/>
  <c r="FJ202" i="2"/>
  <c r="FJ49" i="2"/>
  <c r="FJ179" i="2"/>
  <c r="FJ82" i="2"/>
  <c r="FJ136" i="2"/>
  <c r="FJ93" i="2"/>
  <c r="FJ190" i="2"/>
  <c r="FJ60" i="2"/>
  <c r="FJ46" i="2"/>
  <c r="FJ132" i="2"/>
  <c r="FJ66" i="2"/>
  <c r="FJ94" i="2"/>
  <c r="FJ36" i="2"/>
  <c r="FJ189" i="2"/>
  <c r="FJ10" i="2"/>
  <c r="FJ112" i="2"/>
  <c r="FJ144" i="2"/>
  <c r="FJ40" i="2"/>
  <c r="FJ160" i="2"/>
  <c r="FJ96" i="2"/>
  <c r="FJ9" i="2"/>
  <c r="FJ13" i="2"/>
  <c r="FJ131" i="2"/>
  <c r="FJ198" i="2"/>
  <c r="FJ161" i="2"/>
  <c r="FJ24" i="2"/>
  <c r="FJ184" i="2"/>
  <c r="FJ129" i="2"/>
  <c r="FJ176" i="2"/>
  <c r="FJ67" i="2"/>
  <c r="FJ84" i="2"/>
  <c r="FJ116" i="2"/>
  <c r="FJ148" i="2"/>
  <c r="FJ81" i="2"/>
  <c r="FJ185" i="2"/>
  <c r="FJ30" i="2"/>
  <c r="FJ70" i="2"/>
  <c r="FJ150" i="2"/>
  <c r="FJ172" i="2"/>
  <c r="FJ191" i="2"/>
  <c r="FJ97" i="2"/>
  <c r="FJ138" i="2"/>
  <c r="FJ63" i="2"/>
  <c r="FJ17" i="2"/>
  <c r="FJ69" i="2"/>
  <c r="FJ25" i="2"/>
  <c r="FJ57" i="2"/>
  <c r="FJ166" i="2"/>
  <c r="FJ140" i="2"/>
  <c r="FJ12" i="2"/>
  <c r="FJ155" i="2"/>
  <c r="FJ29" i="2"/>
  <c r="FJ11" i="2"/>
  <c r="FJ73" i="2"/>
  <c r="FJ16" i="2"/>
  <c r="FJ117" i="2"/>
  <c r="FJ201" i="2"/>
  <c r="FJ35" i="2"/>
  <c r="FJ168" i="2"/>
  <c r="FJ156" i="2"/>
  <c r="FJ74" i="2"/>
  <c r="FJ71" i="2"/>
  <c r="FJ174" i="2"/>
  <c r="FJ32" i="2"/>
  <c r="FJ170" i="2"/>
  <c r="FJ133" i="2"/>
  <c r="FJ115" i="2"/>
  <c r="FJ18" i="2"/>
  <c r="FJ158" i="2"/>
  <c r="FJ100" i="2"/>
  <c r="FJ113" i="2"/>
  <c r="FJ45" i="2"/>
  <c r="FJ3" i="2"/>
  <c r="C13" i="4" s="1"/>
  <c r="E13" i="4" s="1"/>
  <c r="F13" i="4" s="1"/>
  <c r="G13" i="4" s="1"/>
  <c r="L13" i="4" s="1"/>
  <c r="FJ106" i="2"/>
  <c r="FJ125" i="2"/>
  <c r="FJ5" i="2"/>
  <c r="FJ28" i="2"/>
  <c r="FJ164" i="2"/>
  <c r="FJ195" i="2"/>
  <c r="FJ147" i="2"/>
  <c r="FJ171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GE114" i="2" l="1"/>
  <c r="GE119" i="2"/>
  <c r="GE91" i="2"/>
  <c r="GE74" i="2"/>
  <c r="GE61" i="2"/>
  <c r="GE199" i="2"/>
  <c r="GE30" i="2"/>
  <c r="GE44" i="2"/>
  <c r="GE116" i="2"/>
  <c r="GE67" i="2"/>
  <c r="GE48" i="2"/>
  <c r="GE134" i="2"/>
  <c r="GE181" i="2"/>
  <c r="GE202" i="2"/>
  <c r="GE108" i="2"/>
  <c r="GE15" i="2"/>
  <c r="GE68" i="2"/>
  <c r="GE177" i="2"/>
  <c r="GE203" i="2"/>
  <c r="GE19" i="2"/>
  <c r="GE113" i="2"/>
  <c r="GE192" i="2"/>
  <c r="GE151" i="2"/>
  <c r="GE10" i="2"/>
  <c r="GE125" i="2"/>
  <c r="GE39" i="2"/>
  <c r="GE97" i="2"/>
  <c r="GE54" i="2"/>
  <c r="GE35" i="2"/>
  <c r="GE196" i="2"/>
  <c r="GE172" i="2"/>
  <c r="GE112" i="2"/>
  <c r="GE72" i="2"/>
  <c r="GE81" i="2"/>
  <c r="GE139" i="2"/>
  <c r="GE140" i="2"/>
  <c r="GE90" i="2"/>
  <c r="GE59" i="2"/>
  <c r="GE41" i="2"/>
  <c r="GE145" i="2"/>
  <c r="GE173" i="2"/>
  <c r="GE193" i="2"/>
  <c r="GE53" i="2"/>
  <c r="GE4" i="2"/>
  <c r="GE197" i="2"/>
  <c r="GE96" i="2"/>
  <c r="GE64" i="2"/>
  <c r="GE169" i="2"/>
  <c r="GE26" i="2"/>
  <c r="GE126" i="2"/>
  <c r="GE36" i="2"/>
  <c r="GE180" i="2"/>
  <c r="GE147" i="2"/>
  <c r="GE56" i="2"/>
  <c r="GE27" i="2"/>
  <c r="GE95" i="2"/>
  <c r="GE63" i="2"/>
  <c r="GE73" i="2"/>
  <c r="GE31" i="2"/>
  <c r="GE161" i="2"/>
  <c r="GE83" i="2"/>
  <c r="GE11" i="2"/>
  <c r="GE106" i="2"/>
  <c r="GE122" i="2"/>
  <c r="GE144" i="2"/>
  <c r="GE162" i="2"/>
  <c r="GE168" i="2"/>
  <c r="GE131" i="2"/>
  <c r="GE155" i="2"/>
  <c r="GE32" i="2"/>
  <c r="GE7" i="2"/>
  <c r="GE104" i="2"/>
  <c r="GE98" i="2"/>
  <c r="GE109" i="2"/>
  <c r="GE191" i="2"/>
  <c r="GE152" i="2"/>
  <c r="GE85" i="2"/>
  <c r="GE79" i="2"/>
  <c r="GE118" i="2"/>
  <c r="GE117" i="2"/>
  <c r="GE128" i="2"/>
  <c r="GE158" i="2"/>
  <c r="GE50" i="2"/>
  <c r="GE133" i="2"/>
  <c r="GE198" i="2"/>
  <c r="GE182" i="2"/>
  <c r="GE159" i="2"/>
  <c r="GE156" i="2"/>
  <c r="GE174" i="2"/>
  <c r="GE8" i="2"/>
  <c r="GE75" i="2"/>
  <c r="GE115" i="2"/>
  <c r="GE13" i="2"/>
  <c r="GE132" i="2"/>
  <c r="GE93" i="2"/>
  <c r="GE164" i="2"/>
  <c r="GE138" i="2"/>
  <c r="GE66" i="2"/>
  <c r="GE149" i="2"/>
  <c r="GE5" i="2"/>
  <c r="GE55" i="2"/>
  <c r="GE24" i="2"/>
  <c r="GE121" i="2"/>
  <c r="GE178" i="2"/>
  <c r="GE40" i="2"/>
  <c r="GE137" i="2"/>
  <c r="GE160" i="2"/>
  <c r="GE9" i="2"/>
  <c r="GE43" i="2"/>
  <c r="GE22" i="2"/>
  <c r="GE62" i="2"/>
  <c r="GE52" i="2"/>
  <c r="GE57" i="2"/>
  <c r="GE187" i="2"/>
  <c r="GE47" i="2"/>
  <c r="GE77" i="2"/>
  <c r="GE6" i="2"/>
  <c r="GE12" i="2"/>
  <c r="GE127" i="2"/>
  <c r="GE146" i="2"/>
  <c r="GE166" i="2"/>
  <c r="GE120" i="2"/>
  <c r="GE185" i="2"/>
  <c r="GE105" i="2"/>
  <c r="GE33" i="2"/>
  <c r="GE135" i="2"/>
  <c r="GE186" i="2"/>
  <c r="GE100" i="2"/>
  <c r="GE87" i="2"/>
  <c r="GE200" i="2"/>
  <c r="GE107" i="2"/>
  <c r="GE14" i="2"/>
  <c r="GE176" i="2"/>
  <c r="GE70" i="2"/>
  <c r="GE92" i="2"/>
  <c r="GE148" i="2"/>
  <c r="GE189" i="2"/>
  <c r="GE17" i="2"/>
  <c r="GE195" i="2"/>
  <c r="GE175" i="2"/>
  <c r="GE103" i="2"/>
  <c r="GE29" i="2"/>
  <c r="GE21" i="2"/>
  <c r="GE142" i="2"/>
  <c r="GE167" i="2"/>
  <c r="GE123" i="2"/>
  <c r="GE141" i="2"/>
  <c r="GE111" i="2"/>
  <c r="GE101" i="2"/>
  <c r="GE170" i="2"/>
  <c r="GE46" i="2"/>
  <c r="GE124" i="2"/>
  <c r="GE86" i="2"/>
  <c r="GE78" i="2"/>
  <c r="GE143" i="2"/>
  <c r="GE110" i="2"/>
  <c r="GE194" i="2"/>
  <c r="GE171" i="2"/>
  <c r="GE42" i="2"/>
  <c r="GE154" i="2"/>
  <c r="GE179" i="2"/>
  <c r="GE163" i="2"/>
  <c r="GE82" i="2"/>
  <c r="GE37" i="2"/>
  <c r="GE102" i="2"/>
  <c r="GE16" i="2"/>
  <c r="GE80" i="2"/>
  <c r="GE89" i="2"/>
  <c r="GE18" i="2"/>
  <c r="GE201" i="2"/>
  <c r="GE25" i="2"/>
  <c r="GE165" i="2"/>
  <c r="GE129" i="2"/>
  <c r="GE38" i="2"/>
  <c r="GE188" i="2"/>
  <c r="GE58" i="2"/>
  <c r="GE184" i="2"/>
  <c r="GE94" i="2"/>
  <c r="GE60" i="2"/>
  <c r="GE51" i="2"/>
  <c r="GE69" i="2"/>
  <c r="GE84" i="2"/>
  <c r="GE157" i="2"/>
  <c r="GE183" i="2"/>
  <c r="GE76" i="2"/>
  <c r="GE190" i="2"/>
  <c r="GE3" i="2"/>
  <c r="C14" i="4" s="1"/>
  <c r="E14" i="4" s="1"/>
  <c r="F14" i="4" s="1"/>
  <c r="G14" i="4" s="1"/>
  <c r="L14" i="4" s="1"/>
  <c r="GE71" i="2"/>
  <c r="GE49" i="2"/>
  <c r="GE20" i="2"/>
  <c r="GE130" i="2"/>
  <c r="GE45" i="2"/>
  <c r="GE136" i="2"/>
  <c r="GE28" i="2"/>
  <c r="GE99" i="2"/>
  <c r="GE153" i="2"/>
  <c r="GE34" i="2"/>
  <c r="GE65" i="2"/>
  <c r="GE88" i="2"/>
  <c r="GE23" i="2"/>
  <c r="GE150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<sst xmlns="http://schemas.openxmlformats.org/spreadsheetml/2006/main" count="1188" uniqueCount="325">
  <si>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</si>
  <si>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</si>
  <si>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</si>
  <si>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</si>
  <si>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</si>
  <si>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</si>
  <si>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</si>
  <si>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</si>
  <si>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</si>
  <si>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</si>
  <si>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</si>
  <si>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</si>
  <si>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</si>
  <si>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</si>
  <si>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</si>
  <si>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</si>
  <si>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</si>
  <si>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</si>
  <si>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</si>
  <si>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</si>
  <si>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</si>
  <si>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</si>
  <si>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</si>
  <si>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</si>
  <si>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</si>
  <si>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</si>
  <si>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</si>
  <si>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</si>
  <si>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</si>
  <si>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</si>
  <si>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</si>
  <si>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</si>
  <si>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</si>
  <si>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</si>
  <si>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</si>
  <si>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</si>
  <si>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</si>
  <si>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</si>
  <si>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</si>
  <si>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</si>
  <si>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</si>
  <si>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</si>
  <si>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</si>
  <si>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</si>
  <si>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</si>
  <si>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</si>
  <si>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</si>
  <si>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</si>
  <si>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</si>
  <si>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</si>
  <si>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</si>
  <si>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</si>
  <si>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</si>
  <si>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</si>
  <si>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</si>
  <si>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</si>
  <si>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</si>
  <si>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</si>
  <si>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</si>
  <si>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</si>
  <si>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</si>
  <si>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</si>
  <si>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</si>
  <si>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</si>
  <si>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</si>
  <si>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</si>
  <si>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</si>
  <si>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</si>
  <si>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</si>
  <si>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</si>
  <si>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</si>
  <si>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</si>
  <si>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</si>
  <si>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</si>
  <si>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</si>
  <si>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</si>
  <si>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</si>
  <si>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</si>
  <si>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</si>
  <si>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</si>
  <si>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</si>
  <si>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</si>
  <si>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</si>
  <si>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</si>
  <si>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</si>
  <si>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</si>
  <si>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</si>
  <si>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</si>
  <si>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</si>
  <si>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</si>
  <si>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</si>
  <si>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</si>
  <si>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</si>
  <si>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</si>
  <si>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</si>
  <si>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</si>
  <si>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</si>
  <si>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</si>
  <si>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</si>
  <si>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</si>
  <si>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</si>
  <si>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</si>
  <si>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</si>
  <si>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</si>
  <si>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</si>
  <si>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</si>
  <si>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</si>
  <si>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</si>
  <si>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</si>
  <si>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</si>
  <si>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</si>
  <si>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</si>
  <si>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</si>
  <si>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</si>
  <si>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</si>
  <si>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</si>
  <si>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</si>
  <si>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</si>
  <si>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</si>
  <si>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</si>
  <si>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</si>
  <si>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</si>
  <si>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</si>
  <si>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</si>
  <si>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</si>
  <si>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</si>
  <si>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</si>
  <si>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</si>
  <si>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</si>
  <si>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</si>
  <si>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</si>
  <si>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</si>
  <si>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</si>
  <si>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</si>
  <si>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</si>
  <si>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</si>
  <si>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</si>
  <si>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</si>
  <si>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</si>
  <si>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</si>
  <si>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</si>
  <si>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</si>
  <si>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</si>
  <si>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</si>
  <si>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</si>
  <si>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</si>
  <si>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</si>
  <si>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</si>
  <si>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</si>
  <si>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</si>
  <si>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</si>
  <si>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</si>
  <si>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</si>
  <si>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</si>
  <si>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</si>
  <si>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</si>
  <si>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</si>
  <si>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</si>
  <si>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</si>
  <si>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</si>
  <si>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</si>
  <si>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</si>
  <si>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</si>
  <si>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</si>
  <si>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</si>
  <si>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</si>
  <si>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</si>
  <si>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</si>
  <si>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</si>
  <si>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</si>
  <si>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</si>
  <si>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</si>
  <si>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</si>
  <si>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</si>
  <si>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</si>
  <si>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</si>
  <si>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</si>
  <si>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</si>
  <si>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</si>
  <si>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</si>
  <si>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</si>
  <si>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</si>
  <si>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</si>
  <si>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</si>
  <si>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</si>
  <si>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</si>
  <si>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</si>
  <si>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</si>
  <si>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</si>
  <si>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</si>
  <si>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</si>
  <si>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</si>
  <si>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</si>
  <si>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</si>
  <si>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</si>
  <si>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</si>
  <si>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</si>
  <si>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</si>
  <si>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</si>
  <si>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</si>
  <si>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</si>
  <si>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</si>
  <si>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</si>
  <si>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</si>
  <si>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</si>
  <si>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</si>
  <si>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</si>
  <si>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</si>
  <si>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</si>
  <si>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</si>
  <si>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</si>
  <si>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</si>
  <si>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</si>
  <si>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</si>
  <si>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</si>
  <si>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</si>
  <si>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</si>
  <si>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</si>
  <si>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</si>
  <si>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</si>
  <si>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</si>
  <si>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</si>
  <si>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</si>
  <si>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</si>
  <si>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</si>
  <si>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</si>
  <si>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</si>
  <si>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</si>
  <si>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</si>
  <si>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</si>
  <si>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</si>
  <si>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</si>
  <si>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</si>
  <si>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</si>
  <si>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</si>
  <si>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</si>
  <si>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</si>
  <si>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</si>
  <si>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</si>
  <si>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</si>
  <si>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</si>
  <si>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</si>
  <si>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</si>
  <si>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</si>
  <si>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</si>
  <si>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</si>
  <si>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</si>
  <si>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</si>
  <si>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</si>
  <si>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</si>
  <si>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</si>
  <si>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</si>
  <si>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</si>
  <si>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</si>
  <si>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</si>
  <si>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</si>
  <si>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</si>
  <si>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</si>
  <si>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</si>
  <si>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</si>
  <si>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</si>
  <si>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</si>
  <si>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</si>
  <si>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</si>
  <si>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</si>
  <si>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</si>
  <si>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</si>
  <si>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</si>
  <si>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</si>
  <si>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</si>
  <si>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</si>
  <si>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</si>
  <si>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</si>
  <si>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</si>
  <si>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</si>
  <si>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</si>
  <si>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</si>
  <si>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</si>
  <si>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</si>
  <si>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</si>
  <si>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</si>
  <si>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</si>
  <si>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</si>
  <si>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</si>
  <si>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</si>
  <si>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</si>
  <si>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</si>
  <si>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</si>
  <si>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</si>
  <si>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</si>
  <si>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</si>
  <si>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</si>
  <si>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</si>
  <si>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</si>
  <si>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</si>
  <si>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</si>
  <si>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</si>
  <si>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</si>
  <si>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</si>
  <si>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</si>
  <si>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</si>
  <si>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</si>
  <si>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</si>
  <si>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</si>
  <si>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</si>
  <si>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</si>
  <si>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</si>
  <si>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</si>
  <si>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</si>
  <si>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</si>
  <si>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</si>
  <si>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</si>
  <si>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</si>
  <si>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</si>
  <si>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</si>
  <si>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</si>
  <si>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</si>
  <si>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</si>
  <si>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</si>
  <si>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</si>
  <si>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</si>
  <si>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</si>
  <si>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</si>
  <si>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</si>
  <si>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2/5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</si>
</sst>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2.6958578672637423</c:v>
                </c:pt>
                <c:pt idx="2">
                  <c:v>3.1456024429549463</c:v>
                </c:pt>
                <c:pt idx="3">
                  <c:v>3.670649654357323</c:v>
                </c:pt>
                <c:pt idx="4">
                  <c:v>4.2836508617976925</c:v>
                </c:pt>
                <c:pt idx="5">
                  <c:v>4.999389736468971</c:v>
                </c:pt>
                <c:pt idx="6">
                  <c:v>5.8351427158403695</c:v>
                </c:pt>
                <c:pt idx="7">
                  <c:v>6.8111005591399456</c:v>
                </c:pt>
                <c:pt idx="8">
                  <c:v>7.9508613859372161</c:v>
                </c:pt>
                <c:pt idx="9">
                  <c:v>9.2820073493501472</c:v>
                </c:pt>
                <c:pt idx="10">
                  <c:v>10.836779165748409</c:v>
                </c:pt>
                <c:pt idx="11">
                  <c:v>12.652865146640936</c:v>
                </c:pt>
                <c:pt idx="12">
                  <c:v>14.774324216181517</c:v>
                </c:pt>
                <c:pt idx="13">
                  <c:v>17.252665720219614</c:v>
                </c:pt>
                <c:pt idx="14">
                  <c:v>20.148112723022138</c:v>
                </c:pt>
                <c:pt idx="15">
                  <c:v>23.531080042869331</c:v>
                </c:pt>
                <c:pt idx="16">
                  <c:v>27.483903611522063</c:v>
                </c:pt>
                <c:pt idx="17">
                  <c:v>32.10286398842473</c:v>
                </c:pt>
                <c:pt idx="18">
                  <c:v>37.500554174678697</c:v>
                </c:pt>
                <c:pt idx="19">
                  <c:v>43.808650437329739</c:v>
                </c:pt>
                <c:pt idx="20">
                  <c:v>51.181154885798492</c:v>
                </c:pt>
                <c:pt idx="21">
                  <c:v>59.79819029058779</c:v>
                </c:pt>
                <c:pt idx="22">
                  <c:v>69.870441394099274</c:v>
                </c:pt>
                <c:pt idx="23">
                  <c:v>81.644353079392104</c:v>
                </c:pt>
                <c:pt idx="24">
                  <c:v>95.408214639163745</c:v>
                </c:pt>
                <c:pt idx="25">
                  <c:v>111.49928149768296</c:v>
                </c:pt>
                <c:pt idx="26">
                  <c:v>130.31211163776413</c:v>
                </c:pt>
                <c:pt idx="27">
                  <c:v>152.30832432339238</c:v>
                </c:pt>
                <c:pt idx="28">
                  <c:v>178.02802424828835</c:v>
                </c:pt>
                <c:pt idx="29">
                  <c:v>208.10317587450882</c:v>
                </c:pt>
                <c:pt idx="30">
                  <c:v>243.27326149959291</c:v>
                </c:pt>
                <c:pt idx="31">
                  <c:v>274.15159616012278</c:v>
                </c:pt>
                <c:pt idx="32">
                  <c:v>304.95175008027468</c:v>
                </c:pt>
                <c:pt idx="33">
                  <c:v>335.68272447411181</c:v>
                </c:pt>
                <c:pt idx="34">
                  <c:v>366.35173715058863</c:v>
                </c:pt>
                <c:pt idx="35">
                  <c:v>396.96469882146312</c:v>
                </c:pt>
                <c:pt idx="36">
                  <c:v>287.3602716796571</c:v>
                </c:pt>
                <c:pt idx="37">
                  <c:v>312.28499675107327</c:v>
                </c:pt>
                <c:pt idx="38">
                  <c:v>337.16559898912192</c:v>
                </c:pt>
                <c:pt idx="39">
                  <c:v>362.00578971990848</c:v>
                </c:pt>
                <c:pt idx="40">
                  <c:v>386.80872951220834</c:v>
                </c:pt>
                <c:pt idx="41">
                  <c:v>411.5771407175705</c:v>
                </c:pt>
                <c:pt idx="42">
                  <c:v>345.34910174995275</c:v>
                </c:pt>
                <c:pt idx="43">
                  <c:v>370.55926373756279</c:v>
                </c:pt>
                <c:pt idx="44">
                  <c:v>395.73202966467733</c:v>
                </c:pt>
                <c:pt idx="45">
                  <c:v>420.87011059114269</c:v>
                </c:pt>
                <c:pt idx="46">
                  <c:v>445.97586750283375</c:v>
                </c:pt>
                <c:pt idx="47">
                  <c:v>471.05137407996989</c:v>
                </c:pt>
                <c:pt idx="48">
                  <c:v>496.09846540196457</c:v>
                </c:pt>
                <c:pt idx="49">
                  <c:v>402.26313463210437</c:v>
                </c:pt>
                <c:pt idx="50">
                  <c:v>425.87619549343549</c:v>
                </c:pt>
                <c:pt idx="51">
                  <c:v>449.46110395093586</c:v>
                </c:pt>
                <c:pt idx="52">
                  <c:v>473.01954367137131</c:v>
                </c:pt>
                <c:pt idx="53">
                  <c:v>496.55301706749259</c:v>
                </c:pt>
                <c:pt idx="54">
                  <c:v>520.06287264987634</c:v>
                </c:pt>
                <c:pt idx="55">
                  <c:v>543.55032717690437</c:v>
                </c:pt>
                <c:pt idx="56">
                  <c:v>454.24481650463144</c:v>
                </c:pt>
                <c:pt idx="57">
                  <c:v>476.59634202129263</c:v>
                </c:pt>
                <c:pt idx="58">
                  <c:v>498.9255790926793</c:v>
                </c:pt>
                <c:pt idx="59">
                  <c:v>521.23366465282788</c:v>
                </c:pt>
                <c:pt idx="60">
                  <c:v>543.52163046495309</c:v>
                </c:pt>
                <c:pt idx="61">
                  <c:v>565.79041685083439</c:v>
                </c:pt>
                <c:pt idx="62">
                  <c:v>588.04088414741079</c:v>
                </c:pt>
                <c:pt idx="63">
                  <c:v>610.2738223402506</c:v>
                </c:pt>
                <c:pt idx="64">
                  <c:v>528.23845645617007</c:v>
                </c:pt>
                <c:pt idx="65">
                  <c:v>549.83892575965604</c:v>
                </c:pt>
                <c:pt idx="66">
                  <c:v>571.42160804713797</c:v>
                </c:pt>
                <c:pt idx="67">
                  <c:v>592.98726902778117</c:v>
                </c:pt>
                <c:pt idx="68">
                  <c:v>614.53661422900689</c:v>
                </c:pt>
                <c:pt idx="69">
                  <c:v>636.07029571344879</c:v>
                </c:pt>
                <c:pt idx="70">
                  <c:v>657.58891783971956</c:v>
                </c:pt>
                <c:pt idx="71">
                  <c:v>679.09304223054414</c:v>
                </c:pt>
                <c:pt idx="72">
                  <c:v>600.80615581089216</c:v>
                </c:pt>
                <c:pt idx="73">
                  <c:v>621.81796471134874</c:v>
                </c:pt>
                <c:pt idx="74">
                  <c:v>642.81507325128052</c:v>
                </c:pt>
                <c:pt idx="75">
                  <c:v>663.79802870135336</c:v>
                </c:pt>
                <c:pt idx="76">
                  <c:v>684.76734094880146</c:v>
                </c:pt>
                <c:pt idx="77">
                  <c:v>705.72348614062139</c:v>
                </c:pt>
                <c:pt idx="78">
                  <c:v>726.66690987194761</c:v>
                </c:pt>
                <c:pt idx="79">
                  <c:v>747.59802998811335</c:v>
                </c:pt>
                <c:pt idx="80">
                  <c:v>768.51723905691904</c:v>
                </c:pt>
                <c:pt idx="81">
                  <c:v>675.01761016261355</c:v>
                </c:pt>
                <c:pt idx="82">
                  <c:v>694.83780343012586</c:v>
                </c:pt>
                <c:pt idx="83">
                  <c:v>714.64642051425437</c:v>
                </c:pt>
                <c:pt idx="84">
                  <c:v>734.44382712262211</c:v>
                </c:pt>
                <c:pt idx="85">
                  <c:v>754.23036766119492</c:v>
                </c:pt>
                <c:pt idx="86">
                  <c:v>774.006367012586</c:v>
                </c:pt>
                <c:pt idx="87">
                  <c:v>793.77213212336176</c:v>
                </c:pt>
                <c:pt idx="88">
                  <c:v>813.52795342520028</c:v>
                </c:pt>
                <c:pt idx="89">
                  <c:v>833.27410611098742</c:v>
                </c:pt>
                <c:pt idx="90">
                  <c:v>729.68470630285447</c:v>
                </c:pt>
                <c:pt idx="91">
                  <c:v>748.59390688021483</c:v>
                </c:pt>
                <c:pt idx="92">
                  <c:v>767.49340042346296</c:v>
                </c:pt>
                <c:pt idx="93">
                  <c:v>786.38345937215036</c:v>
                </c:pt>
                <c:pt idx="94">
                  <c:v>805.26434202452174</c:v>
                </c:pt>
                <c:pt idx="95">
                  <c:v>824.13629359258357</c:v>
                </c:pt>
                <c:pt idx="96">
                  <c:v>842.99954715561819</c:v>
                </c:pt>
                <c:pt idx="97">
                  <c:v>861.85432452401562</c:v>
                </c:pt>
                <c:pt idx="98">
                  <c:v>880.70083702367663</c:v>
                </c:pt>
                <c:pt idx="99">
                  <c:v>899.53928620986301</c:v>
                </c:pt>
                <c:pt idx="100">
                  <c:v>798.63324124570397</c:v>
                </c:pt>
                <c:pt idx="101">
                  <c:v>817.06058045885231</c:v>
                </c:pt>
                <c:pt idx="102">
                  <c:v>835.47954754465491</c:v>
                </c:pt>
                <c:pt idx="103">
                  <c:v>853.89035285880254</c:v>
                </c:pt>
                <c:pt idx="104">
                  <c:v>872.29319695717265</c:v>
                </c:pt>
                <c:pt idx="105">
                  <c:v>890.68827125365715</c:v>
                </c:pt>
                <c:pt idx="106">
                  <c:v>909.07575862089118</c:v>
                </c:pt>
                <c:pt idx="107">
                  <c:v>927.45583393990785</c:v>
                </c:pt>
                <c:pt idx="108">
                  <c:v>945.82866460402113</c:v>
                </c:pt>
                <c:pt idx="109">
                  <c:v>964.19441098156688</c:v>
                </c:pt>
                <c:pt idx="110">
                  <c:v>855.23421133508009</c:v>
                </c:pt>
                <c:pt idx="111">
                  <c:v>873.05294423725991</c:v>
                </c:pt>
                <c:pt idx="112">
                  <c:v>890.86439966147793</c:v>
                </c:pt>
                <c:pt idx="113">
                  <c:v>908.66874343169832</c:v>
                </c:pt>
                <c:pt idx="114">
                  <c:v>926.46613435177221</c:v>
                </c:pt>
                <c:pt idx="115">
                  <c:v>944.25672463450144</c:v>
                </c:pt>
                <c:pt idx="116">
                  <c:v>962.04066029672424</c:v>
                </c:pt>
                <c:pt idx="117">
                  <c:v>979.81808152371411</c:v>
                </c:pt>
                <c:pt idx="118">
                  <c:v>997.5891230057872</c:v>
                </c:pt>
                <c:pt idx="119">
                  <c:v>1015.3539142497146</c:v>
                </c:pt>
                <c:pt idx="120">
                  <c:v>641.97146052468145</c:v>
                </c:pt>
                <c:pt idx="121">
                  <c:v>641.26128291476209</c:v>
                </c:pt>
                <c:pt idx="122">
                  <c:v>640.55108906304713</c:v>
                </c:pt>
                <c:pt idx="123">
                  <c:v>639.84087894897141</c:v>
                </c:pt>
                <c:pt idx="124">
                  <c:v>447.73845435276593</c:v>
                </c:pt>
                <c:pt idx="125">
                  <c:v>448.11784733066253</c:v>
                </c:pt>
                <c:pt idx="126">
                  <c:v>448.49723343287286</c:v>
                </c:pt>
                <c:pt idx="127">
                  <c:v>448.8766126660426</c:v>
                </c:pt>
                <c:pt idx="128">
                  <c:v>323.75040495820258</c:v>
                </c:pt>
                <c:pt idx="129">
                  <c:v>323.93902671918772</c:v>
                </c:pt>
                <c:pt idx="130">
                  <c:v>324.127646051846</c:v>
                </c:pt>
                <c:pt idx="131">
                  <c:v>324.3162629577933</c:v>
                </c:pt>
                <c:pt idx="132">
                  <c:v>41.499230205854936</c:v>
                </c:pt>
                <c:pt idx="133">
                  <c:v>41.499230205854936</c:v>
                </c:pt>
                <c:pt idx="134">
                  <c:v>41.499230205854936</c:v>
                </c:pt>
                <c:pt idx="135">
                  <c:v>41.499230205854936</c:v>
                </c:pt>
                <c:pt idx="136">
                  <c:v>41.499230205854936</c:v>
                </c:pt>
                <c:pt idx="137">
                  <c:v>41.499230205854936</c:v>
                </c:pt>
                <c:pt idx="138">
                  <c:v>41.499230205854936</c:v>
                </c:pt>
                <c:pt idx="139">
                  <c:v>41.499230205854936</c:v>
                </c:pt>
                <c:pt idx="140">
                  <c:v>41.499230205854936</c:v>
                </c:pt>
                <c:pt idx="141">
                  <c:v>41.499230205854936</c:v>
                </c:pt>
                <c:pt idx="142">
                  <c:v>41.499230205854936</c:v>
                </c:pt>
                <c:pt idx="143">
                  <c:v>41.499230205854936</c:v>
                </c:pt>
                <c:pt idx="144">
                  <c:v>41.499230205854936</c:v>
                </c:pt>
                <c:pt idx="145">
                  <c:v>41.499230205854936</c:v>
                </c:pt>
                <c:pt idx="146">
                  <c:v>41.499230205854936</c:v>
                </c:pt>
                <c:pt idx="147">
                  <c:v>41.499230205854936</c:v>
                </c:pt>
                <c:pt idx="148">
                  <c:v>41.499230205854936</c:v>
                </c:pt>
                <c:pt idx="149">
                  <c:v>41.499230205854936</c:v>
                </c:pt>
                <c:pt idx="150">
                  <c:v>41.499230205854936</c:v>
                </c:pt>
                <c:pt idx="151">
                  <c:v>41.499230205854936</c:v>
                </c:pt>
                <c:pt idx="152">
                  <c:v>41.499230205854936</c:v>
                </c:pt>
                <c:pt idx="153">
                  <c:v>41.499230205854936</c:v>
                </c:pt>
                <c:pt idx="154">
                  <c:v>41.499230205854936</c:v>
                </c:pt>
                <c:pt idx="155">
                  <c:v>41.499230205854936</c:v>
                </c:pt>
                <c:pt idx="156">
                  <c:v>41.499230205854936</c:v>
                </c:pt>
                <c:pt idx="157">
                  <c:v>41.499230205854936</c:v>
                </c:pt>
                <c:pt idx="158">
                  <c:v>41.499230205854936</c:v>
                </c:pt>
                <c:pt idx="159">
                  <c:v>41.499230205854936</c:v>
                </c:pt>
                <c:pt idx="160">
                  <c:v>41.499230205854936</c:v>
                </c:pt>
                <c:pt idx="161">
                  <c:v>41.499230205854936</c:v>
                </c:pt>
                <c:pt idx="162">
                  <c:v>41.499230205854936</c:v>
                </c:pt>
                <c:pt idx="163">
                  <c:v>41.499230205854936</c:v>
                </c:pt>
                <c:pt idx="164">
                  <c:v>41.499230205854936</c:v>
                </c:pt>
                <c:pt idx="165">
                  <c:v>41.499230205854936</c:v>
                </c:pt>
                <c:pt idx="166">
                  <c:v>41.499230205854936</c:v>
                </c:pt>
                <c:pt idx="167">
                  <c:v>41.499230205854936</c:v>
                </c:pt>
                <c:pt idx="168">
                  <c:v>41.499230205854936</c:v>
                </c:pt>
                <c:pt idx="169">
                  <c:v>41.499230205854936</c:v>
                </c:pt>
                <c:pt idx="170">
                  <c:v>41.499230205854936</c:v>
                </c:pt>
                <c:pt idx="171">
                  <c:v>41.499230205854936</c:v>
                </c:pt>
                <c:pt idx="172">
                  <c:v>41.499230205854936</c:v>
                </c:pt>
                <c:pt idx="173">
                  <c:v>41.499230205854936</c:v>
                </c:pt>
                <c:pt idx="174">
                  <c:v>41.499230205854936</c:v>
                </c:pt>
                <c:pt idx="175">
                  <c:v>41.499230205854936</c:v>
                </c:pt>
                <c:pt idx="176">
                  <c:v>41.499230205854936</c:v>
                </c:pt>
                <c:pt idx="177">
                  <c:v>41.499230205854936</c:v>
                </c:pt>
                <c:pt idx="178">
                  <c:v>41.499230205854936</c:v>
                </c:pt>
                <c:pt idx="179">
                  <c:v>41.499230205854936</c:v>
                </c:pt>
                <c:pt idx="180">
                  <c:v>41.499230205854936</c:v>
                </c:pt>
                <c:pt idx="181">
                  <c:v>41.499230205854936</c:v>
                </c:pt>
                <c:pt idx="182">
                  <c:v>41.499230205854936</c:v>
                </c:pt>
                <c:pt idx="183">
                  <c:v>41.499230205854936</c:v>
                </c:pt>
                <c:pt idx="184">
                  <c:v>41.499230205854936</c:v>
                </c:pt>
                <c:pt idx="185">
                  <c:v>41.499230205854936</c:v>
                </c:pt>
                <c:pt idx="186">
                  <c:v>41.499230205854936</c:v>
                </c:pt>
                <c:pt idx="187">
                  <c:v>41.499230205854936</c:v>
                </c:pt>
                <c:pt idx="188">
                  <c:v>41.499230205854936</c:v>
                </c:pt>
                <c:pt idx="189">
                  <c:v>41.499230205854936</c:v>
                </c:pt>
                <c:pt idx="190">
                  <c:v>41.499230205854936</c:v>
                </c:pt>
                <c:pt idx="191">
                  <c:v>41.499230205854936</c:v>
                </c:pt>
                <c:pt idx="192">
                  <c:v>41.499230205854936</c:v>
                </c:pt>
                <c:pt idx="193">
                  <c:v>41.499230205854936</c:v>
                </c:pt>
                <c:pt idx="194">
                  <c:v>41.499230205854936</c:v>
                </c:pt>
                <c:pt idx="195">
                  <c:v>41.499230205854936</c:v>
                </c:pt>
                <c:pt idx="196">
                  <c:v>41.499230205854936</c:v>
                </c:pt>
                <c:pt idx="197">
                  <c:v>41.499230205854936</c:v>
                </c:pt>
                <c:pt idx="198">
                  <c:v>41.499230205854936</c:v>
                </c:pt>
                <c:pt idx="199">
                  <c:v>41.499230205854936</c:v>
                </c:pt>
                <c:pt idx="200">
                  <c:v>41.499230205854936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2.0208949481534222</c:v>
                </c:pt>
                <c:pt idx="2">
                  <c:v>2.3577061646855002</c:v>
                </c:pt>
                <c:pt idx="3">
                  <c:v>2.7508588126286995</c:v>
                </c:pt>
                <c:pt idx="4">
                  <c:v>3.2098103987752662</c:v>
                </c:pt>
                <c:pt idx="5">
                  <c:v>3.7456111417095532</c:v>
                </c:pt>
                <c:pt idx="6">
                  <c:v>4.3711730083567595</c:v>
                </c:pt>
                <c:pt idx="7">
                  <c:v>5.1015843227521911</c:v>
                </c:pt>
                <c:pt idx="8">
                  <c:v>5.9544776864139584</c:v>
                </c:pt>
                <c:pt idx="9">
                  <c:v>6.9504602671537219</c:v>
                </c:pt>
                <c:pt idx="10">
                  <c:v>8.1136170553587554</c:v>
                </c:pt>
                <c:pt idx="11">
                  <c:v>9.4720994921390798</c:v>
                </c:pt>
                <c:pt idx="12">
                  <c:v>11.058813987247619</c:v>
                </c:pt>
                <c:pt idx="13">
                  <c:v>12.912227319047497</c:v>
                </c:pt>
                <c:pt idx="14">
                  <c:v>15.077308805743156</c:v>
                </c:pt>
                <c:pt idx="15">
                  <c:v>17.606632528912666</c:v>
                </c:pt>
                <c:pt idx="16">
                  <c:v>20.561666861769005</c:v>
                </c:pt>
                <c:pt idx="17">
                  <c:v>24.014283204748036</c:v>
                </c:pt>
                <c:pt idx="18">
                  <c:v>28.048521276189771</c:v>
                </c:pt>
                <c:pt idx="19">
                  <c:v>32.762654682197606</c:v>
                </c:pt>
                <c:pt idx="20">
                  <c:v>38.271607956729881</c:v>
                </c:pt>
                <c:pt idx="21">
                  <c:v>44.709785007467708</c:v>
                </c:pt>
                <c:pt idx="22">
                  <c:v>52.23437914394507</c:v>
                </c:pt>
                <c:pt idx="23">
                  <c:v>61.029246858330623</c:v>
                </c:pt>
                <c:pt idx="24">
                  <c:v>71.309441576655999</c:v>
                </c:pt>
                <c:pt idx="25">
                  <c:v>83.32652005133734</c:v>
                </c:pt>
                <c:pt idx="26">
                  <c:v>97.374753337149457</c:v>
                </c:pt>
                <c:pt idx="27">
                  <c:v>113.79839686587609</c:v>
                </c:pt>
                <c:pt idx="28">
                  <c:v>133.00020057621705</c:v>
                </c:pt>
                <c:pt idx="29">
                  <c:v>155.45137102908308</c:v>
                </c:pt>
                <c:pt idx="30">
                  <c:v>181.70323372213082</c:v>
                </c:pt>
                <c:pt idx="31">
                  <c:v>204.74957427507852</c:v>
                </c:pt>
                <c:pt idx="32">
                  <c:v>227.7358987610929</c:v>
                </c:pt>
                <c:pt idx="33">
                  <c:v>250.6691170337142</c:v>
                </c:pt>
                <c:pt idx="34">
                  <c:v>273.55476990137225</c:v>
                </c:pt>
                <c:pt idx="35">
                  <c:v>296.39739476894164</c:v>
                </c:pt>
                <c:pt idx="36">
                  <c:v>214.60747373346979</c:v>
                </c:pt>
                <c:pt idx="37">
                  <c:v>233.2085167315777</c:v>
                </c:pt>
                <c:pt idx="38">
                  <c:v>251.77568848584892</c:v>
                </c:pt>
                <c:pt idx="39">
                  <c:v>270.31183802527539</c:v>
                </c:pt>
                <c:pt idx="40">
                  <c:v>288.81939158560607</c:v>
                </c:pt>
                <c:pt idx="41">
                  <c:v>307.30043900165168</c:v>
                </c:pt>
                <c:pt idx="42">
                  <c:v>257.88244191916129</c:v>
                </c:pt>
                <c:pt idx="43">
                  <c:v>276.69438956287087</c:v>
                </c:pt>
                <c:pt idx="44">
                  <c:v>295.47762982342073</c:v>
                </c:pt>
                <c:pt idx="45">
                  <c:v>314.23424386745631</c:v>
                </c:pt>
                <c:pt idx="46">
                  <c:v>332.96604412455576</c:v>
                </c:pt>
                <c:pt idx="47">
                  <c:v>351.67462247182647</c:v>
                </c:pt>
                <c:pt idx="48">
                  <c:v>370.36138762256996</c:v>
                </c:pt>
                <c:pt idx="49">
                  <c:v>300.35084047589049</c:v>
                </c:pt>
                <c:pt idx="50">
                  <c:v>317.96941663472677</c:v>
                </c:pt>
                <c:pt idx="51">
                  <c:v>335.56638137693409</c:v>
                </c:pt>
                <c:pt idx="52">
                  <c:v>353.14302718269181</c:v>
                </c:pt>
                <c:pt idx="53">
                  <c:v>370.70050739109303</c:v>
                </c:pt>
                <c:pt idx="54">
                  <c:v>388.2398571970034</c:v>
                </c:pt>
                <c:pt idx="55">
                  <c:v>405.76201065466853</c:v>
                </c:pt>
                <c:pt idx="56">
                  <c:v>339.13549224203337</c:v>
                </c:pt>
                <c:pt idx="57">
                  <c:v>355.81158208407197</c:v>
                </c:pt>
                <c:pt idx="58">
                  <c:v>372.4705620238895</c:v>
                </c:pt>
                <c:pt idx="59">
                  <c:v>389.11330483793853</c:v>
                </c:pt>
                <c:pt idx="60">
                  <c:v>405.74060256745344</c:v>
                </c:pt>
                <c:pt idx="61">
                  <c:v>422.35317705792494</c:v>
                </c:pt>
                <c:pt idx="62">
                  <c:v>438.95168875384388</c:v>
                </c:pt>
                <c:pt idx="63">
                  <c:v>455.53674409391289</c:v>
                </c:pt>
                <c:pt idx="64">
                  <c:v>394.3390747859716</c:v>
                </c:pt>
                <c:pt idx="65">
                  <c:v>410.4533631865466</c:v>
                </c:pt>
                <c:pt idx="66">
                  <c:v>426.55399724286889</c:v>
                </c:pt>
                <c:pt idx="67">
                  <c:v>442.64156475766708</c:v>
                </c:pt>
                <c:pt idx="68">
                  <c:v>458.71660733467547</c:v>
                </c:pt>
                <c:pt idx="69">
                  <c:v>474.77962553495922</c:v>
                </c:pt>
                <c:pt idx="70">
                  <c:v>490.8310832992122</c:v>
                </c:pt>
                <c:pt idx="71">
                  <c:v>506.87141176158457</c:v>
                </c:pt>
                <c:pt idx="72">
                  <c:v>448.47421544089434</c:v>
                </c:pt>
                <c:pt idx="73">
                  <c:v>464.14815744680953</c:v>
                </c:pt>
                <c:pt idx="74">
                  <c:v>479.81081460409172</c:v>
                </c:pt>
                <c:pt idx="75">
                  <c:v>495.46260702941845</c:v>
                </c:pt>
                <c:pt idx="76">
                  <c:v>511.1039261417788</c:v>
                </c:pt>
                <c:pt idx="77">
                  <c:v>526.73513745920025</c:v>
                </c:pt>
                <c:pt idx="78">
                  <c:v>542.35658304633102</c:v>
                </c:pt>
                <c:pt idx="79">
                  <c:v>557.96858366546269</c:v>
                </c:pt>
                <c:pt idx="80">
                  <c:v>573.57144067438867</c:v>
                </c:pt>
                <c:pt idx="81">
                  <c:v>503.8314944527105</c:v>
                </c:pt>
                <c:pt idx="82">
                  <c:v>518.61553011876128</c:v>
                </c:pt>
                <c:pt idx="83">
                  <c:v>533.39067923560003</c:v>
                </c:pt>
                <c:pt idx="84">
                  <c:v>548.15722254159107</c:v>
                </c:pt>
                <c:pt idx="85">
                  <c:v>562.91542442271259</c:v>
                </c:pt>
                <c:pt idx="86">
                  <c:v>577.66553427768554</c:v>
                </c:pt>
                <c:pt idx="87">
                  <c:v>592.40778773648196</c:v>
                </c:pt>
                <c:pt idx="88">
                  <c:v>607.14240775128849</c:v>
                </c:pt>
                <c:pt idx="89">
                  <c:v>621.86960557611235</c:v>
                </c:pt>
                <c:pt idx="90">
                  <c:v>544.6074984859016</c:v>
                </c:pt>
                <c:pt idx="91">
                  <c:v>558.71137687549106</c:v>
                </c:pt>
                <c:pt idx="92">
                  <c:v>572.80780358316781</c:v>
                </c:pt>
                <c:pt idx="93">
                  <c:v>586.89698774931946</c:v>
                </c:pt>
                <c:pt idx="94">
                  <c:v>600.97912765864726</c:v>
                </c:pt>
                <c:pt idx="95">
                  <c:v>615.0544115500976</c:v>
                </c:pt>
                <c:pt idx="96">
                  <c:v>629.12301834883453</c:v>
                </c:pt>
                <c:pt idx="97">
                  <c:v>643.18511832936758</c:v>
                </c:pt>
                <c:pt idx="98">
                  <c:v>657.24087371770452</c:v>
                </c:pt>
                <c:pt idx="99">
                  <c:v>671.29043923934501</c:v>
                </c:pt>
                <c:pt idx="100">
                  <c:v>596.03340205894528</c:v>
                </c:pt>
                <c:pt idx="101">
                  <c:v>609.77714884530803</c:v>
                </c:pt>
                <c:pt idx="102">
                  <c:v>623.51446870155098</c:v>
                </c:pt>
                <c:pt idx="103">
                  <c:v>637.24552310889192</c:v>
                </c:pt>
                <c:pt idx="104">
                  <c:v>650.9704660256449</c:v>
                </c:pt>
                <c:pt idx="105">
                  <c:v>664.6894443922065</c:v>
                </c:pt>
                <c:pt idx="106">
                  <c:v>678.40259859220782</c:v>
                </c:pt>
                <c:pt idx="107">
                  <c:v>692.11006287446526</c:v>
                </c:pt>
                <c:pt idx="108">
                  <c:v>705.81196573978684</c:v>
                </c:pt>
                <c:pt idx="109">
                  <c:v>719.5084302962008</c:v>
                </c:pt>
                <c:pt idx="110">
                  <c:v>638.24778602893809</c:v>
                </c:pt>
                <c:pt idx="111">
                  <c:v>651.53708607097724</c:v>
                </c:pt>
                <c:pt idx="112">
                  <c:v>664.82079949919864</c:v>
                </c:pt>
                <c:pt idx="113">
                  <c:v>678.0990536096873</c:v>
                </c:pt>
                <c:pt idx="114">
                  <c:v>691.37197030948164</c:v>
                </c:pt>
                <c:pt idx="115">
                  <c:v>704.63966644594893</c:v>
                </c:pt>
                <c:pt idx="116">
                  <c:v>717.9022541100768</c:v>
                </c:pt>
                <c:pt idx="117">
                  <c:v>731.15984091620464</c:v>
                </c:pt>
                <c:pt idx="118">
                  <c:v>744.41253026042432</c:v>
                </c:pt>
                <c:pt idx="119">
                  <c:v>757.66042155963851</c:v>
                </c:pt>
                <c:pt idx="120">
                  <c:v>479.18153315747281</c:v>
                </c:pt>
                <c:pt idx="121">
                  <c:v>478.65178543699955</c:v>
                </c:pt>
                <c:pt idx="122">
                  <c:v>478.12202524838284</c:v>
                </c:pt>
                <c:pt idx="123">
                  <c:v>477.59225257583557</c:v>
                </c:pt>
                <c:pt idx="124">
                  <c:v>334.2811129207783</c:v>
                </c:pt>
                <c:pt idx="125">
                  <c:v>334.56417819369989</c:v>
                </c:pt>
                <c:pt idx="126">
                  <c:v>334.84723818844589</c:v>
                </c:pt>
                <c:pt idx="127">
                  <c:v>335.1302929101185</c:v>
                </c:pt>
                <c:pt idx="128">
                  <c:v>241.76470011932011</c:v>
                </c:pt>
                <c:pt idx="129">
                  <c:v>241.90545949663775</c:v>
                </c:pt>
                <c:pt idx="130">
                  <c:v>242.0462170098308</c:v>
                </c:pt>
                <c:pt idx="131">
                  <c:v>242.18697266013999</c:v>
                </c:pt>
                <c:pt idx="132">
                  <c:v>31.036853027483627</c:v>
                </c:pt>
                <c:pt idx="133">
                  <c:v>31.036853027483627</c:v>
                </c:pt>
                <c:pt idx="134">
                  <c:v>31.036853027483627</c:v>
                </c:pt>
                <c:pt idx="135">
                  <c:v>31.036853027483627</c:v>
                </c:pt>
                <c:pt idx="136">
                  <c:v>31.036853027483627</c:v>
                </c:pt>
                <c:pt idx="137">
                  <c:v>31.036853027483627</c:v>
                </c:pt>
                <c:pt idx="138">
                  <c:v>31.036853027483627</c:v>
                </c:pt>
                <c:pt idx="139">
                  <c:v>31.036853027483627</c:v>
                </c:pt>
                <c:pt idx="140">
                  <c:v>31.036853027483627</c:v>
                </c:pt>
                <c:pt idx="141">
                  <c:v>31.036853027483627</c:v>
                </c:pt>
                <c:pt idx="142">
                  <c:v>31.036853027483627</c:v>
                </c:pt>
                <c:pt idx="143">
                  <c:v>31.036853027483627</c:v>
                </c:pt>
                <c:pt idx="144">
                  <c:v>31.036853027483627</c:v>
                </c:pt>
                <c:pt idx="145">
                  <c:v>31.036853027483627</c:v>
                </c:pt>
                <c:pt idx="146">
                  <c:v>31.036853027483627</c:v>
                </c:pt>
                <c:pt idx="147">
                  <c:v>31.036853027483627</c:v>
                </c:pt>
                <c:pt idx="148">
                  <c:v>31.036853027483627</c:v>
                </c:pt>
                <c:pt idx="149">
                  <c:v>31.036853027483627</c:v>
                </c:pt>
                <c:pt idx="150">
                  <c:v>31.036853027483627</c:v>
                </c:pt>
                <c:pt idx="151">
                  <c:v>31.036853027483627</c:v>
                </c:pt>
                <c:pt idx="152">
                  <c:v>31.036853027483627</c:v>
                </c:pt>
                <c:pt idx="153">
                  <c:v>31.036853027483627</c:v>
                </c:pt>
                <c:pt idx="154">
                  <c:v>31.036853027483627</c:v>
                </c:pt>
                <c:pt idx="155">
                  <c:v>31.036853027483627</c:v>
                </c:pt>
                <c:pt idx="156">
                  <c:v>31.036853027483627</c:v>
                </c:pt>
                <c:pt idx="157">
                  <c:v>31.036853027483627</c:v>
                </c:pt>
                <c:pt idx="158">
                  <c:v>31.036853027483627</c:v>
                </c:pt>
                <c:pt idx="159">
                  <c:v>31.036853027483627</c:v>
                </c:pt>
                <c:pt idx="160">
                  <c:v>31.036853027483627</c:v>
                </c:pt>
                <c:pt idx="161">
                  <c:v>31.036853027483627</c:v>
                </c:pt>
                <c:pt idx="162">
                  <c:v>31.036853027483627</c:v>
                </c:pt>
                <c:pt idx="163">
                  <c:v>31.036853027483627</c:v>
                </c:pt>
                <c:pt idx="164">
                  <c:v>31.036853027483627</c:v>
                </c:pt>
                <c:pt idx="165">
                  <c:v>31.036853027483627</c:v>
                </c:pt>
                <c:pt idx="166">
                  <c:v>31.036853027483627</c:v>
                </c:pt>
                <c:pt idx="167">
                  <c:v>31.036853027483627</c:v>
                </c:pt>
                <c:pt idx="168">
                  <c:v>31.036853027483627</c:v>
                </c:pt>
                <c:pt idx="169">
                  <c:v>31.036853027483627</c:v>
                </c:pt>
                <c:pt idx="170">
                  <c:v>31.036853027483627</c:v>
                </c:pt>
                <c:pt idx="171">
                  <c:v>31.036853027483627</c:v>
                </c:pt>
                <c:pt idx="172">
                  <c:v>31.036853027483627</c:v>
                </c:pt>
                <c:pt idx="173">
                  <c:v>31.036853027483627</c:v>
                </c:pt>
                <c:pt idx="174">
                  <c:v>31.036853027483627</c:v>
                </c:pt>
                <c:pt idx="175">
                  <c:v>31.036853027483627</c:v>
                </c:pt>
                <c:pt idx="176">
                  <c:v>31.036853027483627</c:v>
                </c:pt>
                <c:pt idx="177">
                  <c:v>31.036853027483627</c:v>
                </c:pt>
                <c:pt idx="178">
                  <c:v>31.036853027483627</c:v>
                </c:pt>
                <c:pt idx="179">
                  <c:v>31.036853027483627</c:v>
                </c:pt>
                <c:pt idx="180">
                  <c:v>31.036853027483627</c:v>
                </c:pt>
                <c:pt idx="181">
                  <c:v>31.036853027483627</c:v>
                </c:pt>
                <c:pt idx="182">
                  <c:v>31.036853027483627</c:v>
                </c:pt>
                <c:pt idx="183">
                  <c:v>31.036853027483627</c:v>
                </c:pt>
                <c:pt idx="184">
                  <c:v>31.036853027483627</c:v>
                </c:pt>
                <c:pt idx="185">
                  <c:v>31.036853027483627</c:v>
                </c:pt>
                <c:pt idx="186">
                  <c:v>31.036853027483627</c:v>
                </c:pt>
                <c:pt idx="187">
                  <c:v>31.036853027483627</c:v>
                </c:pt>
                <c:pt idx="188">
                  <c:v>31.036853027483627</c:v>
                </c:pt>
                <c:pt idx="189">
                  <c:v>31.036853027483627</c:v>
                </c:pt>
                <c:pt idx="190">
                  <c:v>31.036853027483627</c:v>
                </c:pt>
                <c:pt idx="191">
                  <c:v>31.036853027483627</c:v>
                </c:pt>
                <c:pt idx="192">
                  <c:v>31.036853027483627</c:v>
                </c:pt>
                <c:pt idx="193">
                  <c:v>31.036853027483627</c:v>
                </c:pt>
                <c:pt idx="194">
                  <c:v>31.036853027483627</c:v>
                </c:pt>
                <c:pt idx="195">
                  <c:v>31.036853027483627</c:v>
                </c:pt>
                <c:pt idx="196">
                  <c:v>31.036853027483627</c:v>
                </c:pt>
                <c:pt idx="197">
                  <c:v>31.036853027483627</c:v>
                </c:pt>
                <c:pt idx="198">
                  <c:v>31.036853027483627</c:v>
                </c:pt>
                <c:pt idx="199">
                  <c:v>31.036853027483627</c:v>
                </c:pt>
                <c:pt idx="200">
                  <c:v>31.036853027483627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2.8300887377194459</c:v>
                </c:pt>
                <c:pt idx="2">
                  <c:v>3.3023042337663089</c:v>
                </c:pt>
                <c:pt idx="3">
                  <c:v>3.8535970165601152</c:v>
                </c:pt>
                <c:pt idx="4">
                  <c:v>4.4972545441499721</c:v>
                </c:pt>
                <c:pt idx="5">
                  <c:v>5.248804099073821</c:v>
                </c:pt>
                <c:pt idx="6">
                  <c:v>6.1263914658151855</c:v>
                </c:pt>
                <c:pt idx="7">
                  <c:v>7.1512238045226644</c:v>
                </c:pt>
                <c:pt idx="8">
                  <c:v>8.3480876313234251</c:v>
                </c:pt>
                <c:pt idx="9">
                  <c:v>9.7459546740510152</c:v>
                </c:pt>
                <c:pt idx="10">
                  <c:v>11.378690547935454</c:v>
                </c:pt>
                <c:pt idx="11">
                  <c:v>13.285883743023726</c:v>
                </c:pt>
                <c:pt idx="12">
                  <c:v>15.513815397359197</c:v>
                </c:pt>
                <c:pt idx="13">
                  <c:v>18.116593821686582</c:v>
                </c:pt>
                <c:pt idx="14">
                  <c:v>21.157481829858686</c:v>
                </c:pt>
                <c:pt idx="15">
                  <c:v>24.710449716344499</c:v>
                </c:pt>
                <c:pt idx="16">
                  <c:v>28.861992327929428</c:v>
                </c:pt>
                <c:pt idx="17">
                  <c:v>33.713255241033259</c:v>
                </c:pt>
                <c:pt idx="18">
                  <c:v>39.382522743268872</c:v>
                </c:pt>
                <c:pt idx="19">
                  <c:v>46.008129320319995</c:v>
                </c:pt>
                <c:pt idx="20">
                  <c:v>53.751866892337596</c:v>
                </c:pt>
                <c:pt idx="21">
                  <c:v>62.802972391940919</c:v>
                </c:pt>
                <c:pt idx="22">
                  <c:v>73.382794737994715</c:v>
                </c:pt>
                <c:pt idx="23">
                  <c:v>85.750257198185579</c:v>
                </c:pt>
                <c:pt idx="24">
                  <c:v>100.20825097386756</c:v>
                </c:pt>
                <c:pt idx="25">
                  <c:v>117.11111908049322</c:v>
                </c:pt>
                <c:pt idx="26">
                  <c:v>136.87341681951588</c:v>
                </c:pt>
                <c:pt idx="27">
                  <c:v>159.98016702649588</c:v>
                </c:pt>
                <c:pt idx="28">
                  <c:v>186.99886563630412</c:v>
                </c:pt>
                <c:pt idx="29">
                  <c:v>218.59353686850477</c:v>
                </c:pt>
                <c:pt idx="30">
                  <c:v>255.54118860432845</c:v>
                </c:pt>
                <c:pt idx="31">
                  <c:v>287.98065549837935</c:v>
                </c:pt>
                <c:pt idx="32">
                  <c:v>320.33837907742867</c:v>
                </c:pt>
                <c:pt idx="33">
                  <c:v>352.62377072685052</c:v>
                </c:pt>
                <c:pt idx="34">
                  <c:v>384.84437715991675</c:v>
                </c:pt>
                <c:pt idx="35">
                  <c:v>417.00637843031791</c:v>
                </c:pt>
                <c:pt idx="36">
                  <c:v>301.85725124126532</c:v>
                </c:pt>
                <c:pt idx="37">
                  <c:v>328.04252199714477</c:v>
                </c:pt>
                <c:pt idx="38">
                  <c:v>354.1816593108324</c:v>
                </c:pt>
                <c:pt idx="39">
                  <c:v>380.27854362778641</c:v>
                </c:pt>
                <c:pt idx="40">
                  <c:v>406.33647953898088</c:v>
                </c:pt>
                <c:pt idx="41">
                  <c:v>432.35831344928653</c:v>
                </c:pt>
                <c:pt idx="42">
                  <c:v>362.77915322530538</c:v>
                </c:pt>
                <c:pt idx="43">
                  <c:v>389.26479174838045</c:v>
                </c:pt>
                <c:pt idx="44">
                  <c:v>415.71133013070329</c:v>
                </c:pt>
                <c:pt idx="45">
                  <c:v>442.12160297089616</c:v>
                </c:pt>
                <c:pt idx="46">
                  <c:v>468.49807884128523</c:v>
                </c:pt>
                <c:pt idx="47">
                  <c:v>494.84292591646863</c:v>
                </c:pt>
                <c:pt idx="48">
                  <c:v>521.15806289757188</c:v>
                </c:pt>
                <c:pt idx="49">
                  <c:v>422.57294598110099</c:v>
                </c:pt>
                <c:pt idx="50">
                  <c:v>447.38105641848318</c:v>
                </c:pt>
                <c:pt idx="51">
                  <c:v>472.15973159082046</c:v>
                </c:pt>
                <c:pt idx="52">
                  <c:v>496.91073188695265</c:v>
                </c:pt>
                <c:pt idx="53">
                  <c:v>521.63562818224023</c:v>
                </c:pt>
                <c:pt idx="54">
                  <c:v>546.33583043678789</c:v>
                </c:pt>
                <c:pt idx="55">
                  <c:v>571.01261085476187</c:v>
                </c:pt>
                <c:pt idx="56">
                  <c:v>477.18559168482119</c:v>
                </c:pt>
                <c:pt idx="57">
                  <c:v>500.66860389728407</c:v>
                </c:pt>
                <c:pt idx="58">
                  <c:v>524.12831201472079</c:v>
                </c:pt>
                <c:pt idx="59">
                  <c:v>547.56590477948191</c:v>
                </c:pt>
                <c:pt idx="60">
                  <c:v>570.98246097062554</c:v>
                </c:pt>
                <c:pt idx="61">
                  <c:v>594.37896375893115</c:v>
                </c:pt>
                <c:pt idx="62">
                  <c:v>617.75631268555162</c:v>
                </c:pt>
                <c:pt idx="63">
                  <c:v>641.11533373446855</c:v>
                </c:pt>
                <c:pt idx="64">
                  <c:v>554.92538579248924</c:v>
                </c:pt>
                <c:pt idx="65">
                  <c:v>577.61966152160346</c:v>
                </c:pt>
                <c:pt idx="66">
                  <c:v>600.29533970808609</c:v>
                </c:pt>
                <c:pt idx="67">
                  <c:v>622.95322095327685</c:v>
                </c:pt>
                <c:pt idx="68">
                  <c:v>645.59404293438308</c:v>
                </c:pt>
                <c:pt idx="69">
                  <c:v>668.21848742751774</c:v>
                </c:pt>
                <c:pt idx="70">
                  <c:v>690.82718633097465</c:v>
                </c:pt>
                <c:pt idx="71">
                  <c:v>713.42072685975143</c:v>
                </c:pt>
                <c:pt idx="72">
                  <c:v>631.16812583573198</c:v>
                </c:pt>
                <c:pt idx="73">
                  <c:v>653.24421280565741</c:v>
                </c:pt>
                <c:pt idx="74">
                  <c:v>675.3049295425152</c:v>
                </c:pt>
                <c:pt idx="75">
                  <c:v>697.3508482552437</c:v>
                </c:pt>
                <c:pt idx="76">
                  <c:v>719.38250206584371</c:v>
                </c:pt>
                <c:pt idx="77">
                  <c:v>741.4003888185897</c:v>
                </c:pt>
                <c:pt idx="78">
                  <c:v>763.40497441369291</c:v>
                </c:pt>
                <c:pt idx="79">
                  <c:v>785.39669573704714</c:v>
                </c:pt>
                <c:pt idx="80">
                  <c:v>807.37596324515664</c:v>
                </c:pt>
                <c:pt idx="81">
                  <c:v>709.13882459911702</c:v>
                </c:pt>
                <c:pt idx="82">
                  <c:v>729.96317555896383</c:v>
                </c:pt>
                <c:pt idx="83">
                  <c:v>750.77542282677189</c:v>
                </c:pt>
                <c:pt idx="84">
                  <c:v>771.57594877489225</c:v>
                </c:pt>
                <c:pt idx="85">
                  <c:v>792.36511350333376</c:v>
                </c:pt>
                <c:pt idx="86">
                  <c:v>813.14325669910443</c:v>
                </c:pt>
                <c:pt idx="87">
                  <c:v>833.91069929584819</c:v>
                </c:pt>
                <c:pt idx="88">
                  <c:v>854.66774495976222</c:v>
                </c:pt>
                <c:pt idx="89">
                  <c:v>875.4146814238444</c:v>
                </c:pt>
                <c:pt idx="90">
                  <c:v>766.57568184411605</c:v>
                </c:pt>
                <c:pt idx="91">
                  <c:v>786.44303625759687</c:v>
                </c:pt>
                <c:pt idx="92">
                  <c:v>806.30024130253378</c:v>
                </c:pt>
                <c:pt idx="93">
                  <c:v>826.14758183312381</c:v>
                </c:pt>
                <c:pt idx="94">
                  <c:v>845.98532791786045</c:v>
                </c:pt>
                <c:pt idx="95">
                  <c:v>865.81373594268018</c:v>
                </c:pt>
                <c:pt idx="96">
                  <c:v>885.63304960792482</c:v>
                </c:pt>
                <c:pt idx="97">
                  <c:v>905.44350083153915</c:v>
                </c:pt>
                <c:pt idx="98">
                  <c:v>925.24531056921535</c:v>
                </c:pt>
                <c:pt idx="99">
                  <c:v>945.03868956077565</c:v>
                </c:pt>
                <c:pt idx="100">
                  <c:v>839.01816460713133</c:v>
                </c:pt>
                <c:pt idx="101">
                  <c:v>858.37941066310816</c:v>
                </c:pt>
                <c:pt idx="102">
                  <c:v>877.73190308693063</c:v>
                </c:pt>
                <c:pt idx="103">
                  <c:v>897.07586181987006</c:v>
                </c:pt>
                <c:pt idx="104">
                  <c:v>916.41149655682364</c:v>
                </c:pt>
                <c:pt idx="105">
                  <c:v>935.73900743411593</c:v>
                </c:pt>
                <c:pt idx="106">
                  <c:v>955.0585856576032</c:v>
                </c:pt>
                <c:pt idx="107">
                  <c:v>974.37041407737581</c:v>
                </c:pt>
                <c:pt idx="108">
                  <c:v>993.67466771459942</c:v>
                </c:pt>
                <c:pt idx="109">
                  <c:v>1012.971514245346</c:v>
                </c:pt>
                <c:pt idx="110">
                  <c:v>898.48783549856989</c:v>
                </c:pt>
                <c:pt idx="111">
                  <c:v>917.20975424343681</c:v>
                </c:pt>
                <c:pt idx="112">
                  <c:v>935.92406388700135</c:v>
                </c:pt>
                <c:pt idx="113">
                  <c:v>954.63093780956694</c:v>
                </c:pt>
                <c:pt idx="114">
                  <c:v>973.3305420514298</c:v>
                </c:pt>
                <c:pt idx="115">
                  <c:v>992.02303576149086</c:v>
                </c:pt>
                <c:pt idx="116">
                  <c:v>1010.7085716103497</c:v>
                </c:pt>
                <c:pt idx="117">
                  <c:v>1029.3872961713043</c:v>
                </c:pt>
                <c:pt idx="118">
                  <c:v>1048.0593502722984</c:v>
                </c:pt>
                <c:pt idx="119">
                  <c:v>1066.7248693215251</c:v>
                </c:pt>
                <c:pt idx="120">
                  <c:v>674.41858222026156</c:v>
                </c:pt>
                <c:pt idx="121">
                  <c:v>673.67242948113892</c:v>
                </c:pt>
                <c:pt idx="122">
                  <c:v>672.92625976010697</c:v>
                </c:pt>
                <c:pt idx="123">
                  <c:v>672.18007303566412</c:v>
                </c:pt>
                <c:pt idx="124">
                  <c:v>470.34988425072794</c:v>
                </c:pt>
                <c:pt idx="125">
                  <c:v>470.74848142732253</c:v>
                </c:pt>
                <c:pt idx="126">
                  <c:v>471.14707141491613</c:v>
                </c:pt>
                <c:pt idx="127">
                  <c:v>471.54565422045795</c:v>
                </c:pt>
                <c:pt idx="128">
                  <c:v>340.08785846318278</c:v>
                </c:pt>
                <c:pt idx="129">
                  <c:v>340.28602122419534</c:v>
                </c:pt>
                <c:pt idx="130">
                  <c:v>340.48418144622576</c:v>
                </c:pt>
                <c:pt idx="131">
                  <c:v>340.68233913096401</c:v>
                </c:pt>
                <c:pt idx="132">
                  <c:v>43.582452684375909</c:v>
                </c:pt>
                <c:pt idx="133">
                  <c:v>43.582452684375909</c:v>
                </c:pt>
                <c:pt idx="134">
                  <c:v>43.582452684375909</c:v>
                </c:pt>
                <c:pt idx="135">
                  <c:v>43.582452684375909</c:v>
                </c:pt>
                <c:pt idx="136">
                  <c:v>43.582452684375909</c:v>
                </c:pt>
                <c:pt idx="137">
                  <c:v>43.582452684375909</c:v>
                </c:pt>
                <c:pt idx="138">
                  <c:v>43.582452684375909</c:v>
                </c:pt>
                <c:pt idx="139">
                  <c:v>43.582452684375909</c:v>
                </c:pt>
                <c:pt idx="140">
                  <c:v>43.582452684375909</c:v>
                </c:pt>
                <c:pt idx="141">
                  <c:v>43.582452684375909</c:v>
                </c:pt>
                <c:pt idx="142">
                  <c:v>43.582452684375909</c:v>
                </c:pt>
                <c:pt idx="143">
                  <c:v>43.582452684375909</c:v>
                </c:pt>
                <c:pt idx="144">
                  <c:v>43.582452684375909</c:v>
                </c:pt>
                <c:pt idx="145">
                  <c:v>43.582452684375909</c:v>
                </c:pt>
                <c:pt idx="146">
                  <c:v>43.582452684375909</c:v>
                </c:pt>
                <c:pt idx="147">
                  <c:v>43.582452684375909</c:v>
                </c:pt>
                <c:pt idx="148">
                  <c:v>43.582452684375909</c:v>
                </c:pt>
                <c:pt idx="149">
                  <c:v>43.582452684375909</c:v>
                </c:pt>
                <c:pt idx="150">
                  <c:v>43.582452684375909</c:v>
                </c:pt>
                <c:pt idx="151">
                  <c:v>43.582452684375909</c:v>
                </c:pt>
                <c:pt idx="152">
                  <c:v>43.582452684375909</c:v>
                </c:pt>
                <c:pt idx="153">
                  <c:v>43.582452684375909</c:v>
                </c:pt>
                <c:pt idx="154">
                  <c:v>43.582452684375909</c:v>
                </c:pt>
                <c:pt idx="155">
                  <c:v>43.582452684375909</c:v>
                </c:pt>
                <c:pt idx="156">
                  <c:v>43.582452684375909</c:v>
                </c:pt>
                <c:pt idx="157">
                  <c:v>43.582452684375909</c:v>
                </c:pt>
                <c:pt idx="158">
                  <c:v>43.582452684375909</c:v>
                </c:pt>
                <c:pt idx="159">
                  <c:v>43.582452684375909</c:v>
                </c:pt>
                <c:pt idx="160">
                  <c:v>43.582452684375909</c:v>
                </c:pt>
                <c:pt idx="161">
                  <c:v>43.582452684375909</c:v>
                </c:pt>
                <c:pt idx="162">
                  <c:v>43.582452684375909</c:v>
                </c:pt>
                <c:pt idx="163">
                  <c:v>43.582452684375909</c:v>
                </c:pt>
                <c:pt idx="164">
                  <c:v>43.582452684375909</c:v>
                </c:pt>
                <c:pt idx="165">
                  <c:v>43.582452684375909</c:v>
                </c:pt>
                <c:pt idx="166">
                  <c:v>43.582452684375909</c:v>
                </c:pt>
                <c:pt idx="167">
                  <c:v>43.582452684375909</c:v>
                </c:pt>
                <c:pt idx="168">
                  <c:v>43.582452684375909</c:v>
                </c:pt>
                <c:pt idx="169">
                  <c:v>43.582452684375909</c:v>
                </c:pt>
                <c:pt idx="170">
                  <c:v>43.582452684375909</c:v>
                </c:pt>
                <c:pt idx="171">
                  <c:v>43.582452684375909</c:v>
                </c:pt>
                <c:pt idx="172">
                  <c:v>43.582452684375909</c:v>
                </c:pt>
                <c:pt idx="173">
                  <c:v>43.582452684375909</c:v>
                </c:pt>
                <c:pt idx="174">
                  <c:v>43.582452684375909</c:v>
                </c:pt>
                <c:pt idx="175">
                  <c:v>43.582452684375909</c:v>
                </c:pt>
                <c:pt idx="176">
                  <c:v>43.582452684375909</c:v>
                </c:pt>
                <c:pt idx="177">
                  <c:v>43.582452684375909</c:v>
                </c:pt>
                <c:pt idx="178">
                  <c:v>43.582452684375909</c:v>
                </c:pt>
                <c:pt idx="179">
                  <c:v>43.582452684375909</c:v>
                </c:pt>
                <c:pt idx="180">
                  <c:v>43.582452684375909</c:v>
                </c:pt>
                <c:pt idx="181">
                  <c:v>43.582452684375909</c:v>
                </c:pt>
                <c:pt idx="182">
                  <c:v>43.582452684375909</c:v>
                </c:pt>
                <c:pt idx="183">
                  <c:v>43.582452684375909</c:v>
                </c:pt>
                <c:pt idx="184">
                  <c:v>43.582452684375909</c:v>
                </c:pt>
                <c:pt idx="185">
                  <c:v>43.582452684375909</c:v>
                </c:pt>
                <c:pt idx="186">
                  <c:v>43.582452684375909</c:v>
                </c:pt>
                <c:pt idx="187">
                  <c:v>43.582452684375909</c:v>
                </c:pt>
                <c:pt idx="188">
                  <c:v>43.582452684375909</c:v>
                </c:pt>
                <c:pt idx="189">
                  <c:v>43.582452684375909</c:v>
                </c:pt>
                <c:pt idx="190">
                  <c:v>43.582452684375909</c:v>
                </c:pt>
                <c:pt idx="191">
                  <c:v>43.582452684375909</c:v>
                </c:pt>
                <c:pt idx="192">
                  <c:v>43.582452684375909</c:v>
                </c:pt>
                <c:pt idx="193">
                  <c:v>43.582452684375909</c:v>
                </c:pt>
                <c:pt idx="194">
                  <c:v>43.582452684375909</c:v>
                </c:pt>
                <c:pt idx="195">
                  <c:v>43.582452684375909</c:v>
                </c:pt>
                <c:pt idx="196">
                  <c:v>43.582452684375909</c:v>
                </c:pt>
                <c:pt idx="197">
                  <c:v>43.582452684375909</c:v>
                </c:pt>
                <c:pt idx="198">
                  <c:v>43.582452684375909</c:v>
                </c:pt>
                <c:pt idx="199">
                  <c:v>43.582452684375909</c:v>
                </c:pt>
                <c:pt idx="200">
                  <c:v>43.582452684375909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3.0898083550192936</c:v>
                </c:pt>
                <c:pt idx="2">
                  <c:v>4.2752189748172169</c:v>
                </c:pt>
                <c:pt idx="3">
                  <c:v>5.9173307660267902</c:v>
                </c:pt>
                <c:pt idx="4">
                  <c:v>8.1927891834051447</c:v>
                </c:pt>
                <c:pt idx="5">
                  <c:v>11.346813146958874</c:v>
                </c:pt>
                <c:pt idx="6">
                  <c:v>15.71990465372509</c:v>
                </c:pt>
                <c:pt idx="7">
                  <c:v>21.784993869357283</c:v>
                </c:pt>
                <c:pt idx="8">
                  <c:v>30.199108249502064</c:v>
                </c:pt>
                <c:pt idx="9">
                  <c:v>41.875260153244504</c:v>
                </c:pt>
                <c:pt idx="10">
                  <c:v>58.082485530805059</c:v>
                </c:pt>
                <c:pt idx="11">
                  <c:v>75.154841693095705</c:v>
                </c:pt>
                <c:pt idx="12">
                  <c:v>92.127784973737278</c:v>
                </c:pt>
                <c:pt idx="13">
                  <c:v>109.02232487304228</c:v>
                </c:pt>
                <c:pt idx="14">
                  <c:v>125.85236526427531</c:v>
                </c:pt>
                <c:pt idx="15">
                  <c:v>142.62776454340624</c:v>
                </c:pt>
                <c:pt idx="16">
                  <c:v>163.91063857007143</c:v>
                </c:pt>
                <c:pt idx="17">
                  <c:v>185.12813798476131</c:v>
                </c:pt>
                <c:pt idx="18">
                  <c:v>206.2888147034578</c:v>
                </c:pt>
                <c:pt idx="19">
                  <c:v>227.39931901765999</c:v>
                </c:pt>
                <c:pt idx="20">
                  <c:v>248.46496383915087</c:v>
                </c:pt>
                <c:pt idx="21">
                  <c:v>165.80757333279712</c:v>
                </c:pt>
                <c:pt idx="22">
                  <c:v>185.12813798476131</c:v>
                </c:pt>
                <c:pt idx="23">
                  <c:v>204.40159586063612</c:v>
                </c:pt>
                <c:pt idx="24">
                  <c:v>223.63301478908227</c:v>
                </c:pt>
                <c:pt idx="25">
                  <c:v>242.8265187332286</c:v>
                </c:pt>
                <c:pt idx="26">
                  <c:v>212.32525328046404</c:v>
                </c:pt>
                <c:pt idx="27">
                  <c:v>230.78777111964939</c:v>
                </c:pt>
                <c:pt idx="28">
                  <c:v>249.2165355146897</c:v>
                </c:pt>
                <c:pt idx="29">
                  <c:v>267.61439341566057</c:v>
                </c:pt>
                <c:pt idx="30">
                  <c:v>285.98376820295522</c:v>
                </c:pt>
                <c:pt idx="31">
                  <c:v>252.59797413681915</c:v>
                </c:pt>
                <c:pt idx="32">
                  <c:v>269.8651901159887</c:v>
                </c:pt>
                <c:pt idx="33">
                  <c:v>287.10754659858628</c:v>
                </c:pt>
                <c:pt idx="34">
                  <c:v>304.32674644619152</c:v>
                </c:pt>
                <c:pt idx="35">
                  <c:v>321.52428406625785</c:v>
                </c:pt>
                <c:pt idx="36">
                  <c:v>287.48211750444801</c:v>
                </c:pt>
                <c:pt idx="37">
                  <c:v>303.95265143464229</c:v>
                </c:pt>
                <c:pt idx="38">
                  <c:v>320.40333904330788</c:v>
                </c:pt>
                <c:pt idx="39">
                  <c:v>336.83534260693523</c:v>
                </c:pt>
                <c:pt idx="40">
                  <c:v>353.24970174806907</c:v>
                </c:pt>
                <c:pt idx="41">
                  <c:v>317.78746245668032</c:v>
                </c:pt>
                <c:pt idx="42">
                  <c:v>332.72903457884462</c:v>
                </c:pt>
                <c:pt idx="43">
                  <c:v>347.65581965898076</c:v>
                </c:pt>
                <c:pt idx="44">
                  <c:v>362.56854195764805</c:v>
                </c:pt>
                <c:pt idx="45">
                  <c:v>377.46786129486031</c:v>
                </c:pt>
                <c:pt idx="46">
                  <c:v>342.80619071488076</c:v>
                </c:pt>
                <c:pt idx="47">
                  <c:v>356.60509700107536</c:v>
                </c:pt>
                <c:pt idx="48">
                  <c:v>370.39231631024131</c:v>
                </c:pt>
                <c:pt idx="49">
                  <c:v>384.16834495549665</c:v>
                </c:pt>
                <c:pt idx="50">
                  <c:v>397.93364074958509</c:v>
                </c:pt>
                <c:pt idx="51">
                  <c:v>365.5494579858867</c:v>
                </c:pt>
                <c:pt idx="52">
                  <c:v>377.84017788163425</c:v>
                </c:pt>
                <c:pt idx="53">
                  <c:v>390.12219684408689</c:v>
                </c:pt>
                <c:pt idx="54">
                  <c:v>402.39582743654279</c:v>
                </c:pt>
                <c:pt idx="55">
                  <c:v>414.66136159701699</c:v>
                </c:pt>
                <c:pt idx="56">
                  <c:v>383.05177541071225</c:v>
                </c:pt>
                <c:pt idx="57">
                  <c:v>394.21432426135453</c:v>
                </c:pt>
                <c:pt idx="58">
                  <c:v>405.37002304691242</c:v>
                </c:pt>
                <c:pt idx="59">
                  <c:v>416.51908689232141</c:v>
                </c:pt>
                <c:pt idx="60">
                  <c:v>427.66171846396492</c:v>
                </c:pt>
                <c:pt idx="61">
                  <c:v>399.04928851891128</c:v>
                </c:pt>
                <c:pt idx="62">
                  <c:v>409.45877253580028</c:v>
                </c:pt>
                <c:pt idx="63">
                  <c:v>419.86254283875809</c:v>
                </c:pt>
                <c:pt idx="64">
                  <c:v>430.26076100517804</c:v>
                </c:pt>
                <c:pt idx="65">
                  <c:v>440.653580163588</c:v>
                </c:pt>
                <c:pt idx="66">
                  <c:v>412.8034567379907</c:v>
                </c:pt>
                <c:pt idx="67">
                  <c:v>422.09119450330417</c:v>
                </c:pt>
                <c:pt idx="68">
                  <c:v>431.37453295867743</c:v>
                </c:pt>
                <c:pt idx="69">
                  <c:v>440.653580163588</c:v>
                </c:pt>
                <c:pt idx="70">
                  <c:v>449.92843925372944</c:v>
                </c:pt>
                <c:pt idx="71">
                  <c:v>424.69096797933258</c:v>
                </c:pt>
                <c:pt idx="72">
                  <c:v>432.85946614650538</c:v>
                </c:pt>
                <c:pt idx="73">
                  <c:v>441.02465426855332</c:v>
                </c:pt>
                <c:pt idx="74">
                  <c:v>449.18660230031583</c:v>
                </c:pt>
                <c:pt idx="75">
                  <c:v>457.34537744583628</c:v>
                </c:pt>
                <c:pt idx="76">
                  <c:v>435.08666090841854</c:v>
                </c:pt>
                <c:pt idx="77">
                  <c:v>442.50888381337427</c:v>
                </c:pt>
                <c:pt idx="78">
                  <c:v>449.92843925372944</c:v>
                </c:pt>
                <c:pt idx="79">
                  <c:v>457.34537744583628</c:v>
                </c:pt>
                <c:pt idx="80">
                  <c:v>464.75974684356009</c:v>
                </c:pt>
                <c:pt idx="81">
                  <c:v>443.62198593261041</c:v>
                </c:pt>
                <c:pt idx="82">
                  <c:v>450.29934791321972</c:v>
                </c:pt>
                <c:pt idx="83">
                  <c:v>456.97459194094728</c:v>
                </c:pt>
                <c:pt idx="84">
                  <c:v>463.6477533371106</c:v>
                </c:pt>
                <c:pt idx="85">
                  <c:v>470.3188663227283</c:v>
                </c:pt>
                <c:pt idx="86">
                  <c:v>449.92843925372944</c:v>
                </c:pt>
                <c:pt idx="87">
                  <c:v>455.49138558575538</c:v>
                </c:pt>
                <c:pt idx="88">
                  <c:v>461.05288028198476</c:v>
                </c:pt>
                <c:pt idx="89">
                  <c:v>466.61294333655422</c:v>
                </c:pt>
                <c:pt idx="90">
                  <c:v>472.17159422788433</c:v>
                </c:pt>
                <c:pt idx="91">
                  <c:v>455.49138558575538</c:v>
                </c:pt>
                <c:pt idx="92">
                  <c:v>461.05288028198476</c:v>
                </c:pt>
                <c:pt idx="93">
                  <c:v>466.61294333655422</c:v>
                </c:pt>
                <c:pt idx="94">
                  <c:v>472.17159422788433</c:v>
                </c:pt>
                <c:pt idx="95">
                  <c:v>477.72885193803222</c:v>
                </c:pt>
                <c:pt idx="96">
                  <c:v>461.05288028198476</c:v>
                </c:pt>
                <c:pt idx="97">
                  <c:v>466.61294333655422</c:v>
                </c:pt>
                <c:pt idx="98">
                  <c:v>472.17159422788433</c:v>
                </c:pt>
                <c:pt idx="99">
                  <c:v>477.72885193803222</c:v>
                </c:pt>
                <c:pt idx="100">
                  <c:v>483.28473497109491</c:v>
                </c:pt>
                <c:pt idx="101">
                  <c:v>461.05288028198476</c:v>
                </c:pt>
                <c:pt idx="102">
                  <c:v>461.05288028198476</c:v>
                </c:pt>
                <c:pt idx="103">
                  <c:v>461.05288028198476</c:v>
                </c:pt>
                <c:pt idx="104">
                  <c:v>461.05288028198476</c:v>
                </c:pt>
                <c:pt idx="105">
                  <c:v>461.05288028198476</c:v>
                </c:pt>
                <c:pt idx="106">
                  <c:v>461.05288028198476</c:v>
                </c:pt>
                <c:pt idx="107">
                  <c:v>461.05288028198476</c:v>
                </c:pt>
                <c:pt idx="108">
                  <c:v>461.05288028198476</c:v>
                </c:pt>
                <c:pt idx="109">
                  <c:v>461.05288028198476</c:v>
                </c:pt>
                <c:pt idx="110">
                  <c:v>461.05288028198476</c:v>
                </c:pt>
                <c:pt idx="111">
                  <c:v>461.05288028198476</c:v>
                </c:pt>
                <c:pt idx="112">
                  <c:v>461.05288028198476</c:v>
                </c:pt>
                <c:pt idx="113">
                  <c:v>461.05288028198476</c:v>
                </c:pt>
                <c:pt idx="114">
                  <c:v>461.05288028198476</c:v>
                </c:pt>
                <c:pt idx="115">
                  <c:v>461.05288028198476</c:v>
                </c:pt>
                <c:pt idx="116">
                  <c:v>461.05288028198476</c:v>
                </c:pt>
                <c:pt idx="117">
                  <c:v>461.05288028198476</c:v>
                </c:pt>
                <c:pt idx="118">
                  <c:v>461.05288028198476</c:v>
                </c:pt>
                <c:pt idx="119">
                  <c:v>461.05288028198476</c:v>
                </c:pt>
                <c:pt idx="120">
                  <c:v>461.05288028198476</c:v>
                </c:pt>
                <c:pt idx="121">
                  <c:v>461.05288028198476</c:v>
                </c:pt>
                <c:pt idx="122">
                  <c:v>461.05288028198476</c:v>
                </c:pt>
                <c:pt idx="123">
                  <c:v>461.05288028198476</c:v>
                </c:pt>
                <c:pt idx="124">
                  <c:v>461.05288028198476</c:v>
                </c:pt>
                <c:pt idx="125">
                  <c:v>461.05288028198476</c:v>
                </c:pt>
                <c:pt idx="126">
                  <c:v>461.05288028198476</c:v>
                </c:pt>
                <c:pt idx="127">
                  <c:v>461.05288028198476</c:v>
                </c:pt>
                <c:pt idx="128">
                  <c:v>461.05288028198476</c:v>
                </c:pt>
                <c:pt idx="129">
                  <c:v>461.05288028198476</c:v>
                </c:pt>
                <c:pt idx="130">
                  <c:v>461.05288028198476</c:v>
                </c:pt>
                <c:pt idx="131">
                  <c:v>461.05288028198476</c:v>
                </c:pt>
                <c:pt idx="132">
                  <c:v>461.05288028198476</c:v>
                </c:pt>
                <c:pt idx="133">
                  <c:v>461.05288028198476</c:v>
                </c:pt>
                <c:pt idx="134">
                  <c:v>461.05288028198476</c:v>
                </c:pt>
                <c:pt idx="135">
                  <c:v>461.05288028198476</c:v>
                </c:pt>
                <c:pt idx="136">
                  <c:v>461.05288028198476</c:v>
                </c:pt>
                <c:pt idx="137">
                  <c:v>461.05288028198476</c:v>
                </c:pt>
                <c:pt idx="138">
                  <c:v>461.05288028198476</c:v>
                </c:pt>
                <c:pt idx="139">
                  <c:v>461.05288028198476</c:v>
                </c:pt>
                <c:pt idx="140">
                  <c:v>461.05288028198476</c:v>
                </c:pt>
                <c:pt idx="141">
                  <c:v>461.05288028198476</c:v>
                </c:pt>
                <c:pt idx="142">
                  <c:v>461.05288028198476</c:v>
                </c:pt>
                <c:pt idx="143">
                  <c:v>461.05288028198476</c:v>
                </c:pt>
                <c:pt idx="144">
                  <c:v>461.05288028198476</c:v>
                </c:pt>
                <c:pt idx="145">
                  <c:v>461.05288028198476</c:v>
                </c:pt>
                <c:pt idx="146">
                  <c:v>461.05288028198476</c:v>
                </c:pt>
                <c:pt idx="147">
                  <c:v>461.05288028198476</c:v>
                </c:pt>
                <c:pt idx="148">
                  <c:v>461.05288028198476</c:v>
                </c:pt>
                <c:pt idx="149">
                  <c:v>461.05288028198476</c:v>
                </c:pt>
                <c:pt idx="150">
                  <c:v>461.05288028198476</c:v>
                </c:pt>
                <c:pt idx="151">
                  <c:v>461.05288028198476</c:v>
                </c:pt>
                <c:pt idx="152">
                  <c:v>461.05288028198476</c:v>
                </c:pt>
                <c:pt idx="153">
                  <c:v>461.05288028198476</c:v>
                </c:pt>
                <c:pt idx="154">
                  <c:v>461.05288028198476</c:v>
                </c:pt>
                <c:pt idx="155">
                  <c:v>461.05288028198476</c:v>
                </c:pt>
                <c:pt idx="156">
                  <c:v>461.05288028198476</c:v>
                </c:pt>
                <c:pt idx="157">
                  <c:v>461.05288028198476</c:v>
                </c:pt>
                <c:pt idx="158">
                  <c:v>461.05288028198476</c:v>
                </c:pt>
                <c:pt idx="159">
                  <c:v>461.05288028198476</c:v>
                </c:pt>
                <c:pt idx="160">
                  <c:v>461.05288028198476</c:v>
                </c:pt>
                <c:pt idx="161">
                  <c:v>461.05288028198476</c:v>
                </c:pt>
                <c:pt idx="162">
                  <c:v>461.05288028198476</c:v>
                </c:pt>
                <c:pt idx="163">
                  <c:v>461.05288028198476</c:v>
                </c:pt>
                <c:pt idx="164">
                  <c:v>461.05288028198476</c:v>
                </c:pt>
                <c:pt idx="165">
                  <c:v>461.05288028198476</c:v>
                </c:pt>
                <c:pt idx="166">
                  <c:v>461.05288028198476</c:v>
                </c:pt>
                <c:pt idx="167">
                  <c:v>461.05288028198476</c:v>
                </c:pt>
                <c:pt idx="168">
                  <c:v>461.05288028198476</c:v>
                </c:pt>
                <c:pt idx="169">
                  <c:v>461.05288028198476</c:v>
                </c:pt>
                <c:pt idx="170">
                  <c:v>461.05288028198476</c:v>
                </c:pt>
                <c:pt idx="171">
                  <c:v>461.05288028198476</c:v>
                </c:pt>
                <c:pt idx="172">
                  <c:v>461.05288028198476</c:v>
                </c:pt>
                <c:pt idx="173">
                  <c:v>461.05288028198476</c:v>
                </c:pt>
                <c:pt idx="174">
                  <c:v>461.05288028198476</c:v>
                </c:pt>
                <c:pt idx="175">
                  <c:v>461.05288028198476</c:v>
                </c:pt>
                <c:pt idx="176">
                  <c:v>461.05288028198476</c:v>
                </c:pt>
                <c:pt idx="177">
                  <c:v>461.05288028198476</c:v>
                </c:pt>
                <c:pt idx="178">
                  <c:v>461.05288028198476</c:v>
                </c:pt>
                <c:pt idx="179">
                  <c:v>461.05288028198476</c:v>
                </c:pt>
                <c:pt idx="180">
                  <c:v>461.05288028198476</c:v>
                </c:pt>
                <c:pt idx="181">
                  <c:v>461.05288028198476</c:v>
                </c:pt>
                <c:pt idx="182">
                  <c:v>461.05288028198476</c:v>
                </c:pt>
                <c:pt idx="183">
                  <c:v>461.05288028198476</c:v>
                </c:pt>
                <c:pt idx="184">
                  <c:v>461.05288028198476</c:v>
                </c:pt>
                <c:pt idx="185">
                  <c:v>461.05288028198476</c:v>
                </c:pt>
                <c:pt idx="186">
                  <c:v>461.05288028198476</c:v>
                </c:pt>
                <c:pt idx="187">
                  <c:v>461.05288028198476</c:v>
                </c:pt>
                <c:pt idx="188">
                  <c:v>461.05288028198476</c:v>
                </c:pt>
                <c:pt idx="189">
                  <c:v>461.05288028198476</c:v>
                </c:pt>
                <c:pt idx="190">
                  <c:v>461.05288028198476</c:v>
                </c:pt>
                <c:pt idx="191">
                  <c:v>461.05288028198476</c:v>
                </c:pt>
                <c:pt idx="192">
                  <c:v>461.05288028198476</c:v>
                </c:pt>
                <c:pt idx="193">
                  <c:v>461.05288028198476</c:v>
                </c:pt>
                <c:pt idx="194">
                  <c:v>461.05288028198476</c:v>
                </c:pt>
                <c:pt idx="195">
                  <c:v>461.05288028198476</c:v>
                </c:pt>
                <c:pt idx="196">
                  <c:v>461.05288028198476</c:v>
                </c:pt>
                <c:pt idx="197">
                  <c:v>461.05288028198476</c:v>
                </c:pt>
                <c:pt idx="198">
                  <c:v>461.05288028198476</c:v>
                </c:pt>
                <c:pt idx="199">
                  <c:v>461.05288028198476</c:v>
                </c:pt>
                <c:pt idx="200">
                  <c:v>461.05288028198476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2.3771589152136832</c:v>
                </c:pt>
                <c:pt idx="2">
                  <c:v>2.9949424842304286</c:v>
                </c:pt>
                <c:pt idx="3">
                  <c:v>3.7739077794462492</c:v>
                </c:pt>
                <c:pt idx="4">
                  <c:v>4.7562627052095419</c:v>
                </c:pt>
                <c:pt idx="5">
                  <c:v>5.9953059624826457</c:v>
                </c:pt>
                <c:pt idx="6">
                  <c:v>7.5583506142245538</c:v>
                </c:pt>
                <c:pt idx="7">
                  <c:v>9.5304205700421178</c:v>
                </c:pt>
                <c:pt idx="8">
                  <c:v>12.018924879161736</c:v>
                </c:pt>
                <c:pt idx="9">
                  <c:v>15.159569166298086</c:v>
                </c:pt>
                <c:pt idx="10">
                  <c:v>19.123832490408656</c:v>
                </c:pt>
                <c:pt idx="11">
                  <c:v>37.129924657008708</c:v>
                </c:pt>
                <c:pt idx="12">
                  <c:v>54.88875090739392</c:v>
                </c:pt>
                <c:pt idx="13">
                  <c:v>72.494513498617124</c:v>
                </c:pt>
                <c:pt idx="14">
                  <c:v>89.990173613778268</c:v>
                </c:pt>
                <c:pt idx="15">
                  <c:v>107.40030981071855</c:v>
                </c:pt>
                <c:pt idx="16">
                  <c:v>78.012881309795674</c:v>
                </c:pt>
                <c:pt idx="17">
                  <c:v>100.31646113802792</c:v>
                </c:pt>
                <c:pt idx="18">
                  <c:v>122.49645924610253</c:v>
                </c:pt>
                <c:pt idx="19">
                  <c:v>144.57852045501949</c:v>
                </c:pt>
                <c:pt idx="20">
                  <c:v>166.57974956981323</c:v>
                </c:pt>
                <c:pt idx="21">
                  <c:v>134.34850957742924</c:v>
                </c:pt>
                <c:pt idx="22">
                  <c:v>157.97933796889382</c:v>
                </c:pt>
                <c:pt idx="23">
                  <c:v>181.52619054784418</c:v>
                </c:pt>
                <c:pt idx="24">
                  <c:v>205.0015053728589</c:v>
                </c:pt>
                <c:pt idx="25">
                  <c:v>228.41463048777476</c:v>
                </c:pt>
                <c:pt idx="26">
                  <c:v>195.49245385292792</c:v>
                </c:pt>
                <c:pt idx="27">
                  <c:v>217.98082037329846</c:v>
                </c:pt>
                <c:pt idx="28">
                  <c:v>240.41585018926619</c:v>
                </c:pt>
                <c:pt idx="29">
                  <c:v>262.80321996128214</c:v>
                </c:pt>
                <c:pt idx="30">
                  <c:v>285.14755944378322</c:v>
                </c:pt>
                <c:pt idx="31">
                  <c:v>250.19618568369199</c:v>
                </c:pt>
                <c:pt idx="32">
                  <c:v>270.36084436950489</c:v>
                </c:pt>
                <c:pt idx="33">
                  <c:v>290.4916672508881</c:v>
                </c:pt>
                <c:pt idx="34">
                  <c:v>310.59132815273165</c:v>
                </c:pt>
                <c:pt idx="35">
                  <c:v>330.66212656242288</c:v>
                </c:pt>
                <c:pt idx="36">
                  <c:v>293.6342310126339</c:v>
                </c:pt>
                <c:pt idx="37">
                  <c:v>311.53277495970798</c:v>
                </c:pt>
                <c:pt idx="38">
                  <c:v>329.40850810618275</c:v>
                </c:pt>
                <c:pt idx="39">
                  <c:v>347.26284215565846</c:v>
                </c:pt>
                <c:pt idx="40">
                  <c:v>365.09703181844549</c:v>
                </c:pt>
                <c:pt idx="41">
                  <c:v>325.64701898414177</c:v>
                </c:pt>
                <c:pt idx="42">
                  <c:v>341.00051892831283</c:v>
                </c:pt>
                <c:pt idx="43">
                  <c:v>356.33882114313155</c:v>
                </c:pt>
                <c:pt idx="44">
                  <c:v>371.6626718429784</c:v>
                </c:pt>
                <c:pt idx="45">
                  <c:v>386.97275069119183</c:v>
                </c:pt>
                <c:pt idx="46">
                  <c:v>362.90791424748937</c:v>
                </c:pt>
                <c:pt idx="47">
                  <c:v>376.35086351579019</c:v>
                </c:pt>
                <c:pt idx="48">
                  <c:v>389.78335896423386</c:v>
                </c:pt>
                <c:pt idx="49">
                  <c:v>403.20581160192484</c:v>
                </c:pt>
                <c:pt idx="50">
                  <c:v>416.61860284059549</c:v>
                </c:pt>
                <c:pt idx="51">
                  <c:v>398.52467686288401</c:v>
                </c:pt>
                <c:pt idx="52">
                  <c:v>410.06935400448907</c:v>
                </c:pt>
                <c:pt idx="53">
                  <c:v>421.60701499488988</c:v>
                </c:pt>
                <c:pt idx="54">
                  <c:v>433.13787892530354</c:v>
                </c:pt>
                <c:pt idx="55">
                  <c:v>444.66215226871259</c:v>
                </c:pt>
                <c:pt idx="56">
                  <c:v>429.39887113927824</c:v>
                </c:pt>
                <c:pt idx="57">
                  <c:v>439.05655970073695</c:v>
                </c:pt>
                <c:pt idx="58">
                  <c:v>448.70969327309916</c:v>
                </c:pt>
                <c:pt idx="59">
                  <c:v>458.35838369213019</c:v>
                </c:pt>
                <c:pt idx="60">
                  <c:v>468.00273769986558</c:v>
                </c:pt>
                <c:pt idx="61">
                  <c:v>454.31269266448368</c:v>
                </c:pt>
                <c:pt idx="62">
                  <c:v>462.40331218251168</c:v>
                </c:pt>
                <c:pt idx="63">
                  <c:v>470.49091188062221</c:v>
                </c:pt>
                <c:pt idx="64">
                  <c:v>478.57555101045637</c:v>
                </c:pt>
                <c:pt idx="65">
                  <c:v>486.65728665769001</c:v>
                </c:pt>
                <c:pt idx="66">
                  <c:v>473.60073566758007</c:v>
                </c:pt>
                <c:pt idx="67">
                  <c:v>480.75168621261065</c:v>
                </c:pt>
                <c:pt idx="68">
                  <c:v>487.90037643155364</c:v>
                </c:pt>
                <c:pt idx="69">
                  <c:v>495.04684412923598</c:v>
                </c:pt>
                <c:pt idx="70">
                  <c:v>502.19112592946141</c:v>
                </c:pt>
                <c:pt idx="71">
                  <c:v>488.52189609916542</c:v>
                </c:pt>
                <c:pt idx="72">
                  <c:v>495.04684412923598</c:v>
                </c:pt>
                <c:pt idx="73">
                  <c:v>501.56996990242982</c:v>
                </c:pt>
                <c:pt idx="74">
                  <c:v>508.09130047272885</c:v>
                </c:pt>
                <c:pt idx="75">
                  <c:v>514.61086214265538</c:v>
                </c:pt>
                <c:pt idx="76">
                  <c:v>501.56996990242982</c:v>
                </c:pt>
                <c:pt idx="77">
                  <c:v>507.15979072537579</c:v>
                </c:pt>
                <c:pt idx="78">
                  <c:v>512.74830923215643</c:v>
                </c:pt>
                <c:pt idx="79">
                  <c:v>518.33554162748942</c:v>
                </c:pt>
                <c:pt idx="80">
                  <c:v>523.92150373805168</c:v>
                </c:pt>
                <c:pt idx="81">
                  <c:v>506.84927944121517</c:v>
                </c:pt>
                <c:pt idx="82">
                  <c:v>506.84927944121517</c:v>
                </c:pt>
                <c:pt idx="83">
                  <c:v>506.84927944121517</c:v>
                </c:pt>
                <c:pt idx="84">
                  <c:v>506.84927944121517</c:v>
                </c:pt>
                <c:pt idx="85">
                  <c:v>506.84927944121517</c:v>
                </c:pt>
                <c:pt idx="86">
                  <c:v>506.84927944121517</c:v>
                </c:pt>
                <c:pt idx="87">
                  <c:v>506.84927944121517</c:v>
                </c:pt>
                <c:pt idx="88">
                  <c:v>506.84927944121517</c:v>
                </c:pt>
                <c:pt idx="89">
                  <c:v>506.84927944121517</c:v>
                </c:pt>
                <c:pt idx="90">
                  <c:v>506.84927944121517</c:v>
                </c:pt>
                <c:pt idx="91">
                  <c:v>506.84927944121517</c:v>
                </c:pt>
                <c:pt idx="92">
                  <c:v>506.84927944121517</c:v>
                </c:pt>
                <c:pt idx="93">
                  <c:v>506.84927944121517</c:v>
                </c:pt>
                <c:pt idx="94">
                  <c:v>506.84927944121517</c:v>
                </c:pt>
                <c:pt idx="95">
                  <c:v>506.84927944121517</c:v>
                </c:pt>
                <c:pt idx="96">
                  <c:v>506.84927944121517</c:v>
                </c:pt>
                <c:pt idx="97">
                  <c:v>506.84927944121517</c:v>
                </c:pt>
                <c:pt idx="98">
                  <c:v>506.84927944121517</c:v>
                </c:pt>
                <c:pt idx="99">
                  <c:v>506.84927944121517</c:v>
                </c:pt>
                <c:pt idx="100">
                  <c:v>506.84927944121517</c:v>
                </c:pt>
                <c:pt idx="101">
                  <c:v>506.84927944121517</c:v>
                </c:pt>
                <c:pt idx="102">
                  <c:v>506.84927944121517</c:v>
                </c:pt>
                <c:pt idx="103">
                  <c:v>506.84927944121517</c:v>
                </c:pt>
                <c:pt idx="104">
                  <c:v>506.84927944121517</c:v>
                </c:pt>
                <c:pt idx="105">
                  <c:v>506.84927944121517</c:v>
                </c:pt>
                <c:pt idx="106">
                  <c:v>506.84927944121517</c:v>
                </c:pt>
                <c:pt idx="107">
                  <c:v>506.84927944121517</c:v>
                </c:pt>
                <c:pt idx="108">
                  <c:v>506.84927944121517</c:v>
                </c:pt>
                <c:pt idx="109">
                  <c:v>506.84927944121517</c:v>
                </c:pt>
                <c:pt idx="110">
                  <c:v>506.84927944121517</c:v>
                </c:pt>
                <c:pt idx="111">
                  <c:v>506.84927944121517</c:v>
                </c:pt>
                <c:pt idx="112">
                  <c:v>506.84927944121517</c:v>
                </c:pt>
                <c:pt idx="113">
                  <c:v>506.84927944121517</c:v>
                </c:pt>
                <c:pt idx="114">
                  <c:v>506.84927944121517</c:v>
                </c:pt>
                <c:pt idx="115">
                  <c:v>506.84927944121517</c:v>
                </c:pt>
                <c:pt idx="116">
                  <c:v>506.84927944121517</c:v>
                </c:pt>
                <c:pt idx="117">
                  <c:v>506.84927944121517</c:v>
                </c:pt>
                <c:pt idx="118">
                  <c:v>506.84927944121517</c:v>
                </c:pt>
                <c:pt idx="119">
                  <c:v>506.84927944121517</c:v>
                </c:pt>
                <c:pt idx="120">
                  <c:v>506.84927944121517</c:v>
                </c:pt>
                <c:pt idx="121">
                  <c:v>506.84927944121517</c:v>
                </c:pt>
                <c:pt idx="122">
                  <c:v>506.84927944121517</c:v>
                </c:pt>
                <c:pt idx="123">
                  <c:v>506.84927944121517</c:v>
                </c:pt>
                <c:pt idx="124">
                  <c:v>506.84927944121517</c:v>
                </c:pt>
                <c:pt idx="125">
                  <c:v>506.84927944121517</c:v>
                </c:pt>
                <c:pt idx="126">
                  <c:v>506.84927944121517</c:v>
                </c:pt>
                <c:pt idx="127">
                  <c:v>506.84927944121517</c:v>
                </c:pt>
                <c:pt idx="128">
                  <c:v>506.84927944121517</c:v>
                </c:pt>
                <c:pt idx="129">
                  <c:v>506.84927944121517</c:v>
                </c:pt>
                <c:pt idx="130">
                  <c:v>506.84927944121517</c:v>
                </c:pt>
                <c:pt idx="131">
                  <c:v>506.84927944121517</c:v>
                </c:pt>
                <c:pt idx="132">
                  <c:v>506.84927944121517</c:v>
                </c:pt>
                <c:pt idx="133">
                  <c:v>506.84927944121517</c:v>
                </c:pt>
                <c:pt idx="134">
                  <c:v>506.84927944121517</c:v>
                </c:pt>
                <c:pt idx="135">
                  <c:v>506.84927944121517</c:v>
                </c:pt>
                <c:pt idx="136">
                  <c:v>506.84927944121517</c:v>
                </c:pt>
                <c:pt idx="137">
                  <c:v>506.84927944121517</c:v>
                </c:pt>
                <c:pt idx="138">
                  <c:v>506.84927944121517</c:v>
                </c:pt>
                <c:pt idx="139">
                  <c:v>506.84927944121517</c:v>
                </c:pt>
                <c:pt idx="140">
                  <c:v>506.84927944121517</c:v>
                </c:pt>
                <c:pt idx="141">
                  <c:v>506.84927944121517</c:v>
                </c:pt>
                <c:pt idx="142">
                  <c:v>506.84927944121517</c:v>
                </c:pt>
                <c:pt idx="143">
                  <c:v>506.84927944121517</c:v>
                </c:pt>
                <c:pt idx="144">
                  <c:v>506.84927944121517</c:v>
                </c:pt>
                <c:pt idx="145">
                  <c:v>506.84927944121517</c:v>
                </c:pt>
                <c:pt idx="146">
                  <c:v>506.84927944121517</c:v>
                </c:pt>
                <c:pt idx="147">
                  <c:v>506.84927944121517</c:v>
                </c:pt>
                <c:pt idx="148">
                  <c:v>506.84927944121517</c:v>
                </c:pt>
                <c:pt idx="149">
                  <c:v>506.84927944121517</c:v>
                </c:pt>
                <c:pt idx="150">
                  <c:v>506.84927944121517</c:v>
                </c:pt>
                <c:pt idx="151">
                  <c:v>506.84927944121517</c:v>
                </c:pt>
                <c:pt idx="152">
                  <c:v>506.84927944121517</c:v>
                </c:pt>
                <c:pt idx="153">
                  <c:v>506.84927944121517</c:v>
                </c:pt>
                <c:pt idx="154">
                  <c:v>506.84927944121517</c:v>
                </c:pt>
                <c:pt idx="155">
                  <c:v>506.84927944121517</c:v>
                </c:pt>
                <c:pt idx="156">
                  <c:v>506.84927944121517</c:v>
                </c:pt>
                <c:pt idx="157">
                  <c:v>506.84927944121517</c:v>
                </c:pt>
                <c:pt idx="158">
                  <c:v>506.84927944121517</c:v>
                </c:pt>
                <c:pt idx="159">
                  <c:v>506.84927944121517</c:v>
                </c:pt>
                <c:pt idx="160">
                  <c:v>506.84927944121517</c:v>
                </c:pt>
                <c:pt idx="161">
                  <c:v>506.84927944121517</c:v>
                </c:pt>
                <c:pt idx="162">
                  <c:v>506.84927944121517</c:v>
                </c:pt>
                <c:pt idx="163">
                  <c:v>506.84927944121517</c:v>
                </c:pt>
                <c:pt idx="164">
                  <c:v>506.84927944121517</c:v>
                </c:pt>
                <c:pt idx="165">
                  <c:v>506.84927944121517</c:v>
                </c:pt>
                <c:pt idx="166">
                  <c:v>506.84927944121517</c:v>
                </c:pt>
                <c:pt idx="167">
                  <c:v>506.84927944121517</c:v>
                </c:pt>
                <c:pt idx="168">
                  <c:v>506.84927944121517</c:v>
                </c:pt>
                <c:pt idx="169">
                  <c:v>506.84927944121517</c:v>
                </c:pt>
                <c:pt idx="170">
                  <c:v>506.84927944121517</c:v>
                </c:pt>
                <c:pt idx="171">
                  <c:v>506.84927944121517</c:v>
                </c:pt>
                <c:pt idx="172">
                  <c:v>506.84927944121517</c:v>
                </c:pt>
                <c:pt idx="173">
                  <c:v>506.84927944121517</c:v>
                </c:pt>
                <c:pt idx="174">
                  <c:v>506.84927944121517</c:v>
                </c:pt>
                <c:pt idx="175">
                  <c:v>506.84927944121517</c:v>
                </c:pt>
                <c:pt idx="176">
                  <c:v>506.84927944121517</c:v>
                </c:pt>
                <c:pt idx="177">
                  <c:v>506.84927944121517</c:v>
                </c:pt>
                <c:pt idx="178">
                  <c:v>506.84927944121517</c:v>
                </c:pt>
                <c:pt idx="179">
                  <c:v>506.84927944121517</c:v>
                </c:pt>
                <c:pt idx="180">
                  <c:v>506.84927944121517</c:v>
                </c:pt>
                <c:pt idx="181">
                  <c:v>506.84927944121517</c:v>
                </c:pt>
                <c:pt idx="182">
                  <c:v>506.84927944121517</c:v>
                </c:pt>
                <c:pt idx="183">
                  <c:v>506.84927944121517</c:v>
                </c:pt>
                <c:pt idx="184">
                  <c:v>506.84927944121517</c:v>
                </c:pt>
                <c:pt idx="185">
                  <c:v>506.84927944121517</c:v>
                </c:pt>
                <c:pt idx="186">
                  <c:v>506.84927944121517</c:v>
                </c:pt>
                <c:pt idx="187">
                  <c:v>506.84927944121517</c:v>
                </c:pt>
                <c:pt idx="188">
                  <c:v>506.84927944121517</c:v>
                </c:pt>
                <c:pt idx="189">
                  <c:v>506.84927944121517</c:v>
                </c:pt>
                <c:pt idx="190">
                  <c:v>506.84927944121517</c:v>
                </c:pt>
                <c:pt idx="191">
                  <c:v>506.84927944121517</c:v>
                </c:pt>
                <c:pt idx="192">
                  <c:v>506.84927944121517</c:v>
                </c:pt>
                <c:pt idx="193">
                  <c:v>506.84927944121517</c:v>
                </c:pt>
                <c:pt idx="194">
                  <c:v>506.84927944121517</c:v>
                </c:pt>
                <c:pt idx="195">
                  <c:v>506.84927944121517</c:v>
                </c:pt>
                <c:pt idx="196">
                  <c:v>506.84927944121517</c:v>
                </c:pt>
                <c:pt idx="197">
                  <c:v>506.84927944121517</c:v>
                </c:pt>
                <c:pt idx="198">
                  <c:v>506.84927944121517</c:v>
                </c:pt>
                <c:pt idx="199">
                  <c:v>506.84927944121517</c:v>
                </c:pt>
                <c:pt idx="200">
                  <c:v>506.84927944121517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553.28361587129041</c:v>
                </c:pt>
                <c:pt idx="71">
                  <c:v>553.28361587129041</c:v>
                </c:pt>
                <c:pt idx="72">
                  <c:v>553.28361587129041</c:v>
                </c:pt>
                <c:pt idx="73">
                  <c:v>553.28361587129041</c:v>
                </c:pt>
                <c:pt idx="74">
                  <c:v>553.28361587129041</c:v>
                </c:pt>
                <c:pt idx="75">
                  <c:v>553.28361587129041</c:v>
                </c:pt>
                <c:pt idx="76">
                  <c:v>553.28361587129041</c:v>
                </c:pt>
                <c:pt idx="77">
                  <c:v>553.28361587129041</c:v>
                </c:pt>
                <c:pt idx="78">
                  <c:v>553.28361587129041</c:v>
                </c:pt>
                <c:pt idx="79">
                  <c:v>553.28361587129041</c:v>
                </c:pt>
                <c:pt idx="80">
                  <c:v>553.28361587129041</c:v>
                </c:pt>
                <c:pt idx="81">
                  <c:v>553.28361587129041</c:v>
                </c:pt>
                <c:pt idx="82">
                  <c:v>553.28361587129041</c:v>
                </c:pt>
                <c:pt idx="83">
                  <c:v>553.28361587129041</c:v>
                </c:pt>
                <c:pt idx="84">
                  <c:v>553.28361587129041</c:v>
                </c:pt>
                <c:pt idx="85">
                  <c:v>553.28361587129041</c:v>
                </c:pt>
                <c:pt idx="86">
                  <c:v>553.28361587129041</c:v>
                </c:pt>
                <c:pt idx="87">
                  <c:v>553.28361587129041</c:v>
                </c:pt>
                <c:pt idx="88">
                  <c:v>553.28361587129041</c:v>
                </c:pt>
                <c:pt idx="89">
                  <c:v>553.28361587129041</c:v>
                </c:pt>
                <c:pt idx="90">
                  <c:v>553.28361587129041</c:v>
                </c:pt>
                <c:pt idx="91">
                  <c:v>553.28361587129041</c:v>
                </c:pt>
                <c:pt idx="92">
                  <c:v>553.28361587129041</c:v>
                </c:pt>
                <c:pt idx="93">
                  <c:v>553.28361587129041</c:v>
                </c:pt>
                <c:pt idx="94">
                  <c:v>553.28361587129041</c:v>
                </c:pt>
                <c:pt idx="95">
                  <c:v>553.28361587129041</c:v>
                </c:pt>
                <c:pt idx="96">
                  <c:v>553.28361587129041</c:v>
                </c:pt>
                <c:pt idx="97">
                  <c:v>553.28361587129041</c:v>
                </c:pt>
                <c:pt idx="98">
                  <c:v>553.28361587129041</c:v>
                </c:pt>
                <c:pt idx="99">
                  <c:v>553.28361587129041</c:v>
                </c:pt>
                <c:pt idx="100">
                  <c:v>553.28361587129041</c:v>
                </c:pt>
                <c:pt idx="101">
                  <c:v>553.28361587129041</c:v>
                </c:pt>
                <c:pt idx="102">
                  <c:v>553.28361587129041</c:v>
                </c:pt>
                <c:pt idx="103">
                  <c:v>553.28361587129041</c:v>
                </c:pt>
                <c:pt idx="104">
                  <c:v>553.28361587129041</c:v>
                </c:pt>
                <c:pt idx="105">
                  <c:v>553.28361587129041</c:v>
                </c:pt>
                <c:pt idx="106">
                  <c:v>553.28361587129041</c:v>
                </c:pt>
                <c:pt idx="107">
                  <c:v>553.28361587129041</c:v>
                </c:pt>
                <c:pt idx="108">
                  <c:v>553.28361587129041</c:v>
                </c:pt>
                <c:pt idx="109">
                  <c:v>553.28361587129041</c:v>
                </c:pt>
                <c:pt idx="110">
                  <c:v>553.28361587129041</c:v>
                </c:pt>
                <c:pt idx="111">
                  <c:v>553.28361587129041</c:v>
                </c:pt>
                <c:pt idx="112">
                  <c:v>553.28361587129041</c:v>
                </c:pt>
                <c:pt idx="113">
                  <c:v>553.28361587129041</c:v>
                </c:pt>
                <c:pt idx="114">
                  <c:v>553.28361587129041</c:v>
                </c:pt>
                <c:pt idx="115">
                  <c:v>553.28361587129041</c:v>
                </c:pt>
                <c:pt idx="116">
                  <c:v>553.28361587129041</c:v>
                </c:pt>
                <c:pt idx="117">
                  <c:v>553.28361587129041</c:v>
                </c:pt>
                <c:pt idx="118">
                  <c:v>553.28361587129041</c:v>
                </c:pt>
                <c:pt idx="119">
                  <c:v>553.28361587129041</c:v>
                </c:pt>
                <c:pt idx="120">
                  <c:v>553.28361587129041</c:v>
                </c:pt>
                <c:pt idx="121">
                  <c:v>553.28361587129041</c:v>
                </c:pt>
                <c:pt idx="122">
                  <c:v>553.28361587129041</c:v>
                </c:pt>
                <c:pt idx="123">
                  <c:v>553.28361587129041</c:v>
                </c:pt>
                <c:pt idx="124">
                  <c:v>553.28361587129041</c:v>
                </c:pt>
                <c:pt idx="125">
                  <c:v>553.28361587129041</c:v>
                </c:pt>
                <c:pt idx="126">
                  <c:v>553.28361587129041</c:v>
                </c:pt>
                <c:pt idx="127">
                  <c:v>553.28361587129041</c:v>
                </c:pt>
                <c:pt idx="128">
                  <c:v>553.28361587129041</c:v>
                </c:pt>
                <c:pt idx="129">
                  <c:v>553.28361587129041</c:v>
                </c:pt>
                <c:pt idx="130">
                  <c:v>553.28361587129041</c:v>
                </c:pt>
                <c:pt idx="131">
                  <c:v>553.28361587129041</c:v>
                </c:pt>
                <c:pt idx="132">
                  <c:v>553.28361587129041</c:v>
                </c:pt>
                <c:pt idx="133">
                  <c:v>553.28361587129041</c:v>
                </c:pt>
                <c:pt idx="134">
                  <c:v>553.28361587129041</c:v>
                </c:pt>
                <c:pt idx="135">
                  <c:v>553.28361587129041</c:v>
                </c:pt>
                <c:pt idx="136">
                  <c:v>553.28361587129041</c:v>
                </c:pt>
                <c:pt idx="137">
                  <c:v>553.28361587129041</c:v>
                </c:pt>
                <c:pt idx="138">
                  <c:v>553.28361587129041</c:v>
                </c:pt>
                <c:pt idx="139">
                  <c:v>553.28361587129041</c:v>
                </c:pt>
                <c:pt idx="140">
                  <c:v>553.28361587129041</c:v>
                </c:pt>
                <c:pt idx="141">
                  <c:v>553.28361587129041</c:v>
                </c:pt>
                <c:pt idx="142">
                  <c:v>553.28361587129041</c:v>
                </c:pt>
                <c:pt idx="143">
                  <c:v>553.28361587129041</c:v>
                </c:pt>
                <c:pt idx="144">
                  <c:v>553.28361587129041</c:v>
                </c:pt>
                <c:pt idx="145">
                  <c:v>553.28361587129041</c:v>
                </c:pt>
                <c:pt idx="146">
                  <c:v>553.28361587129041</c:v>
                </c:pt>
                <c:pt idx="147">
                  <c:v>553.28361587129041</c:v>
                </c:pt>
                <c:pt idx="148">
                  <c:v>553.28361587129041</c:v>
                </c:pt>
                <c:pt idx="149">
                  <c:v>553.28361587129041</c:v>
                </c:pt>
                <c:pt idx="150">
                  <c:v>553.28361587129041</c:v>
                </c:pt>
                <c:pt idx="151">
                  <c:v>553.28361587129041</c:v>
                </c:pt>
                <c:pt idx="152">
                  <c:v>553.28361587129041</c:v>
                </c:pt>
                <c:pt idx="153">
                  <c:v>553.28361587129041</c:v>
                </c:pt>
                <c:pt idx="154">
                  <c:v>553.28361587129041</c:v>
                </c:pt>
                <c:pt idx="155">
                  <c:v>553.28361587129041</c:v>
                </c:pt>
                <c:pt idx="156">
                  <c:v>553.28361587129041</c:v>
                </c:pt>
                <c:pt idx="157">
                  <c:v>553.28361587129041</c:v>
                </c:pt>
                <c:pt idx="158">
                  <c:v>553.28361587129041</c:v>
                </c:pt>
                <c:pt idx="159">
                  <c:v>553.28361587129041</c:v>
                </c:pt>
                <c:pt idx="160">
                  <c:v>553.28361587129041</c:v>
                </c:pt>
                <c:pt idx="161">
                  <c:v>553.28361587129041</c:v>
                </c:pt>
                <c:pt idx="162">
                  <c:v>553.28361587129041</c:v>
                </c:pt>
                <c:pt idx="163">
                  <c:v>553.28361587129041</c:v>
                </c:pt>
                <c:pt idx="164">
                  <c:v>553.28361587129041</c:v>
                </c:pt>
                <c:pt idx="165">
                  <c:v>553.28361587129041</c:v>
                </c:pt>
                <c:pt idx="166">
                  <c:v>553.28361587129041</c:v>
                </c:pt>
                <c:pt idx="167">
                  <c:v>553.28361587129041</c:v>
                </c:pt>
                <c:pt idx="168">
                  <c:v>553.28361587129041</c:v>
                </c:pt>
                <c:pt idx="169">
                  <c:v>553.28361587129041</c:v>
                </c:pt>
                <c:pt idx="170">
                  <c:v>553.28361587129041</c:v>
                </c:pt>
                <c:pt idx="171">
                  <c:v>553.28361587129041</c:v>
                </c:pt>
                <c:pt idx="172">
                  <c:v>553.28361587129041</c:v>
                </c:pt>
                <c:pt idx="173">
                  <c:v>553.28361587129041</c:v>
                </c:pt>
                <c:pt idx="174">
                  <c:v>553.28361587129041</c:v>
                </c:pt>
                <c:pt idx="175">
                  <c:v>553.28361587129041</c:v>
                </c:pt>
                <c:pt idx="176">
                  <c:v>553.28361587129041</c:v>
                </c:pt>
                <c:pt idx="177">
                  <c:v>553.28361587129041</c:v>
                </c:pt>
                <c:pt idx="178">
                  <c:v>553.28361587129041</c:v>
                </c:pt>
                <c:pt idx="179">
                  <c:v>553.28361587129041</c:v>
                </c:pt>
                <c:pt idx="180">
                  <c:v>553.28361587129041</c:v>
                </c:pt>
                <c:pt idx="181">
                  <c:v>553.28361587129041</c:v>
                </c:pt>
                <c:pt idx="182">
                  <c:v>553.28361587129041</c:v>
                </c:pt>
                <c:pt idx="183">
                  <c:v>553.28361587129041</c:v>
                </c:pt>
                <c:pt idx="184">
                  <c:v>553.28361587129041</c:v>
                </c:pt>
                <c:pt idx="185">
                  <c:v>553.28361587129041</c:v>
                </c:pt>
                <c:pt idx="186">
                  <c:v>553.28361587129041</c:v>
                </c:pt>
                <c:pt idx="187">
                  <c:v>553.28361587129041</c:v>
                </c:pt>
                <c:pt idx="188">
                  <c:v>553.28361587129041</c:v>
                </c:pt>
                <c:pt idx="189">
                  <c:v>553.28361587129041</c:v>
                </c:pt>
                <c:pt idx="190">
                  <c:v>553.28361587129041</c:v>
                </c:pt>
                <c:pt idx="191">
                  <c:v>553.28361587129041</c:v>
                </c:pt>
                <c:pt idx="192">
                  <c:v>553.28361587129041</c:v>
                </c:pt>
                <c:pt idx="193">
                  <c:v>553.28361587129041</c:v>
                </c:pt>
                <c:pt idx="194">
                  <c:v>553.28361587129041</c:v>
                </c:pt>
                <c:pt idx="195">
                  <c:v>553.28361587129041</c:v>
                </c:pt>
                <c:pt idx="196">
                  <c:v>553.28361587129041</c:v>
                </c:pt>
                <c:pt idx="197">
                  <c:v>553.28361587129041</c:v>
                </c:pt>
                <c:pt idx="198">
                  <c:v>553.28361587129041</c:v>
                </c:pt>
                <c:pt idx="199">
                  <c:v>553.28361587129041</c:v>
                </c:pt>
                <c:pt idx="200">
                  <c:v>553.28361587129041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2.594132930874625</c:v>
                </c:pt>
                <c:pt idx="2">
                  <c:v>3.0655593018918794</c:v>
                </c:pt>
                <c:pt idx="3">
                  <c:v>3.6229726275127558</c:v>
                </c:pt>
                <c:pt idx="4">
                  <c:v>4.2821110789162296</c:v>
                </c:pt>
                <c:pt idx="5">
                  <c:v>5.061602713236562</c:v>
                </c:pt>
                <c:pt idx="6">
                  <c:v>5.9834977185614555</c:v>
                </c:pt>
                <c:pt idx="7">
                  <c:v>7.073898957347752</c:v>
                </c:pt>
                <c:pt idx="8">
                  <c:v>8.3637090088965884</c:v>
                </c:pt>
                <c:pt idx="9">
                  <c:v>9.8895152893480418</c:v>
                </c:pt>
                <c:pt idx="10">
                  <c:v>11.694638833681379</c:v>
                </c:pt>
                <c:pt idx="11">
                  <c:v>13.830377075498925</c:v>
                </c:pt>
                <c:pt idx="12">
                  <c:v>16.357476595837191</c:v>
                </c:pt>
                <c:pt idx="13">
                  <c:v>19.347878496730672</c:v>
                </c:pt>
                <c:pt idx="14">
                  <c:v>22.886786984377736</c:v>
                </c:pt>
                <c:pt idx="15">
                  <c:v>27.075121152693075</c:v>
                </c:pt>
                <c:pt idx="16">
                  <c:v>32.032421116321139</c:v>
                </c:pt>
                <c:pt idx="17">
                  <c:v>37.90029287987057</c:v>
                </c:pt>
                <c:pt idx="18">
                  <c:v>44.846492035377821</c:v>
                </c:pt>
                <c:pt idx="19">
                  <c:v>53.069765013562751</c:v>
                </c:pt>
                <c:pt idx="20">
                  <c:v>62.805588723200408</c:v>
                </c:pt>
                <c:pt idx="21">
                  <c:v>79.544350412184983</c:v>
                </c:pt>
                <c:pt idx="22">
                  <c:v>96.193406428466844</c:v>
                </c:pt>
                <c:pt idx="23">
                  <c:v>112.77054987950528</c:v>
                </c:pt>
                <c:pt idx="24">
                  <c:v>129.28787235572034</c:v>
                </c:pt>
                <c:pt idx="25">
                  <c:v>145.75410668135339</c:v>
                </c:pt>
                <c:pt idx="26">
                  <c:v>150.23693675874819</c:v>
                </c:pt>
                <c:pt idx="27">
                  <c:v>167.76494354361137</c:v>
                </c:pt>
                <c:pt idx="28">
                  <c:v>185.24975095506522</c:v>
                </c:pt>
                <c:pt idx="29">
                  <c:v>202.69601208813614</c:v>
                </c:pt>
                <c:pt idx="30">
                  <c:v>220.10751245497332</c:v>
                </c:pt>
                <c:pt idx="31">
                  <c:v>187.10749574697891</c:v>
                </c:pt>
                <c:pt idx="32">
                  <c:v>206.03271564587536</c:v>
                </c:pt>
                <c:pt idx="33">
                  <c:v>224.91775571009896</c:v>
                </c:pt>
                <c:pt idx="34">
                  <c:v>243.76646443655662</c:v>
                </c:pt>
                <c:pt idx="35">
                  <c:v>262.58204610854824</c:v>
                </c:pt>
                <c:pt idx="36">
                  <c:v>230.09538291979393</c:v>
                </c:pt>
                <c:pt idx="37">
                  <c:v>249.3037681780522</c:v>
                </c:pt>
                <c:pt idx="38">
                  <c:v>268.47858881189217</c:v>
                </c:pt>
                <c:pt idx="39">
                  <c:v>287.62257877818189</c:v>
                </c:pt>
                <c:pt idx="40">
                  <c:v>306.73807829258823</c:v>
                </c:pt>
                <c:pt idx="41">
                  <c:v>275.47695163372049</c:v>
                </c:pt>
                <c:pt idx="42">
                  <c:v>295.71325882522711</c:v>
                </c:pt>
                <c:pt idx="43">
                  <c:v>315.9186873454837</c:v>
                </c:pt>
                <c:pt idx="44">
                  <c:v>336.09548909483647</c:v>
                </c:pt>
                <c:pt idx="45">
                  <c:v>356.24562356348298</c:v>
                </c:pt>
                <c:pt idx="46">
                  <c:v>325.0933857428227</c:v>
                </c:pt>
                <c:pt idx="47">
                  <c:v>345.25783856692902</c:v>
                </c:pt>
                <c:pt idx="48">
                  <c:v>365.39643285792204</c:v>
                </c:pt>
                <c:pt idx="49">
                  <c:v>385.51079352962591</c:v>
                </c:pt>
                <c:pt idx="50">
                  <c:v>405.60236216041108</c:v>
                </c:pt>
                <c:pt idx="51">
                  <c:v>374.54223769767958</c:v>
                </c:pt>
                <c:pt idx="52">
                  <c:v>394.64606952207765</c:v>
                </c:pt>
                <c:pt idx="53">
                  <c:v>414.7277120155033</c:v>
                </c:pt>
                <c:pt idx="54">
                  <c:v>434.78839012126599</c:v>
                </c:pt>
                <c:pt idx="55">
                  <c:v>454.82920658695599</c:v>
                </c:pt>
                <c:pt idx="56">
                  <c:v>423.48397302905897</c:v>
                </c:pt>
                <c:pt idx="57">
                  <c:v>443.17145181723475</c:v>
                </c:pt>
                <c:pt idx="58">
                  <c:v>462.8401985900677</c:v>
                </c:pt>
                <c:pt idx="59">
                  <c:v>482.49112087009513</c:v>
                </c:pt>
                <c:pt idx="60">
                  <c:v>502.1250462743144</c:v>
                </c:pt>
                <c:pt idx="61">
                  <c:v>470.12035055146049</c:v>
                </c:pt>
                <c:pt idx="62">
                  <c:v>489.03761244496349</c:v>
                </c:pt>
                <c:pt idx="63">
                  <c:v>507.93935454019061</c:v>
                </c:pt>
                <c:pt idx="64">
                  <c:v>526.82623526820396</c:v>
                </c:pt>
                <c:pt idx="65">
                  <c:v>545.69886203239594</c:v>
                </c:pt>
                <c:pt idx="66">
                  <c:v>513.02571977154435</c:v>
                </c:pt>
                <c:pt idx="67">
                  <c:v>531.18270081556818</c:v>
                </c:pt>
                <c:pt idx="68">
                  <c:v>549.32662698500246</c:v>
                </c:pt>
                <c:pt idx="69">
                  <c:v>567.45798988344666</c:v>
                </c:pt>
                <c:pt idx="70">
                  <c:v>585.57724715974553</c:v>
                </c:pt>
                <c:pt idx="71">
                  <c:v>551.86576328556498</c:v>
                </c:pt>
                <c:pt idx="72">
                  <c:v>568.90797010861979</c:v>
                </c:pt>
                <c:pt idx="73">
                  <c:v>585.93951180923568</c:v>
                </c:pt>
                <c:pt idx="74">
                  <c:v>602.96074183921121</c:v>
                </c:pt>
                <c:pt idx="75">
                  <c:v>619.97199208161771</c:v>
                </c:pt>
                <c:pt idx="76">
                  <c:v>585.21497783974257</c:v>
                </c:pt>
                <c:pt idx="77">
                  <c:v>601.15045270282633</c:v>
                </c:pt>
                <c:pt idx="78">
                  <c:v>617.07715121692206</c:v>
                </c:pt>
                <c:pt idx="79">
                  <c:v>632.99533165913169</c:v>
                </c:pt>
                <c:pt idx="80">
                  <c:v>648.90523826610968</c:v>
                </c:pt>
                <c:pt idx="81">
                  <c:v>613.4582040265019</c:v>
                </c:pt>
                <c:pt idx="82">
                  <c:v>628.65484029812262</c:v>
                </c:pt>
                <c:pt idx="83">
                  <c:v>643.84387841344744</c:v>
                </c:pt>
                <c:pt idx="84">
                  <c:v>659.02552275988899</c:v>
                </c:pt>
                <c:pt idx="85">
                  <c:v>674.19996754655335</c:v>
                </c:pt>
                <c:pt idx="86">
                  <c:v>639.50491644472538</c:v>
                </c:pt>
                <c:pt idx="87">
                  <c:v>653.60434327896314</c:v>
                </c:pt>
                <c:pt idx="88">
                  <c:v>667.69750358645092</c:v>
                </c:pt>
                <c:pt idx="89">
                  <c:v>681.78454819307149</c:v>
                </c:pt>
                <c:pt idx="90">
                  <c:v>695.86562118765903</c:v>
                </c:pt>
                <c:pt idx="91">
                  <c:v>662.63913175881328</c:v>
                </c:pt>
                <c:pt idx="92">
                  <c:v>676.36716853994983</c:v>
                </c:pt>
                <c:pt idx="93">
                  <c:v>690.0894841619787</c:v>
                </c:pt>
                <c:pt idx="94">
                  <c:v>703.80620835021955</c:v>
                </c:pt>
                <c:pt idx="95">
                  <c:v>717.51746536438895</c:v>
                </c:pt>
                <c:pt idx="96">
                  <c:v>685.39564340837808</c:v>
                </c:pt>
                <c:pt idx="97">
                  <c:v>698.39237185117838</c:v>
                </c:pt>
                <c:pt idx="98">
                  <c:v>711.38415005145782</c:v>
                </c:pt>
                <c:pt idx="99">
                  <c:v>724.37108110022928</c:v>
                </c:pt>
                <c:pt idx="100">
                  <c:v>737.35326409283982</c:v>
                </c:pt>
                <c:pt idx="101">
                  <c:v>705.97150402109219</c:v>
                </c:pt>
                <c:pt idx="102">
                  <c:v>717.87821518538203</c:v>
                </c:pt>
                <c:pt idx="103">
                  <c:v>729.7808954807623</c:v>
                </c:pt>
                <c:pt idx="104">
                  <c:v>741.67961988038894</c:v>
                </c:pt>
                <c:pt idx="105">
                  <c:v>753.57446075706082</c:v>
                </c:pt>
                <c:pt idx="106">
                  <c:v>724.37108110022939</c:v>
                </c:pt>
                <c:pt idx="107">
                  <c:v>736.63215463032975</c:v>
                </c:pt>
                <c:pt idx="108">
                  <c:v>748.88907342795665</c:v>
                </c:pt>
                <c:pt idx="109">
                  <c:v>761.14191503494703</c:v>
                </c:pt>
                <c:pt idx="110">
                  <c:v>773.3907542946223</c:v>
                </c:pt>
                <c:pt idx="111">
                  <c:v>743.8426049982703</c:v>
                </c:pt>
                <c:pt idx="112">
                  <c:v>753.93485060091416</c:v>
                </c:pt>
                <c:pt idx="113">
                  <c:v>764.02435221498718</c:v>
                </c:pt>
                <c:pt idx="114">
                  <c:v>774.11115116776352</c:v>
                </c:pt>
                <c:pt idx="115">
                  <c:v>784.19528762222581</c:v>
                </c:pt>
                <c:pt idx="116">
                  <c:v>744.56357158364528</c:v>
                </c:pt>
                <c:pt idx="117">
                  <c:v>744.56357158364528</c:v>
                </c:pt>
                <c:pt idx="118">
                  <c:v>744.56357158364528</c:v>
                </c:pt>
                <c:pt idx="119">
                  <c:v>744.56357158364528</c:v>
                </c:pt>
                <c:pt idx="120">
                  <c:v>744.56357158364528</c:v>
                </c:pt>
                <c:pt idx="121">
                  <c:v>744.56357158364528</c:v>
                </c:pt>
                <c:pt idx="122">
                  <c:v>744.56357158364528</c:v>
                </c:pt>
                <c:pt idx="123">
                  <c:v>744.56357158364528</c:v>
                </c:pt>
                <c:pt idx="124">
                  <c:v>744.56357158364528</c:v>
                </c:pt>
                <c:pt idx="125">
                  <c:v>744.56357158364528</c:v>
                </c:pt>
                <c:pt idx="126">
                  <c:v>744.56357158364528</c:v>
                </c:pt>
                <c:pt idx="127">
                  <c:v>744.56357158364528</c:v>
                </c:pt>
                <c:pt idx="128">
                  <c:v>744.56357158364528</c:v>
                </c:pt>
                <c:pt idx="129">
                  <c:v>744.56357158364528</c:v>
                </c:pt>
                <c:pt idx="130">
                  <c:v>744.56357158364528</c:v>
                </c:pt>
                <c:pt idx="131">
                  <c:v>744.56357158364528</c:v>
                </c:pt>
                <c:pt idx="132">
                  <c:v>744.56357158364528</c:v>
                </c:pt>
                <c:pt idx="133">
                  <c:v>744.56357158364528</c:v>
                </c:pt>
                <c:pt idx="134">
                  <c:v>744.56357158364528</c:v>
                </c:pt>
                <c:pt idx="135">
                  <c:v>744.56357158364528</c:v>
                </c:pt>
                <c:pt idx="136">
                  <c:v>744.56357158364528</c:v>
                </c:pt>
                <c:pt idx="137">
                  <c:v>744.56357158364528</c:v>
                </c:pt>
                <c:pt idx="138">
                  <c:v>744.56357158364528</c:v>
                </c:pt>
                <c:pt idx="139">
                  <c:v>744.56357158364528</c:v>
                </c:pt>
                <c:pt idx="140">
                  <c:v>744.56357158364528</c:v>
                </c:pt>
                <c:pt idx="141">
                  <c:v>744.56357158364528</c:v>
                </c:pt>
                <c:pt idx="142">
                  <c:v>744.56357158364528</c:v>
                </c:pt>
                <c:pt idx="143">
                  <c:v>744.56357158364528</c:v>
                </c:pt>
                <c:pt idx="144">
                  <c:v>744.56357158364528</c:v>
                </c:pt>
                <c:pt idx="145">
                  <c:v>744.56357158364528</c:v>
                </c:pt>
                <c:pt idx="146">
                  <c:v>744.56357158364528</c:v>
                </c:pt>
                <c:pt idx="147">
                  <c:v>744.56357158364528</c:v>
                </c:pt>
                <c:pt idx="148">
                  <c:v>744.56357158364528</c:v>
                </c:pt>
                <c:pt idx="149">
                  <c:v>744.56357158364528</c:v>
                </c:pt>
                <c:pt idx="150">
                  <c:v>744.56357158364528</c:v>
                </c:pt>
                <c:pt idx="151">
                  <c:v>744.56357158364528</c:v>
                </c:pt>
                <c:pt idx="152">
                  <c:v>744.56357158364528</c:v>
                </c:pt>
                <c:pt idx="153">
                  <c:v>744.56357158364528</c:v>
                </c:pt>
                <c:pt idx="154">
                  <c:v>744.56357158364528</c:v>
                </c:pt>
                <c:pt idx="155">
                  <c:v>744.56357158364528</c:v>
                </c:pt>
                <c:pt idx="156">
                  <c:v>744.56357158364528</c:v>
                </c:pt>
                <c:pt idx="157">
                  <c:v>744.56357158364528</c:v>
                </c:pt>
                <c:pt idx="158">
                  <c:v>744.56357158364528</c:v>
                </c:pt>
                <c:pt idx="159">
                  <c:v>744.56357158364528</c:v>
                </c:pt>
                <c:pt idx="160">
                  <c:v>744.56357158364528</c:v>
                </c:pt>
                <c:pt idx="161">
                  <c:v>744.56357158364528</c:v>
                </c:pt>
                <c:pt idx="162">
                  <c:v>744.56357158364528</c:v>
                </c:pt>
                <c:pt idx="163">
                  <c:v>744.56357158364528</c:v>
                </c:pt>
                <c:pt idx="164">
                  <c:v>744.56357158364528</c:v>
                </c:pt>
                <c:pt idx="165">
                  <c:v>744.56357158364528</c:v>
                </c:pt>
                <c:pt idx="166">
                  <c:v>744.56357158364528</c:v>
                </c:pt>
                <c:pt idx="167">
                  <c:v>744.56357158364528</c:v>
                </c:pt>
                <c:pt idx="168">
                  <c:v>744.56357158364528</c:v>
                </c:pt>
                <c:pt idx="169">
                  <c:v>744.56357158364528</c:v>
                </c:pt>
                <c:pt idx="170">
                  <c:v>744.56357158364528</c:v>
                </c:pt>
                <c:pt idx="171">
                  <c:v>744.56357158364528</c:v>
                </c:pt>
                <c:pt idx="172">
                  <c:v>744.56357158364528</c:v>
                </c:pt>
                <c:pt idx="173">
                  <c:v>744.56357158364528</c:v>
                </c:pt>
                <c:pt idx="174">
                  <c:v>744.56357158364528</c:v>
                </c:pt>
                <c:pt idx="175">
                  <c:v>744.56357158364528</c:v>
                </c:pt>
                <c:pt idx="176">
                  <c:v>744.56357158364528</c:v>
                </c:pt>
                <c:pt idx="177">
                  <c:v>744.56357158364528</c:v>
                </c:pt>
                <c:pt idx="178">
                  <c:v>744.56357158364528</c:v>
                </c:pt>
                <c:pt idx="179">
                  <c:v>744.56357158364528</c:v>
                </c:pt>
                <c:pt idx="180">
                  <c:v>744.56357158364528</c:v>
                </c:pt>
                <c:pt idx="181">
                  <c:v>744.56357158364528</c:v>
                </c:pt>
                <c:pt idx="182">
                  <c:v>744.56357158364528</c:v>
                </c:pt>
                <c:pt idx="183">
                  <c:v>744.56357158364528</c:v>
                </c:pt>
                <c:pt idx="184">
                  <c:v>744.56357158364528</c:v>
                </c:pt>
                <c:pt idx="185">
                  <c:v>744.56357158364528</c:v>
                </c:pt>
                <c:pt idx="186">
                  <c:v>744.56357158364528</c:v>
                </c:pt>
                <c:pt idx="187">
                  <c:v>744.56357158364528</c:v>
                </c:pt>
                <c:pt idx="188">
                  <c:v>744.56357158364528</c:v>
                </c:pt>
                <c:pt idx="189">
                  <c:v>744.56357158364528</c:v>
                </c:pt>
                <c:pt idx="190">
                  <c:v>744.56357158364528</c:v>
                </c:pt>
                <c:pt idx="191">
                  <c:v>744.56357158364528</c:v>
                </c:pt>
                <c:pt idx="192">
                  <c:v>744.56357158364528</c:v>
                </c:pt>
                <c:pt idx="193">
                  <c:v>744.56357158364528</c:v>
                </c:pt>
                <c:pt idx="194">
                  <c:v>744.56357158364528</c:v>
                </c:pt>
                <c:pt idx="195">
                  <c:v>744.56357158364528</c:v>
                </c:pt>
                <c:pt idx="196">
                  <c:v>744.56357158364528</c:v>
                </c:pt>
                <c:pt idx="197">
                  <c:v>744.56357158364528</c:v>
                </c:pt>
                <c:pt idx="198">
                  <c:v>744.56357158364528</c:v>
                </c:pt>
                <c:pt idx="199">
                  <c:v>744.56357158364528</c:v>
                </c:pt>
                <c:pt idx="200">
                  <c:v>744.56357158364528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543.24488697768527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567.45798988344666</c:v>
                </c:pt>
                <c:pt idx="81">
                  <c:v>548.96387316130563</c:v>
                </c:pt>
                <c:pt idx="82">
                  <c:v>548.96387316130563</c:v>
                </c:pt>
                <c:pt idx="83">
                  <c:v>548.96387316130563</c:v>
                </c:pt>
                <c:pt idx="84">
                  <c:v>548.96387316130563</c:v>
                </c:pt>
                <c:pt idx="85">
                  <c:v>548.96387316130563</c:v>
                </c:pt>
                <c:pt idx="86">
                  <c:v>548.96387316130563</c:v>
                </c:pt>
                <c:pt idx="87">
                  <c:v>548.96387316130563</c:v>
                </c:pt>
                <c:pt idx="88">
                  <c:v>548.96387316130563</c:v>
                </c:pt>
                <c:pt idx="89">
                  <c:v>548.96387316130563</c:v>
                </c:pt>
                <c:pt idx="90">
                  <c:v>548.96387316130563</c:v>
                </c:pt>
                <c:pt idx="91">
                  <c:v>548.96387316130563</c:v>
                </c:pt>
                <c:pt idx="92">
                  <c:v>548.96387316130563</c:v>
                </c:pt>
                <c:pt idx="93">
                  <c:v>548.96387316130563</c:v>
                </c:pt>
                <c:pt idx="94">
                  <c:v>548.96387316130563</c:v>
                </c:pt>
                <c:pt idx="95">
                  <c:v>548.96387316130563</c:v>
                </c:pt>
                <c:pt idx="96">
                  <c:v>548.96387316130563</c:v>
                </c:pt>
                <c:pt idx="97">
                  <c:v>548.96387316130563</c:v>
                </c:pt>
                <c:pt idx="98">
                  <c:v>548.96387316130563</c:v>
                </c:pt>
                <c:pt idx="99">
                  <c:v>548.96387316130563</c:v>
                </c:pt>
                <c:pt idx="100">
                  <c:v>548.96387316130563</c:v>
                </c:pt>
                <c:pt idx="101">
                  <c:v>548.96387316130563</c:v>
                </c:pt>
                <c:pt idx="102">
                  <c:v>548.96387316130563</c:v>
                </c:pt>
                <c:pt idx="103">
                  <c:v>548.96387316130563</c:v>
                </c:pt>
                <c:pt idx="104">
                  <c:v>548.96387316130563</c:v>
                </c:pt>
                <c:pt idx="105">
                  <c:v>548.96387316130563</c:v>
                </c:pt>
                <c:pt idx="106">
                  <c:v>548.96387316130563</c:v>
                </c:pt>
                <c:pt idx="107">
                  <c:v>548.96387316130563</c:v>
                </c:pt>
                <c:pt idx="108">
                  <c:v>548.96387316130563</c:v>
                </c:pt>
                <c:pt idx="109">
                  <c:v>548.96387316130563</c:v>
                </c:pt>
                <c:pt idx="110">
                  <c:v>548.96387316130563</c:v>
                </c:pt>
                <c:pt idx="111">
                  <c:v>548.96387316130563</c:v>
                </c:pt>
                <c:pt idx="112">
                  <c:v>548.96387316130563</c:v>
                </c:pt>
                <c:pt idx="113">
                  <c:v>548.96387316130563</c:v>
                </c:pt>
                <c:pt idx="114">
                  <c:v>548.96387316130563</c:v>
                </c:pt>
                <c:pt idx="115">
                  <c:v>548.96387316130563</c:v>
                </c:pt>
                <c:pt idx="116">
                  <c:v>548.96387316130563</c:v>
                </c:pt>
                <c:pt idx="117">
                  <c:v>548.96387316130563</c:v>
                </c:pt>
                <c:pt idx="118">
                  <c:v>548.96387316130563</c:v>
                </c:pt>
                <c:pt idx="119">
                  <c:v>548.96387316130563</c:v>
                </c:pt>
                <c:pt idx="120">
                  <c:v>548.96387316130563</c:v>
                </c:pt>
                <c:pt idx="121">
                  <c:v>548.96387316130563</c:v>
                </c:pt>
                <c:pt idx="122">
                  <c:v>548.96387316130563</c:v>
                </c:pt>
                <c:pt idx="123">
                  <c:v>548.96387316130563</c:v>
                </c:pt>
                <c:pt idx="124">
                  <c:v>548.96387316130563</c:v>
                </c:pt>
                <c:pt idx="125">
                  <c:v>548.96387316130563</c:v>
                </c:pt>
                <c:pt idx="126">
                  <c:v>548.96387316130563</c:v>
                </c:pt>
                <c:pt idx="127">
                  <c:v>548.96387316130563</c:v>
                </c:pt>
                <c:pt idx="128">
                  <c:v>548.96387316130563</c:v>
                </c:pt>
                <c:pt idx="129">
                  <c:v>548.96387316130563</c:v>
                </c:pt>
                <c:pt idx="130">
                  <c:v>548.96387316130563</c:v>
                </c:pt>
                <c:pt idx="131">
                  <c:v>548.96387316130563</c:v>
                </c:pt>
                <c:pt idx="132">
                  <c:v>548.96387316130563</c:v>
                </c:pt>
                <c:pt idx="133">
                  <c:v>548.96387316130563</c:v>
                </c:pt>
                <c:pt idx="134">
                  <c:v>548.96387316130563</c:v>
                </c:pt>
                <c:pt idx="135">
                  <c:v>548.96387316130563</c:v>
                </c:pt>
                <c:pt idx="136">
                  <c:v>548.96387316130563</c:v>
                </c:pt>
                <c:pt idx="137">
                  <c:v>548.96387316130563</c:v>
                </c:pt>
                <c:pt idx="138">
                  <c:v>548.96387316130563</c:v>
                </c:pt>
                <c:pt idx="139">
                  <c:v>548.96387316130563</c:v>
                </c:pt>
                <c:pt idx="140">
                  <c:v>548.96387316130563</c:v>
                </c:pt>
                <c:pt idx="141">
                  <c:v>548.96387316130563</c:v>
                </c:pt>
                <c:pt idx="142">
                  <c:v>548.96387316130563</c:v>
                </c:pt>
                <c:pt idx="143">
                  <c:v>548.96387316130563</c:v>
                </c:pt>
                <c:pt idx="144">
                  <c:v>548.96387316130563</c:v>
                </c:pt>
                <c:pt idx="145">
                  <c:v>548.96387316130563</c:v>
                </c:pt>
                <c:pt idx="146">
                  <c:v>548.96387316130563</c:v>
                </c:pt>
                <c:pt idx="147">
                  <c:v>548.96387316130563</c:v>
                </c:pt>
                <c:pt idx="148">
                  <c:v>548.96387316130563</c:v>
                </c:pt>
                <c:pt idx="149">
                  <c:v>548.96387316130563</c:v>
                </c:pt>
                <c:pt idx="150">
                  <c:v>548.96387316130563</c:v>
                </c:pt>
                <c:pt idx="151">
                  <c:v>548.96387316130563</c:v>
                </c:pt>
                <c:pt idx="152">
                  <c:v>548.96387316130563</c:v>
                </c:pt>
                <c:pt idx="153">
                  <c:v>548.96387316130563</c:v>
                </c:pt>
                <c:pt idx="154">
                  <c:v>548.96387316130563</c:v>
                </c:pt>
                <c:pt idx="155">
                  <c:v>548.96387316130563</c:v>
                </c:pt>
                <c:pt idx="156">
                  <c:v>548.96387316130563</c:v>
                </c:pt>
                <c:pt idx="157">
                  <c:v>548.96387316130563</c:v>
                </c:pt>
                <c:pt idx="158">
                  <c:v>548.96387316130563</c:v>
                </c:pt>
                <c:pt idx="159">
                  <c:v>548.96387316130563</c:v>
                </c:pt>
                <c:pt idx="160">
                  <c:v>548.96387316130563</c:v>
                </c:pt>
                <c:pt idx="161">
                  <c:v>548.96387316130563</c:v>
                </c:pt>
                <c:pt idx="162">
                  <c:v>548.96387316130563</c:v>
                </c:pt>
                <c:pt idx="163">
                  <c:v>548.96387316130563</c:v>
                </c:pt>
                <c:pt idx="164">
                  <c:v>548.96387316130563</c:v>
                </c:pt>
                <c:pt idx="165">
                  <c:v>548.96387316130563</c:v>
                </c:pt>
                <c:pt idx="166">
                  <c:v>548.96387316130563</c:v>
                </c:pt>
                <c:pt idx="167">
                  <c:v>548.96387316130563</c:v>
                </c:pt>
                <c:pt idx="168">
                  <c:v>548.96387316130563</c:v>
                </c:pt>
                <c:pt idx="169">
                  <c:v>548.96387316130563</c:v>
                </c:pt>
                <c:pt idx="170">
                  <c:v>548.96387316130563</c:v>
                </c:pt>
                <c:pt idx="171">
                  <c:v>548.96387316130563</c:v>
                </c:pt>
                <c:pt idx="172">
                  <c:v>548.96387316130563</c:v>
                </c:pt>
                <c:pt idx="173">
                  <c:v>548.96387316130563</c:v>
                </c:pt>
                <c:pt idx="174">
                  <c:v>548.96387316130563</c:v>
                </c:pt>
                <c:pt idx="175">
                  <c:v>548.96387316130563</c:v>
                </c:pt>
                <c:pt idx="176">
                  <c:v>548.96387316130563</c:v>
                </c:pt>
                <c:pt idx="177">
                  <c:v>548.96387316130563</c:v>
                </c:pt>
                <c:pt idx="178">
                  <c:v>548.96387316130563</c:v>
                </c:pt>
                <c:pt idx="179">
                  <c:v>548.96387316130563</c:v>
                </c:pt>
                <c:pt idx="180">
                  <c:v>548.96387316130563</c:v>
                </c:pt>
                <c:pt idx="181">
                  <c:v>548.96387316130563</c:v>
                </c:pt>
                <c:pt idx="182">
                  <c:v>548.96387316130563</c:v>
                </c:pt>
                <c:pt idx="183">
                  <c:v>548.96387316130563</c:v>
                </c:pt>
                <c:pt idx="184">
                  <c:v>548.96387316130563</c:v>
                </c:pt>
                <c:pt idx="185">
                  <c:v>548.96387316130563</c:v>
                </c:pt>
                <c:pt idx="186">
                  <c:v>548.96387316130563</c:v>
                </c:pt>
                <c:pt idx="187">
                  <c:v>548.96387316130563</c:v>
                </c:pt>
                <c:pt idx="188">
                  <c:v>548.96387316130563</c:v>
                </c:pt>
                <c:pt idx="189">
                  <c:v>548.96387316130563</c:v>
                </c:pt>
                <c:pt idx="190">
                  <c:v>548.96387316130563</c:v>
                </c:pt>
                <c:pt idx="191">
                  <c:v>548.96387316130563</c:v>
                </c:pt>
                <c:pt idx="192">
                  <c:v>548.96387316130563</c:v>
                </c:pt>
                <c:pt idx="193">
                  <c:v>548.96387316130563</c:v>
                </c:pt>
                <c:pt idx="194">
                  <c:v>548.96387316130563</c:v>
                </c:pt>
                <c:pt idx="195">
                  <c:v>548.96387316130563</c:v>
                </c:pt>
                <c:pt idx="196">
                  <c:v>548.96387316130563</c:v>
                </c:pt>
                <c:pt idx="197">
                  <c:v>548.96387316130563</c:v>
                </c:pt>
                <c:pt idx="198">
                  <c:v>548.96387316130563</c:v>
                </c:pt>
                <c:pt idx="199">
                  <c:v>548.96387316130563</c:v>
                </c:pt>
                <c:pt idx="200">
                  <c:v>548.96387316130563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2.6440945048587046</c:v>
                </c:pt>
                <c:pt idx="2">
                  <c:v>3.3617991197827322</c:v>
                </c:pt>
                <c:pt idx="3">
                  <c:v>4.2750819709549202</c:v>
                </c:pt>
                <c:pt idx="4">
                  <c:v>5.4374360196681799</c:v>
                </c:pt>
                <c:pt idx="5">
                  <c:v>6.9170355362679921</c:v>
                </c:pt>
                <c:pt idx="6">
                  <c:v>8.8007782609728427</c:v>
                </c:pt>
                <c:pt idx="7">
                  <c:v>11.199443738733841</c:v>
                </c:pt>
                <c:pt idx="8">
                  <c:v>14.254276865335017</c:v>
                </c:pt>
                <c:pt idx="9">
                  <c:v>18.145391453793806</c:v>
                </c:pt>
                <c:pt idx="10">
                  <c:v>23.102498259960139</c:v>
                </c:pt>
                <c:pt idx="11">
                  <c:v>29.418602043435424</c:v>
                </c:pt>
                <c:pt idx="12">
                  <c:v>37.46749139048039</c:v>
                </c:pt>
                <c:pt idx="13">
                  <c:v>47.72607407110582</c:v>
                </c:pt>
                <c:pt idx="14">
                  <c:v>60.802903564976283</c:v>
                </c:pt>
                <c:pt idx="15">
                  <c:v>77.474616883044959</c:v>
                </c:pt>
                <c:pt idx="16">
                  <c:v>87.149505162569383</c:v>
                </c:pt>
                <c:pt idx="17">
                  <c:v>96.797385318575991</c:v>
                </c:pt>
                <c:pt idx="18">
                  <c:v>106.42133409341606</c:v>
                </c:pt>
                <c:pt idx="19">
                  <c:v>116.0238244858856</c:v>
                </c:pt>
                <c:pt idx="20">
                  <c:v>125.60688557852342</c:v>
                </c:pt>
                <c:pt idx="21">
                  <c:v>109.26865471136909</c:v>
                </c:pt>
                <c:pt idx="22">
                  <c:v>119.57527521091727</c:v>
                </c:pt>
                <c:pt idx="23">
                  <c:v>129.860240322946</c:v>
                </c:pt>
                <c:pt idx="24">
                  <c:v>140.12550916282296</c:v>
                </c:pt>
                <c:pt idx="25">
                  <c:v>150.37272976362615</c:v>
                </c:pt>
                <c:pt idx="26">
                  <c:v>143.30754256422117</c:v>
                </c:pt>
                <c:pt idx="27">
                  <c:v>153.90233005028915</c:v>
                </c:pt>
                <c:pt idx="28">
                  <c:v>164.47977321830038</c:v>
                </c:pt>
                <c:pt idx="29">
                  <c:v>175.04114578206176</c:v>
                </c:pt>
                <c:pt idx="30">
                  <c:v>185.58755497750235</c:v>
                </c:pt>
                <c:pt idx="31">
                  <c:v>176.44817575735124</c:v>
                </c:pt>
                <c:pt idx="32">
                  <c:v>186.64141133895666</c:v>
                </c:pt>
                <c:pt idx="33">
                  <c:v>196.82165695831426</c:v>
                </c:pt>
                <c:pt idx="34">
                  <c:v>206.98967982954616</c:v>
                </c:pt>
                <c:pt idx="35">
                  <c:v>217.14616554866117</c:v>
                </c:pt>
                <c:pt idx="36">
                  <c:v>206.63925413557965</c:v>
                </c:pt>
                <c:pt idx="37">
                  <c:v>217.14616554866117</c:v>
                </c:pt>
                <c:pt idx="38">
                  <c:v>227.64138943591354</c:v>
                </c:pt>
                <c:pt idx="39">
                  <c:v>238.12554101232834</c:v>
                </c:pt>
                <c:pt idx="40">
                  <c:v>248.59917684690132</c:v>
                </c:pt>
                <c:pt idx="41">
                  <c:v>236.37892704001885</c:v>
                </c:pt>
                <c:pt idx="42">
                  <c:v>246.85427908940071</c:v>
                </c:pt>
                <c:pt idx="43">
                  <c:v>257.31954013248077</c:v>
                </c:pt>
                <c:pt idx="44">
                  <c:v>267.77517870928619</c:v>
                </c:pt>
                <c:pt idx="45">
                  <c:v>278.22162375497288</c:v>
                </c:pt>
                <c:pt idx="46">
                  <c:v>263.94253392620141</c:v>
                </c:pt>
                <c:pt idx="47">
                  <c:v>274.04412300873832</c:v>
                </c:pt>
                <c:pt idx="48">
                  <c:v>284.13734601040039</c:v>
                </c:pt>
                <c:pt idx="49">
                  <c:v>294.22254221033842</c:v>
                </c:pt>
                <c:pt idx="50">
                  <c:v>304.30002571338792</c:v>
                </c:pt>
                <c:pt idx="51">
                  <c:v>289.35480857103533</c:v>
                </c:pt>
                <c:pt idx="52">
                  <c:v>298.74097068368638</c:v>
                </c:pt>
                <c:pt idx="53">
                  <c:v>308.12056303476032</c:v>
                </c:pt>
                <c:pt idx="54">
                  <c:v>317.493813958099</c:v>
                </c:pt>
                <c:pt idx="55">
                  <c:v>326.86093719547273</c:v>
                </c:pt>
                <c:pt idx="56">
                  <c:v>311.94004796897667</c:v>
                </c:pt>
                <c:pt idx="57">
                  <c:v>321.3107774053031</c:v>
                </c:pt>
                <c:pt idx="58">
                  <c:v>330.67546236446486</c:v>
                </c:pt>
                <c:pt idx="59">
                  <c:v>340.03429827286561</c:v>
                </c:pt>
                <c:pt idx="60">
                  <c:v>349.38746891454963</c:v>
                </c:pt>
                <c:pt idx="61">
                  <c:v>333.79571492319104</c:v>
                </c:pt>
                <c:pt idx="62">
                  <c:v>342.45973119739205</c:v>
                </c:pt>
                <c:pt idx="63">
                  <c:v>351.11892985232788</c:v>
                </c:pt>
                <c:pt idx="64">
                  <c:v>359.77344653568497</c:v>
                </c:pt>
                <c:pt idx="65">
                  <c:v>368.42340983207083</c:v>
                </c:pt>
                <c:pt idx="66">
                  <c:v>352.50396372745308</c:v>
                </c:pt>
                <c:pt idx="67">
                  <c:v>360.81168008565851</c:v>
                </c:pt>
                <c:pt idx="68">
                  <c:v>369.1152138880347</c:v>
                </c:pt>
                <c:pt idx="69">
                  <c:v>377.41467255842127</c:v>
                </c:pt>
                <c:pt idx="70">
                  <c:v>385.71015840744553</c:v>
                </c:pt>
                <c:pt idx="71">
                  <c:v>369.46110530100697</c:v>
                </c:pt>
                <c:pt idx="72">
                  <c:v>377.41467255842127</c:v>
                </c:pt>
                <c:pt idx="73">
                  <c:v>385.36459119538364</c:v>
                </c:pt>
                <c:pt idx="74">
                  <c:v>393.31094714884665</c:v>
                </c:pt>
                <c:pt idx="75">
                  <c:v>401.25382259763973</c:v>
                </c:pt>
                <c:pt idx="76">
                  <c:v>384.32784912657735</c:v>
                </c:pt>
                <c:pt idx="77">
                  <c:v>391.58377731754808</c:v>
                </c:pt>
                <c:pt idx="78">
                  <c:v>398.83678939579448</c:v>
                </c:pt>
                <c:pt idx="79">
                  <c:v>406.08694591135969</c:v>
                </c:pt>
                <c:pt idx="80">
                  <c:v>413.33430507425345</c:v>
                </c:pt>
                <c:pt idx="81">
                  <c:v>397.80082102983084</c:v>
                </c:pt>
                <c:pt idx="82">
                  <c:v>404.7061811363821</c:v>
                </c:pt>
                <c:pt idx="83">
                  <c:v>411.60899407848501</c:v>
                </c:pt>
                <c:pt idx="84">
                  <c:v>418.50930863032568</c:v>
                </c:pt>
                <c:pt idx="85">
                  <c:v>425.40717182534792</c:v>
                </c:pt>
                <c:pt idx="86">
                  <c:v>409.19329619958626</c:v>
                </c:pt>
                <c:pt idx="87">
                  <c:v>415.40447321133956</c:v>
                </c:pt>
                <c:pt idx="88">
                  <c:v>421.61364767176156</c:v>
                </c:pt>
                <c:pt idx="89">
                  <c:v>427.82085325710801</c:v>
                </c:pt>
                <c:pt idx="90">
                  <c:v>434.02612258593189</c:v>
                </c:pt>
                <c:pt idx="91">
                  <c:v>413.33430507425345</c:v>
                </c:pt>
                <c:pt idx="92">
                  <c:v>413.33430507425345</c:v>
                </c:pt>
                <c:pt idx="93">
                  <c:v>413.33430507425345</c:v>
                </c:pt>
                <c:pt idx="94">
                  <c:v>413.33430507425345</c:v>
                </c:pt>
                <c:pt idx="95">
                  <c:v>413.33430507425345</c:v>
                </c:pt>
                <c:pt idx="96">
                  <c:v>413.33430507425345</c:v>
                </c:pt>
                <c:pt idx="97">
                  <c:v>413.33430507425345</c:v>
                </c:pt>
                <c:pt idx="98">
                  <c:v>413.33430507425345</c:v>
                </c:pt>
                <c:pt idx="99">
                  <c:v>413.33430507425345</c:v>
                </c:pt>
                <c:pt idx="100">
                  <c:v>413.33430507425345</c:v>
                </c:pt>
                <c:pt idx="101">
                  <c:v>413.33430507425345</c:v>
                </c:pt>
                <c:pt idx="102">
                  <c:v>413.33430507425345</c:v>
                </c:pt>
                <c:pt idx="103">
                  <c:v>413.33430507425345</c:v>
                </c:pt>
                <c:pt idx="104">
                  <c:v>413.33430507425345</c:v>
                </c:pt>
                <c:pt idx="105">
                  <c:v>413.33430507425345</c:v>
                </c:pt>
                <c:pt idx="106">
                  <c:v>413.33430507425345</c:v>
                </c:pt>
                <c:pt idx="107">
                  <c:v>413.33430507425345</c:v>
                </c:pt>
                <c:pt idx="108">
                  <c:v>413.33430507425345</c:v>
                </c:pt>
                <c:pt idx="109">
                  <c:v>413.33430507425345</c:v>
                </c:pt>
                <c:pt idx="110">
                  <c:v>413.33430507425345</c:v>
                </c:pt>
                <c:pt idx="111">
                  <c:v>413.33430507425345</c:v>
                </c:pt>
                <c:pt idx="112">
                  <c:v>413.33430507425345</c:v>
                </c:pt>
                <c:pt idx="113">
                  <c:v>413.33430507425345</c:v>
                </c:pt>
                <c:pt idx="114">
                  <c:v>413.33430507425345</c:v>
                </c:pt>
                <c:pt idx="115">
                  <c:v>413.33430507425345</c:v>
                </c:pt>
                <c:pt idx="116">
                  <c:v>413.33430507425345</c:v>
                </c:pt>
                <c:pt idx="117">
                  <c:v>413.33430507425345</c:v>
                </c:pt>
                <c:pt idx="118">
                  <c:v>413.33430507425345</c:v>
                </c:pt>
                <c:pt idx="119">
                  <c:v>413.33430507425345</c:v>
                </c:pt>
                <c:pt idx="120">
                  <c:v>413.33430507425345</c:v>
                </c:pt>
                <c:pt idx="121">
                  <c:v>413.33430507425345</c:v>
                </c:pt>
                <c:pt idx="122">
                  <c:v>413.33430507425345</c:v>
                </c:pt>
                <c:pt idx="123">
                  <c:v>413.33430507425345</c:v>
                </c:pt>
                <c:pt idx="124">
                  <c:v>413.33430507425345</c:v>
                </c:pt>
                <c:pt idx="125">
                  <c:v>413.33430507425345</c:v>
                </c:pt>
                <c:pt idx="126">
                  <c:v>413.33430507425345</c:v>
                </c:pt>
                <c:pt idx="127">
                  <c:v>413.33430507425345</c:v>
                </c:pt>
                <c:pt idx="128">
                  <c:v>413.33430507425345</c:v>
                </c:pt>
                <c:pt idx="129">
                  <c:v>413.33430507425345</c:v>
                </c:pt>
                <c:pt idx="130">
                  <c:v>413.33430507425345</c:v>
                </c:pt>
                <c:pt idx="131">
                  <c:v>413.33430507425345</c:v>
                </c:pt>
                <c:pt idx="132">
                  <c:v>413.33430507425345</c:v>
                </c:pt>
                <c:pt idx="133">
                  <c:v>413.33430507425345</c:v>
                </c:pt>
                <c:pt idx="134">
                  <c:v>413.33430507425345</c:v>
                </c:pt>
                <c:pt idx="135">
                  <c:v>413.33430507425345</c:v>
                </c:pt>
                <c:pt idx="136">
                  <c:v>413.33430507425345</c:v>
                </c:pt>
                <c:pt idx="137">
                  <c:v>413.33430507425345</c:v>
                </c:pt>
                <c:pt idx="138">
                  <c:v>413.33430507425345</c:v>
                </c:pt>
                <c:pt idx="139">
                  <c:v>413.33430507425345</c:v>
                </c:pt>
                <c:pt idx="140">
                  <c:v>413.33430507425345</c:v>
                </c:pt>
                <c:pt idx="141">
                  <c:v>413.33430507425345</c:v>
                </c:pt>
                <c:pt idx="142">
                  <c:v>413.33430507425345</c:v>
                </c:pt>
                <c:pt idx="143">
                  <c:v>413.33430507425345</c:v>
                </c:pt>
                <c:pt idx="144">
                  <c:v>413.33430507425345</c:v>
                </c:pt>
                <c:pt idx="145">
                  <c:v>413.33430507425345</c:v>
                </c:pt>
                <c:pt idx="146">
                  <c:v>413.33430507425345</c:v>
                </c:pt>
                <c:pt idx="147">
                  <c:v>413.33430507425345</c:v>
                </c:pt>
                <c:pt idx="148">
                  <c:v>413.33430507425345</c:v>
                </c:pt>
                <c:pt idx="149">
                  <c:v>413.33430507425345</c:v>
                </c:pt>
                <c:pt idx="150">
                  <c:v>413.33430507425345</c:v>
                </c:pt>
                <c:pt idx="151">
                  <c:v>413.33430507425345</c:v>
                </c:pt>
                <c:pt idx="152">
                  <c:v>413.33430507425345</c:v>
                </c:pt>
                <c:pt idx="153">
                  <c:v>413.33430507425345</c:v>
                </c:pt>
                <c:pt idx="154">
                  <c:v>413.33430507425345</c:v>
                </c:pt>
                <c:pt idx="155">
                  <c:v>413.33430507425345</c:v>
                </c:pt>
                <c:pt idx="156">
                  <c:v>413.33430507425345</c:v>
                </c:pt>
                <c:pt idx="157">
                  <c:v>413.33430507425345</c:v>
                </c:pt>
                <c:pt idx="158">
                  <c:v>413.33430507425345</c:v>
                </c:pt>
                <c:pt idx="159">
                  <c:v>413.33430507425345</c:v>
                </c:pt>
                <c:pt idx="160">
                  <c:v>413.33430507425345</c:v>
                </c:pt>
                <c:pt idx="161">
                  <c:v>413.33430507425345</c:v>
                </c:pt>
                <c:pt idx="162">
                  <c:v>413.33430507425345</c:v>
                </c:pt>
                <c:pt idx="163">
                  <c:v>413.33430507425345</c:v>
                </c:pt>
                <c:pt idx="164">
                  <c:v>413.33430507425345</c:v>
                </c:pt>
                <c:pt idx="165">
                  <c:v>413.33430507425345</c:v>
                </c:pt>
                <c:pt idx="166">
                  <c:v>413.33430507425345</c:v>
                </c:pt>
                <c:pt idx="167">
                  <c:v>413.33430507425345</c:v>
                </c:pt>
                <c:pt idx="168">
                  <c:v>413.33430507425345</c:v>
                </c:pt>
                <c:pt idx="169">
                  <c:v>413.33430507425345</c:v>
                </c:pt>
                <c:pt idx="170">
                  <c:v>413.33430507425345</c:v>
                </c:pt>
                <c:pt idx="171">
                  <c:v>413.33430507425345</c:v>
                </c:pt>
                <c:pt idx="172">
                  <c:v>413.33430507425345</c:v>
                </c:pt>
                <c:pt idx="173">
                  <c:v>413.33430507425345</c:v>
                </c:pt>
                <c:pt idx="174">
                  <c:v>413.33430507425345</c:v>
                </c:pt>
                <c:pt idx="175">
                  <c:v>413.33430507425345</c:v>
                </c:pt>
                <c:pt idx="176">
                  <c:v>413.33430507425345</c:v>
                </c:pt>
                <c:pt idx="177">
                  <c:v>413.33430507425345</c:v>
                </c:pt>
                <c:pt idx="178">
                  <c:v>413.33430507425345</c:v>
                </c:pt>
                <c:pt idx="179">
                  <c:v>413.33430507425345</c:v>
                </c:pt>
                <c:pt idx="180">
                  <c:v>413.33430507425345</c:v>
                </c:pt>
                <c:pt idx="181">
                  <c:v>413.33430507425345</c:v>
                </c:pt>
                <c:pt idx="182">
                  <c:v>413.33430507425345</c:v>
                </c:pt>
                <c:pt idx="183">
                  <c:v>413.33430507425345</c:v>
                </c:pt>
                <c:pt idx="184">
                  <c:v>413.33430507425345</c:v>
                </c:pt>
                <c:pt idx="185">
                  <c:v>413.33430507425345</c:v>
                </c:pt>
                <c:pt idx="186">
                  <c:v>413.33430507425345</c:v>
                </c:pt>
                <c:pt idx="187">
                  <c:v>413.33430507425345</c:v>
                </c:pt>
                <c:pt idx="188">
                  <c:v>413.33430507425345</c:v>
                </c:pt>
                <c:pt idx="189">
                  <c:v>413.33430507425345</c:v>
                </c:pt>
                <c:pt idx="190">
                  <c:v>413.33430507425345</c:v>
                </c:pt>
                <c:pt idx="191">
                  <c:v>413.33430507425345</c:v>
                </c:pt>
                <c:pt idx="192">
                  <c:v>413.33430507425345</c:v>
                </c:pt>
                <c:pt idx="193">
                  <c:v>413.33430507425345</c:v>
                </c:pt>
                <c:pt idx="194">
                  <c:v>413.33430507425345</c:v>
                </c:pt>
                <c:pt idx="195">
                  <c:v>413.33430507425345</c:v>
                </c:pt>
                <c:pt idx="196">
                  <c:v>413.33430507425345</c:v>
                </c:pt>
                <c:pt idx="197">
                  <c:v>413.33430507425345</c:v>
                </c:pt>
                <c:pt idx="198">
                  <c:v>413.33430507425345</c:v>
                </c:pt>
                <c:pt idx="199">
                  <c:v>413.33430507425345</c:v>
                </c:pt>
                <c:pt idx="200">
                  <c:v>413.33430507425345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5" zoomScaleNormal="85" workbookViewId="0">
      <selection activeCell="C10" sqref="C10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6.37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1" t="s">
        <v>14</v>
      </c>
      <c r="C9" s="262">
        <v>0.29006882989999999</v>
      </c>
      <c r="D9" s="33">
        <f t="shared" ref="D9:D18" si="0">C9*$C$5</f>
        <v>1.847738446463</v>
      </c>
      <c r="E9" s="263">
        <v>131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1" t="s">
        <v>50</v>
      </c>
      <c r="C10" s="262">
        <v>0.14552605699999999</v>
      </c>
      <c r="D10" s="33">
        <f t="shared" si="0"/>
        <v>0.9270009830899999</v>
      </c>
      <c r="E10" s="263">
        <v>131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1" t="s">
        <v>6</v>
      </c>
      <c r="C11" s="262">
        <v>4.8180924290000003E-2</v>
      </c>
      <c r="D11" s="33">
        <f t="shared" si="0"/>
        <v>0.30691248772730001</v>
      </c>
      <c r="E11" s="263">
        <v>131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1" t="s">
        <v>13</v>
      </c>
      <c r="C12" s="262">
        <v>0.13274336279999999</v>
      </c>
      <c r="D12" s="33">
        <f t="shared" si="0"/>
        <v>0.84557522103599991</v>
      </c>
      <c r="E12" s="263">
        <v>100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324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 t="s">
        <v>8</v>
      </c>
      <c r="C13" s="32">
        <v>6.5880039330000001E-2</v>
      </c>
      <c r="D13" s="33">
        <f t="shared" si="0"/>
        <v>0.41965585053210003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324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 t="s">
        <v>29</v>
      </c>
      <c r="C14" s="32">
        <v>2.261553589E-2</v>
      </c>
      <c r="D14" s="33">
        <f t="shared" si="0"/>
        <v>0.14406096361930001</v>
      </c>
      <c r="E14" s="34">
        <v>69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324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 t="s">
        <v>25</v>
      </c>
      <c r="C15" s="32">
        <v>0.17699115039999999</v>
      </c>
      <c r="D15" s="33">
        <f t="shared" si="0"/>
        <v>1.127433628048</v>
      </c>
      <c r="E15" s="34">
        <v>115</v>
      </c>
      <c r="F15" s="35" t="str">
        <f t="array" ref="F15">IF(E15="","",IF(INDEX(A:A,MAX(IF(ISNUMBER($A$192:$A$211),ROW($A$192:$A$211),"")))&lt;&gt;E15,"Corrigez : révolution incorrecte","OK"))</f>
        <v>OK</v>
      </c>
      <c r="G15" s="23" t="s">
        <v>324</v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 t="s">
        <v>22</v>
      </c>
      <c r="C16" s="32">
        <v>8.8495575219999997E-2</v>
      </c>
      <c r="D16" s="33">
        <f t="shared" si="0"/>
        <v>0.56371681415139996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G16" s="23" t="s">
        <v>324</v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 t="s">
        <v>5</v>
      </c>
      <c r="C17" s="32">
        <v>2.949852507E-2</v>
      </c>
      <c r="D17" s="33">
        <f t="shared" si="0"/>
        <v>0.18790560469590001</v>
      </c>
      <c r="E17" s="34">
        <v>90</v>
      </c>
      <c r="F17" s="35" t="str">
        <f t="array" ref="F17">IF(E17="","",IF(INDEX(A:A,MAX(IF(ISNUMBER($A$244:$A$263),ROW($A$244:$A$263),"")))&lt;&gt;E17,"Corrigez : révolution incorrecte","OK"))</f>
        <v>OK</v>
      </c>
      <c r="G17" s="23" t="s">
        <v>324</v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G18" s="23" t="s">
        <v>324</v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0.99999999989999988</v>
      </c>
      <c r="D19" s="38">
        <f>SUM(D9:D18)</f>
        <v>6.3699999993630003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Chêne sessile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60">
        <v>30</v>
      </c>
      <c r="B36" s="260">
        <v>121.8846154</v>
      </c>
      <c r="C36" s="260"/>
      <c r="D36" s="260"/>
      <c r="E36" s="259"/>
      <c r="F36" s="259"/>
      <c r="G36" s="259"/>
      <c r="H36" s="259"/>
      <c r="I36" s="49">
        <f>IFERROR(B36/A36,"")</f>
        <v>4.0628205133333335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60">
        <v>35</v>
      </c>
      <c r="B37" s="260">
        <v>201.29</v>
      </c>
      <c r="C37" s="260">
        <v>1</v>
      </c>
      <c r="D37" s="260">
        <v>69.58</v>
      </c>
      <c r="E37" s="259">
        <v>1</v>
      </c>
      <c r="F37" s="259"/>
      <c r="G37" s="259"/>
      <c r="H37" s="259"/>
      <c r="I37" s="53">
        <f t="shared" ref="I37:I55" si="1">IF(A37&lt;&gt;0,(B37-(B36-D36))/(A37-A36),"")</f>
        <v>15.881076919999998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60">
        <v>41</v>
      </c>
      <c r="B38" s="260">
        <v>208.88</v>
      </c>
      <c r="C38" s="260">
        <v>2</v>
      </c>
      <c r="D38" s="260">
        <v>47.41</v>
      </c>
      <c r="E38" s="259">
        <v>1</v>
      </c>
      <c r="F38" s="259"/>
      <c r="G38" s="259"/>
      <c r="H38" s="259"/>
      <c r="I38" s="53">
        <f t="shared" si="1"/>
        <v>12.86166666666667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60">
        <v>48</v>
      </c>
      <c r="B39" s="260">
        <v>252.89</v>
      </c>
      <c r="C39" s="260">
        <v>3</v>
      </c>
      <c r="D39" s="260">
        <v>61.12</v>
      </c>
      <c r="E39" s="259">
        <v>1</v>
      </c>
      <c r="F39" s="259"/>
      <c r="G39" s="259"/>
      <c r="H39" s="259"/>
      <c r="I39" s="49">
        <f t="shared" si="1"/>
        <v>13.059999999999999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60">
        <v>55</v>
      </c>
      <c r="B40" s="260">
        <v>277.67</v>
      </c>
      <c r="C40" s="260">
        <v>4</v>
      </c>
      <c r="D40" s="260">
        <v>58.24</v>
      </c>
      <c r="E40" s="259">
        <v>1</v>
      </c>
      <c r="F40" s="259"/>
      <c r="G40" s="259"/>
      <c r="H40" s="259"/>
      <c r="I40" s="49">
        <f t="shared" si="1"/>
        <v>12.271428571428576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60">
        <v>63</v>
      </c>
      <c r="B41" s="260">
        <v>312.58999999999997</v>
      </c>
      <c r="C41" s="260">
        <v>5</v>
      </c>
      <c r="D41" s="260">
        <v>54.21</v>
      </c>
      <c r="E41" s="259">
        <v>1</v>
      </c>
      <c r="F41" s="259"/>
      <c r="G41" s="259"/>
      <c r="H41" s="259"/>
      <c r="I41" s="53">
        <f t="shared" si="1"/>
        <v>11.644999999999996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60">
        <v>71</v>
      </c>
      <c r="B42" s="260">
        <v>348.69</v>
      </c>
      <c r="C42" s="260">
        <v>6</v>
      </c>
      <c r="D42" s="260">
        <v>52.07</v>
      </c>
      <c r="E42" s="259">
        <v>1</v>
      </c>
      <c r="F42" s="259"/>
      <c r="G42" s="259"/>
      <c r="H42" s="259"/>
      <c r="I42" s="53">
        <f t="shared" si="1"/>
        <v>11.28875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60">
        <v>80</v>
      </c>
      <c r="B43" s="260">
        <v>395.71</v>
      </c>
      <c r="C43" s="260">
        <v>7</v>
      </c>
      <c r="D43" s="260">
        <v>59.57</v>
      </c>
      <c r="E43" s="259">
        <v>1</v>
      </c>
      <c r="F43" s="259"/>
      <c r="G43" s="259"/>
      <c r="H43" s="259"/>
      <c r="I43" s="49">
        <f t="shared" si="1"/>
        <v>11.009999999999998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60">
        <v>89</v>
      </c>
      <c r="B44" s="260">
        <v>429.83</v>
      </c>
      <c r="C44" s="260">
        <v>8</v>
      </c>
      <c r="D44" s="260">
        <v>64.5</v>
      </c>
      <c r="E44" s="259">
        <v>1</v>
      </c>
      <c r="F44" s="259"/>
      <c r="G44" s="259"/>
      <c r="H44" s="259"/>
      <c r="I44" s="49">
        <f t="shared" si="1"/>
        <v>10.41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60">
        <v>99</v>
      </c>
      <c r="B45" s="260">
        <v>464.8</v>
      </c>
      <c r="C45" s="260">
        <v>9</v>
      </c>
      <c r="D45" s="260">
        <v>62.94</v>
      </c>
      <c r="E45" s="259">
        <v>1</v>
      </c>
      <c r="F45" s="259"/>
      <c r="G45" s="259"/>
      <c r="H45" s="259"/>
      <c r="I45" s="49">
        <f t="shared" si="1"/>
        <v>9.9470000000000027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60">
        <v>109</v>
      </c>
      <c r="B46" s="260">
        <v>498.97</v>
      </c>
      <c r="C46" s="260">
        <v>10</v>
      </c>
      <c r="D46" s="260">
        <v>66.959999999999994</v>
      </c>
      <c r="E46" s="259">
        <v>1</v>
      </c>
      <c r="F46" s="259"/>
      <c r="G46" s="259"/>
      <c r="H46" s="259"/>
      <c r="I46" s="49">
        <f t="shared" si="1"/>
        <v>9.7110000000000021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60">
        <v>119</v>
      </c>
      <c r="B47" s="260">
        <v>526.04</v>
      </c>
      <c r="C47" s="260">
        <v>11</v>
      </c>
      <c r="D47" s="260">
        <v>196.46</v>
      </c>
      <c r="E47" s="259">
        <v>1</v>
      </c>
      <c r="F47" s="259"/>
      <c r="G47" s="259"/>
      <c r="H47" s="259"/>
      <c r="I47" s="49">
        <f t="shared" si="1"/>
        <v>9.4029999999999916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60">
        <v>123</v>
      </c>
      <c r="B48" s="260">
        <v>328.09</v>
      </c>
      <c r="C48" s="260">
        <v>12</v>
      </c>
      <c r="D48" s="260">
        <v>100.6</v>
      </c>
      <c r="E48" s="259">
        <v>1</v>
      </c>
      <c r="F48" s="259"/>
      <c r="G48" s="259"/>
      <c r="H48" s="259"/>
      <c r="I48" s="49">
        <f t="shared" si="1"/>
        <v>-0.37249999999998806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60">
        <v>127</v>
      </c>
      <c r="B49" s="260">
        <v>228.28</v>
      </c>
      <c r="C49" s="260">
        <v>13</v>
      </c>
      <c r="D49" s="260">
        <v>65.02</v>
      </c>
      <c r="E49" s="259">
        <v>1</v>
      </c>
      <c r="F49" s="259"/>
      <c r="G49" s="259"/>
      <c r="H49" s="259"/>
      <c r="I49" s="49">
        <f t="shared" si="1"/>
        <v>0.19750000000000512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0">
        <v>131</v>
      </c>
      <c r="B50" s="260">
        <v>163.65</v>
      </c>
      <c r="C50" s="260">
        <v>14</v>
      </c>
      <c r="D50" s="260">
        <v>143.84</v>
      </c>
      <c r="E50" s="259">
        <v>1</v>
      </c>
      <c r="F50" s="259"/>
      <c r="G50" s="259"/>
      <c r="H50" s="259"/>
      <c r="I50" s="49">
        <f t="shared" si="1"/>
        <v>9.7500000000003695E-2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56"/>
      <c r="B51" s="257"/>
      <c r="C51" s="256"/>
      <c r="D51" s="256"/>
      <c r="E51" s="255"/>
      <c r="F51" s="255"/>
      <c r="G51" s="255"/>
      <c r="H51" s="255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56"/>
      <c r="B52" s="257"/>
      <c r="C52" s="256"/>
      <c r="D52" s="256"/>
      <c r="E52" s="255"/>
      <c r="F52" s="255"/>
      <c r="G52" s="255"/>
      <c r="H52" s="255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56"/>
      <c r="B53" s="257"/>
      <c r="C53" s="256"/>
      <c r="D53" s="256"/>
      <c r="E53" s="255"/>
      <c r="F53" s="255"/>
      <c r="G53" s="255"/>
      <c r="H53" s="255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56"/>
      <c r="B54" s="257"/>
      <c r="C54" s="256"/>
      <c r="D54" s="256"/>
      <c r="E54" s="255"/>
      <c r="F54" s="255"/>
      <c r="G54" s="255"/>
      <c r="H54" s="255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56"/>
      <c r="B55" s="257"/>
      <c r="C55" s="256"/>
      <c r="D55" s="258"/>
      <c r="E55" s="255"/>
      <c r="F55" s="255"/>
      <c r="G55" s="255"/>
      <c r="H55" s="255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Tilleul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64">
        <v>30</v>
      </c>
      <c r="B62" s="264">
        <v>121.8846154</v>
      </c>
      <c r="C62" s="264"/>
      <c r="D62" s="264"/>
      <c r="E62" s="259"/>
      <c r="F62" s="259"/>
      <c r="G62" s="259"/>
      <c r="H62" s="259"/>
      <c r="I62" s="53">
        <f>IFERROR(B62/A62,"")</f>
        <v>4.0628205133333335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64">
        <v>35</v>
      </c>
      <c r="B63" s="264">
        <v>201.29</v>
      </c>
      <c r="C63" s="264">
        <v>1</v>
      </c>
      <c r="D63" s="264">
        <v>69.58</v>
      </c>
      <c r="E63" s="259">
        <v>1</v>
      </c>
      <c r="F63" s="259"/>
      <c r="G63" s="259"/>
      <c r="H63" s="259"/>
      <c r="I63" s="49">
        <f>IF(A63&lt;&gt;0,(B63-(B62-D62))/(A63-A62),"")</f>
        <v>15.881076919999998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64">
        <v>41</v>
      </c>
      <c r="B64" s="264">
        <v>208.88</v>
      </c>
      <c r="C64" s="264">
        <v>2</v>
      </c>
      <c r="D64" s="264">
        <v>47.41</v>
      </c>
      <c r="E64" s="259">
        <v>1</v>
      </c>
      <c r="F64" s="259"/>
      <c r="G64" s="259"/>
      <c r="H64" s="259"/>
      <c r="I64" s="49">
        <f>IF(A64&lt;&gt;0,(B64-(B63-D63))/(A64-A63),"")</f>
        <v>12.86166666666667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64">
        <v>48</v>
      </c>
      <c r="B65" s="264">
        <v>252.89</v>
      </c>
      <c r="C65" s="264">
        <v>3</v>
      </c>
      <c r="D65" s="264">
        <v>61.12</v>
      </c>
      <c r="E65" s="259">
        <v>1</v>
      </c>
      <c r="F65" s="259"/>
      <c r="G65" s="259"/>
      <c r="H65" s="259"/>
      <c r="I65" s="49">
        <f>IF(A65&lt;&gt;0,(B65-(B64-D64))/(A65-A64),"")</f>
        <v>13.059999999999999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64">
        <v>55</v>
      </c>
      <c r="B66" s="264">
        <v>277.67</v>
      </c>
      <c r="C66" s="264">
        <v>4</v>
      </c>
      <c r="D66" s="264">
        <v>58.24</v>
      </c>
      <c r="E66" s="259">
        <v>1</v>
      </c>
      <c r="F66" s="259"/>
      <c r="G66" s="259"/>
      <c r="H66" s="259"/>
      <c r="I66" s="49">
        <f t="shared" ref="I66:I81" si="2">IF(A66&lt;&gt;0,(B66-(B65-D65))/(A66-A65),"")</f>
        <v>12.271428571428576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64">
        <v>63</v>
      </c>
      <c r="B67" s="264">
        <v>312.58999999999997</v>
      </c>
      <c r="C67" s="264">
        <v>5</v>
      </c>
      <c r="D67" s="264">
        <v>54.21</v>
      </c>
      <c r="E67" s="259">
        <v>1</v>
      </c>
      <c r="F67" s="259"/>
      <c r="G67" s="259"/>
      <c r="H67" s="259"/>
      <c r="I67" s="49">
        <f t="shared" si="2"/>
        <v>11.644999999999996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64">
        <v>71</v>
      </c>
      <c r="B68" s="264">
        <v>348.69</v>
      </c>
      <c r="C68" s="264">
        <v>6</v>
      </c>
      <c r="D68" s="264">
        <v>52.07</v>
      </c>
      <c r="E68" s="259">
        <v>1</v>
      </c>
      <c r="F68" s="259"/>
      <c r="G68" s="259"/>
      <c r="H68" s="259"/>
      <c r="I68" s="49">
        <f t="shared" si="2"/>
        <v>11.28875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4">
        <v>80</v>
      </c>
      <c r="B69" s="264">
        <v>395.71</v>
      </c>
      <c r="C69" s="264">
        <v>7</v>
      </c>
      <c r="D69" s="264">
        <v>59.57</v>
      </c>
      <c r="E69" s="259">
        <v>1</v>
      </c>
      <c r="F69" s="259"/>
      <c r="G69" s="259"/>
      <c r="H69" s="259"/>
      <c r="I69" s="49">
        <f t="shared" si="2"/>
        <v>11.009999999999998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4">
        <v>89</v>
      </c>
      <c r="B70" s="264">
        <v>429.83</v>
      </c>
      <c r="C70" s="264">
        <v>8</v>
      </c>
      <c r="D70" s="264">
        <v>64.5</v>
      </c>
      <c r="E70" s="259">
        <v>1</v>
      </c>
      <c r="F70" s="259"/>
      <c r="G70" s="259"/>
      <c r="H70" s="259"/>
      <c r="I70" s="49">
        <f t="shared" si="2"/>
        <v>10.41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264">
        <v>99</v>
      </c>
      <c r="B71" s="260">
        <v>464.8</v>
      </c>
      <c r="C71" s="264">
        <v>9</v>
      </c>
      <c r="D71" s="260">
        <v>62.94</v>
      </c>
      <c r="E71" s="259">
        <v>1</v>
      </c>
      <c r="F71" s="259"/>
      <c r="G71" s="259"/>
      <c r="H71" s="259"/>
      <c r="I71" s="49">
        <f t="shared" si="2"/>
        <v>9.9470000000000027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264">
        <v>109</v>
      </c>
      <c r="B72" s="265">
        <v>498.97</v>
      </c>
      <c r="C72" s="264">
        <v>10</v>
      </c>
      <c r="D72" s="265">
        <v>66.959999999999994</v>
      </c>
      <c r="E72" s="259">
        <v>1</v>
      </c>
      <c r="F72" s="259"/>
      <c r="G72" s="259"/>
      <c r="H72" s="259"/>
      <c r="I72" s="49">
        <f t="shared" si="2"/>
        <v>9.7110000000000021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4">
        <v>119</v>
      </c>
      <c r="B73" s="260">
        <v>526.04</v>
      </c>
      <c r="C73" s="264">
        <v>11</v>
      </c>
      <c r="D73" s="260">
        <v>196.46</v>
      </c>
      <c r="E73" s="259">
        <v>1</v>
      </c>
      <c r="F73" s="259"/>
      <c r="G73" s="259"/>
      <c r="H73" s="259"/>
      <c r="I73" s="49">
        <f t="shared" si="2"/>
        <v>9.4029999999999916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4">
        <v>123</v>
      </c>
      <c r="B74" s="260">
        <v>328.09</v>
      </c>
      <c r="C74" s="264">
        <v>12</v>
      </c>
      <c r="D74" s="260">
        <v>100.6</v>
      </c>
      <c r="E74" s="259">
        <v>1</v>
      </c>
      <c r="F74" s="259"/>
      <c r="G74" s="259"/>
      <c r="H74" s="259"/>
      <c r="I74" s="49">
        <f t="shared" si="2"/>
        <v>-0.37249999999998806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4">
        <v>127</v>
      </c>
      <c r="B75" s="260">
        <v>228.28</v>
      </c>
      <c r="C75" s="264">
        <v>13</v>
      </c>
      <c r="D75" s="260">
        <v>65.02</v>
      </c>
      <c r="E75" s="259">
        <v>1</v>
      </c>
      <c r="F75" s="259"/>
      <c r="G75" s="259"/>
      <c r="H75" s="259"/>
      <c r="I75" s="49">
        <f t="shared" si="2"/>
        <v>0.19750000000000512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0">
        <v>131</v>
      </c>
      <c r="B76" s="260">
        <v>163.65</v>
      </c>
      <c r="C76" s="260">
        <v>14</v>
      </c>
      <c r="D76" s="260">
        <v>143.84</v>
      </c>
      <c r="E76" s="259">
        <v>1</v>
      </c>
      <c r="F76" s="259"/>
      <c r="G76" s="259"/>
      <c r="H76" s="259"/>
      <c r="I76" s="49">
        <f t="shared" si="2"/>
        <v>9.7500000000003695E-2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Charme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30</v>
      </c>
      <c r="B88" s="60">
        <v>121.8846154</v>
      </c>
      <c r="C88" s="50"/>
      <c r="D88" s="60"/>
      <c r="E88" s="63"/>
      <c r="F88" s="63"/>
      <c r="G88" s="63"/>
      <c r="H88" s="259"/>
      <c r="I88" s="53">
        <f>IFERROR(B88/A88,"")</f>
        <v>4.0628205133333335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35</v>
      </c>
      <c r="B89" s="60">
        <v>201.29</v>
      </c>
      <c r="C89" s="50">
        <v>1</v>
      </c>
      <c r="D89" s="60">
        <v>69.58</v>
      </c>
      <c r="E89" s="63">
        <v>1</v>
      </c>
      <c r="F89" s="63"/>
      <c r="G89" s="63"/>
      <c r="H89" s="259"/>
      <c r="I89" s="53">
        <f t="shared" ref="I89:I107" si="3">IF(A89&lt;&gt;0,(B89-(B88-D88))/(A89-A88),"")</f>
        <v>15.881076919999998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41</v>
      </c>
      <c r="B90" s="60">
        <v>208.88</v>
      </c>
      <c r="C90" s="50">
        <v>2</v>
      </c>
      <c r="D90" s="60">
        <v>47.41</v>
      </c>
      <c r="E90" s="63">
        <v>1</v>
      </c>
      <c r="F90" s="63"/>
      <c r="G90" s="63"/>
      <c r="H90" s="259"/>
      <c r="I90" s="53">
        <f t="shared" si="3"/>
        <v>12.86166666666667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5">
        <v>48</v>
      </c>
      <c r="B91" s="55">
        <v>252.89</v>
      </c>
      <c r="C91" s="55">
        <v>3</v>
      </c>
      <c r="D91" s="55">
        <v>61.12</v>
      </c>
      <c r="E91" s="63">
        <v>1</v>
      </c>
      <c r="F91" s="63"/>
      <c r="G91" s="63"/>
      <c r="H91" s="259"/>
      <c r="I91" s="53">
        <f t="shared" si="3"/>
        <v>13.059999999999999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5">
        <v>55</v>
      </c>
      <c r="B92" s="55">
        <v>277.67</v>
      </c>
      <c r="C92" s="55">
        <v>4</v>
      </c>
      <c r="D92" s="55">
        <v>58.24</v>
      </c>
      <c r="E92" s="63">
        <v>1</v>
      </c>
      <c r="F92" s="63"/>
      <c r="G92" s="63"/>
      <c r="H92" s="259"/>
      <c r="I92" s="53">
        <f t="shared" si="3"/>
        <v>12.271428571428576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5">
        <v>63</v>
      </c>
      <c r="B93" s="55">
        <v>312.58999999999997</v>
      </c>
      <c r="C93" s="55">
        <v>5</v>
      </c>
      <c r="D93" s="55">
        <v>54.21</v>
      </c>
      <c r="E93" s="63">
        <v>1</v>
      </c>
      <c r="F93" s="63"/>
      <c r="G93" s="63"/>
      <c r="H93" s="259"/>
      <c r="I93" s="53">
        <f t="shared" si="3"/>
        <v>11.644999999999996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5">
        <v>71</v>
      </c>
      <c r="B94" s="55">
        <v>348.69</v>
      </c>
      <c r="C94" s="55">
        <v>6</v>
      </c>
      <c r="D94" s="55">
        <v>52.07</v>
      </c>
      <c r="E94" s="63">
        <v>1</v>
      </c>
      <c r="F94" s="63"/>
      <c r="G94" s="63"/>
      <c r="H94" s="259"/>
      <c r="I94" s="53">
        <f t="shared" si="3"/>
        <v>11.28875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55">
        <v>80</v>
      </c>
      <c r="B95" s="55">
        <v>395.71</v>
      </c>
      <c r="C95" s="55">
        <v>7</v>
      </c>
      <c r="D95" s="55">
        <v>59.57</v>
      </c>
      <c r="E95" s="63">
        <v>1</v>
      </c>
      <c r="F95" s="63"/>
      <c r="G95" s="63"/>
      <c r="H95" s="259"/>
      <c r="I95" s="53">
        <f t="shared" si="3"/>
        <v>11.009999999999998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55">
        <v>89</v>
      </c>
      <c r="B96" s="55">
        <v>429.83</v>
      </c>
      <c r="C96" s="55">
        <v>8</v>
      </c>
      <c r="D96" s="55">
        <v>64.5</v>
      </c>
      <c r="E96" s="63">
        <v>1</v>
      </c>
      <c r="F96" s="63"/>
      <c r="G96" s="63"/>
      <c r="H96" s="259"/>
      <c r="I96" s="53">
        <f t="shared" si="3"/>
        <v>10.41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55">
        <v>99</v>
      </c>
      <c r="B97" s="55">
        <v>464.8</v>
      </c>
      <c r="C97" s="55">
        <v>9</v>
      </c>
      <c r="D97" s="55">
        <v>62.94</v>
      </c>
      <c r="E97" s="63">
        <v>1</v>
      </c>
      <c r="F97" s="63"/>
      <c r="G97" s="63"/>
      <c r="H97" s="259"/>
      <c r="I97" s="53">
        <f t="shared" si="3"/>
        <v>9.9470000000000027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55">
        <v>109</v>
      </c>
      <c r="B98" s="55">
        <v>498.97</v>
      </c>
      <c r="C98" s="55">
        <v>10</v>
      </c>
      <c r="D98" s="55">
        <v>66.959999999999994</v>
      </c>
      <c r="E98" s="63">
        <v>1</v>
      </c>
      <c r="F98" s="63"/>
      <c r="G98" s="63"/>
      <c r="H98" s="259"/>
      <c r="I98" s="53">
        <f t="shared" si="3"/>
        <v>9.7110000000000021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55">
        <v>119</v>
      </c>
      <c r="B99" s="55">
        <v>526.04</v>
      </c>
      <c r="C99" s="55">
        <v>11</v>
      </c>
      <c r="D99" s="55">
        <v>196.46</v>
      </c>
      <c r="E99" s="63">
        <v>1</v>
      </c>
      <c r="F99" s="63"/>
      <c r="G99" s="63"/>
      <c r="H99" s="259"/>
      <c r="I99" s="53">
        <f t="shared" si="3"/>
        <v>9.4029999999999916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55">
        <v>123</v>
      </c>
      <c r="B100" s="55">
        <v>328.09</v>
      </c>
      <c r="C100" s="55">
        <v>12</v>
      </c>
      <c r="D100" s="55">
        <v>100.6</v>
      </c>
      <c r="E100" s="64">
        <v>1</v>
      </c>
      <c r="F100" s="64"/>
      <c r="G100" s="64"/>
      <c r="H100" s="259"/>
      <c r="I100" s="53">
        <f t="shared" si="3"/>
        <v>-0.37249999999998806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86">
        <v>127</v>
      </c>
      <c r="B101" s="60">
        <v>228.28</v>
      </c>
      <c r="C101" s="86">
        <v>13</v>
      </c>
      <c r="D101" s="60">
        <v>65.02</v>
      </c>
      <c r="E101" s="54">
        <v>1</v>
      </c>
      <c r="F101" s="54"/>
      <c r="G101" s="54"/>
      <c r="H101" s="259"/>
      <c r="I101" s="53">
        <f t="shared" si="3"/>
        <v>0.19750000000000512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50">
        <v>131</v>
      </c>
      <c r="B102" s="50">
        <v>163.65</v>
      </c>
      <c r="C102" s="50">
        <v>14</v>
      </c>
      <c r="D102" s="50">
        <v>143.84</v>
      </c>
      <c r="E102" s="54">
        <v>1</v>
      </c>
      <c r="F102" s="54"/>
      <c r="G102" s="54"/>
      <c r="H102" s="259"/>
      <c r="I102" s="53">
        <f t="shared" si="3"/>
        <v>9.7500000000003695E-2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50"/>
      <c r="B103" s="50"/>
      <c r="C103" s="50"/>
      <c r="D103" s="50"/>
      <c r="E103" s="54"/>
      <c r="F103" s="54"/>
      <c r="G103" s="54"/>
      <c r="H103" s="259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50"/>
      <c r="B104" s="50"/>
      <c r="C104" s="50"/>
      <c r="D104" s="50"/>
      <c r="E104" s="54"/>
      <c r="F104" s="54"/>
      <c r="G104" s="54"/>
      <c r="H104" s="259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259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60"/>
      <c r="B106" s="260"/>
      <c r="C106" s="260"/>
      <c r="D106" s="260"/>
      <c r="E106" s="259"/>
      <c r="F106" s="259"/>
      <c r="G106" s="259"/>
      <c r="H106" s="259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60"/>
      <c r="B107" s="260"/>
      <c r="C107" s="260"/>
      <c r="D107" s="260"/>
      <c r="E107" s="259"/>
      <c r="F107" s="259"/>
      <c r="G107" s="259"/>
      <c r="H107" s="259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>Chêne rouge d'Amérique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10</v>
      </c>
      <c r="B114" s="60">
        <v>29</v>
      </c>
      <c r="C114" s="60"/>
      <c r="D114" s="60">
        <v>0</v>
      </c>
      <c r="E114" s="51"/>
      <c r="F114" s="51"/>
      <c r="G114" s="51"/>
      <c r="H114" s="51"/>
      <c r="I114" s="53">
        <f>IFERROR(B114/A114,"")</f>
        <v>2.9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15</v>
      </c>
      <c r="B115" s="60">
        <v>73</v>
      </c>
      <c r="C115" s="60"/>
      <c r="D115" s="60">
        <v>0</v>
      </c>
      <c r="E115" s="51"/>
      <c r="F115" s="51"/>
      <c r="G115" s="51"/>
      <c r="H115" s="51"/>
      <c r="I115" s="53">
        <f t="shared" ref="I115:I133" si="4">IF(A115&lt;&gt;0,(B115-(B114-D114))/(A115-A114),"")</f>
        <v>8.8000000000000007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20</v>
      </c>
      <c r="B116" s="60">
        <v>129</v>
      </c>
      <c r="C116" s="60">
        <v>1</v>
      </c>
      <c r="D116" s="60">
        <v>54</v>
      </c>
      <c r="E116" s="51"/>
      <c r="F116" s="51"/>
      <c r="G116" s="51"/>
      <c r="H116" s="51">
        <v>1</v>
      </c>
      <c r="I116" s="53">
        <f t="shared" si="4"/>
        <v>11.2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25</v>
      </c>
      <c r="B117" s="60">
        <v>126</v>
      </c>
      <c r="C117" s="60">
        <v>2</v>
      </c>
      <c r="D117" s="60">
        <v>26</v>
      </c>
      <c r="E117" s="51"/>
      <c r="F117" s="51"/>
      <c r="G117" s="51"/>
      <c r="H117" s="51">
        <v>1</v>
      </c>
      <c r="I117" s="53">
        <f t="shared" si="4"/>
        <v>10.199999999999999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30</v>
      </c>
      <c r="B118" s="60">
        <v>149</v>
      </c>
      <c r="C118" s="60">
        <v>3</v>
      </c>
      <c r="D118" s="60">
        <v>27</v>
      </c>
      <c r="E118" s="51"/>
      <c r="F118" s="51"/>
      <c r="G118" s="51"/>
      <c r="H118" s="51">
        <v>1</v>
      </c>
      <c r="I118" s="53">
        <f t="shared" si="4"/>
        <v>9.8000000000000007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35</v>
      </c>
      <c r="B119" s="60">
        <v>168</v>
      </c>
      <c r="C119" s="60">
        <v>4</v>
      </c>
      <c r="D119" s="60">
        <v>27</v>
      </c>
      <c r="E119" s="51">
        <v>1</v>
      </c>
      <c r="F119" s="51"/>
      <c r="G119" s="51"/>
      <c r="H119" s="51"/>
      <c r="I119" s="53">
        <f t="shared" si="4"/>
        <v>9.1999999999999993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50">
        <v>40</v>
      </c>
      <c r="B120" s="60">
        <v>185</v>
      </c>
      <c r="C120" s="60">
        <v>5</v>
      </c>
      <c r="D120" s="60">
        <v>27</v>
      </c>
      <c r="E120" s="51">
        <v>1</v>
      </c>
      <c r="F120" s="51"/>
      <c r="G120" s="51"/>
      <c r="H120" s="51"/>
      <c r="I120" s="53">
        <f t="shared" si="4"/>
        <v>8.8000000000000007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50">
        <v>45</v>
      </c>
      <c r="B121" s="50">
        <v>198</v>
      </c>
      <c r="C121" s="50">
        <v>6</v>
      </c>
      <c r="D121" s="50">
        <v>26</v>
      </c>
      <c r="E121" s="51">
        <v>1</v>
      </c>
      <c r="F121" s="51"/>
      <c r="G121" s="51"/>
      <c r="H121" s="51"/>
      <c r="I121" s="53">
        <f t="shared" si="4"/>
        <v>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50">
        <v>50</v>
      </c>
      <c r="B122" s="50">
        <v>209</v>
      </c>
      <c r="C122" s="50">
        <v>7</v>
      </c>
      <c r="D122" s="50">
        <v>24</v>
      </c>
      <c r="E122" s="51">
        <v>1</v>
      </c>
      <c r="F122" s="51"/>
      <c r="G122" s="51"/>
      <c r="H122" s="51"/>
      <c r="I122" s="53">
        <f t="shared" si="4"/>
        <v>7.4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50">
        <v>55</v>
      </c>
      <c r="B123" s="50">
        <v>218</v>
      </c>
      <c r="C123" s="50">
        <v>8</v>
      </c>
      <c r="D123" s="50">
        <v>23</v>
      </c>
      <c r="E123" s="51">
        <v>1</v>
      </c>
      <c r="F123" s="51"/>
      <c r="G123" s="51"/>
      <c r="H123" s="51"/>
      <c r="I123" s="53">
        <f t="shared" si="4"/>
        <v>6.6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50">
        <v>60</v>
      </c>
      <c r="B124" s="50">
        <v>225</v>
      </c>
      <c r="C124" s="50">
        <v>9</v>
      </c>
      <c r="D124" s="50">
        <v>21</v>
      </c>
      <c r="E124" s="51">
        <v>1</v>
      </c>
      <c r="F124" s="51"/>
      <c r="G124" s="51"/>
      <c r="H124" s="51"/>
      <c r="I124" s="53">
        <f t="shared" si="4"/>
        <v>6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50">
        <v>65</v>
      </c>
      <c r="B125" s="50">
        <v>232</v>
      </c>
      <c r="C125" s="50">
        <v>10</v>
      </c>
      <c r="D125" s="50">
        <v>20</v>
      </c>
      <c r="E125" s="51">
        <v>1</v>
      </c>
      <c r="F125" s="51"/>
      <c r="G125" s="51"/>
      <c r="H125" s="51"/>
      <c r="I125" s="53">
        <f t="shared" si="4"/>
        <v>5.6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55">
        <v>70</v>
      </c>
      <c r="B126" s="55">
        <v>237</v>
      </c>
      <c r="C126" s="55">
        <v>11</v>
      </c>
      <c r="D126" s="55">
        <v>18</v>
      </c>
      <c r="E126" s="64">
        <v>1</v>
      </c>
      <c r="F126" s="64"/>
      <c r="G126" s="64"/>
      <c r="H126" s="259"/>
      <c r="I126" s="53">
        <f t="shared" si="4"/>
        <v>5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86">
        <v>75</v>
      </c>
      <c r="B127" s="60">
        <v>241</v>
      </c>
      <c r="C127" s="86">
        <v>12</v>
      </c>
      <c r="D127" s="60">
        <v>16</v>
      </c>
      <c r="E127" s="54">
        <v>1</v>
      </c>
      <c r="F127" s="54"/>
      <c r="G127" s="54"/>
      <c r="H127" s="259"/>
      <c r="I127" s="53">
        <f t="shared" si="4"/>
        <v>4.4000000000000004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>
        <v>80</v>
      </c>
      <c r="B128" s="50">
        <v>245</v>
      </c>
      <c r="C128" s="50">
        <v>13</v>
      </c>
      <c r="D128" s="50">
        <v>15</v>
      </c>
      <c r="E128" s="54">
        <v>1</v>
      </c>
      <c r="F128" s="54"/>
      <c r="G128" s="54"/>
      <c r="H128" s="259"/>
      <c r="I128" s="53">
        <f t="shared" si="4"/>
        <v>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>
        <v>85</v>
      </c>
      <c r="B129" s="50">
        <v>248</v>
      </c>
      <c r="C129" s="50">
        <v>14</v>
      </c>
      <c r="D129" s="50">
        <v>14</v>
      </c>
      <c r="E129" s="54">
        <v>1</v>
      </c>
      <c r="F129" s="54"/>
      <c r="G129" s="54"/>
      <c r="H129" s="259"/>
      <c r="I129" s="53">
        <f t="shared" si="4"/>
        <v>3.6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>
        <v>90</v>
      </c>
      <c r="B130" s="50">
        <v>249</v>
      </c>
      <c r="C130" s="50">
        <v>15</v>
      </c>
      <c r="D130" s="50">
        <v>12</v>
      </c>
      <c r="E130" s="54">
        <v>1</v>
      </c>
      <c r="F130" s="54"/>
      <c r="G130" s="54"/>
      <c r="H130" s="259"/>
      <c r="I130" s="53">
        <f t="shared" si="4"/>
        <v>3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>
        <v>95</v>
      </c>
      <c r="B131" s="50">
        <v>252</v>
      </c>
      <c r="C131" s="50">
        <v>16</v>
      </c>
      <c r="D131" s="50">
        <v>12</v>
      </c>
      <c r="E131" s="54">
        <v>1</v>
      </c>
      <c r="F131" s="54"/>
      <c r="G131" s="54"/>
      <c r="H131" s="259"/>
      <c r="I131" s="53">
        <f t="shared" si="4"/>
        <v>3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0">
        <v>100</v>
      </c>
      <c r="B132" s="260">
        <v>255</v>
      </c>
      <c r="C132" s="260">
        <v>17</v>
      </c>
      <c r="D132" s="260">
        <v>12</v>
      </c>
      <c r="E132" s="259">
        <v>1</v>
      </c>
      <c r="F132" s="259"/>
      <c r="G132" s="259"/>
      <c r="H132" s="259"/>
      <c r="I132" s="53">
        <f t="shared" si="4"/>
        <v>3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0"/>
      <c r="B133" s="260"/>
      <c r="C133" s="260"/>
      <c r="D133" s="260"/>
      <c r="E133" s="259"/>
      <c r="F133" s="259"/>
      <c r="G133" s="259"/>
      <c r="H133" s="259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>Châtaignier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>
        <v>10</v>
      </c>
      <c r="B140" s="60">
        <v>11</v>
      </c>
      <c r="C140" s="60"/>
      <c r="D140" s="60">
        <v>0</v>
      </c>
      <c r="E140" s="51"/>
      <c r="F140" s="51"/>
      <c r="G140" s="51"/>
      <c r="H140" s="51"/>
      <c r="I140" s="57">
        <f>IFERROR(B140/A140,"")</f>
        <v>1.1000000000000001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>
        <v>15</v>
      </c>
      <c r="B141" s="60">
        <v>65</v>
      </c>
      <c r="C141" s="60">
        <v>1</v>
      </c>
      <c r="D141" s="60">
        <v>32</v>
      </c>
      <c r="E141" s="51"/>
      <c r="F141" s="51"/>
      <c r="G141" s="51"/>
      <c r="H141" s="51">
        <v>1</v>
      </c>
      <c r="I141" s="57">
        <f t="shared" ref="I141:I159" si="5">IF(A141&lt;&gt;0,(B141-(B140-D140))/(A141-A140),"")</f>
        <v>10.8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>
        <v>20</v>
      </c>
      <c r="B142" s="60">
        <v>102</v>
      </c>
      <c r="C142" s="60">
        <v>2</v>
      </c>
      <c r="D142" s="60">
        <v>35</v>
      </c>
      <c r="E142" s="51"/>
      <c r="F142" s="51"/>
      <c r="G142" s="51"/>
      <c r="H142" s="51">
        <v>1</v>
      </c>
      <c r="I142" s="57">
        <f t="shared" si="5"/>
        <v>13.8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>
        <v>25</v>
      </c>
      <c r="B143" s="60">
        <v>141</v>
      </c>
      <c r="C143" s="60">
        <v>3</v>
      </c>
      <c r="D143" s="60">
        <v>35</v>
      </c>
      <c r="E143" s="51"/>
      <c r="F143" s="51"/>
      <c r="G143" s="51"/>
      <c r="H143" s="51">
        <v>1</v>
      </c>
      <c r="I143" s="57">
        <f t="shared" si="5"/>
        <v>14.8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>
        <v>30</v>
      </c>
      <c r="B144" s="60">
        <v>177</v>
      </c>
      <c r="C144" s="60">
        <v>4</v>
      </c>
      <c r="D144" s="60">
        <v>35</v>
      </c>
      <c r="E144" s="51"/>
      <c r="F144" s="51"/>
      <c r="G144" s="51"/>
      <c r="H144" s="51">
        <v>1</v>
      </c>
      <c r="I144" s="57">
        <f t="shared" si="5"/>
        <v>14.2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35</v>
      </c>
      <c r="B145" s="60">
        <v>206</v>
      </c>
      <c r="C145" s="60">
        <v>5</v>
      </c>
      <c r="D145" s="60">
        <v>35</v>
      </c>
      <c r="E145" s="51">
        <v>1</v>
      </c>
      <c r="F145" s="51"/>
      <c r="G145" s="51"/>
      <c r="H145" s="51"/>
      <c r="I145" s="57">
        <f t="shared" si="5"/>
        <v>12.8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40</v>
      </c>
      <c r="B146" s="60">
        <v>228</v>
      </c>
      <c r="C146" s="60">
        <v>6</v>
      </c>
      <c r="D146" s="60">
        <v>35</v>
      </c>
      <c r="E146" s="51">
        <v>1</v>
      </c>
      <c r="F146" s="51"/>
      <c r="G146" s="51"/>
      <c r="H146" s="51"/>
      <c r="I146" s="57">
        <f t="shared" si="5"/>
        <v>11.4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45</v>
      </c>
      <c r="B147" s="50">
        <v>242</v>
      </c>
      <c r="C147" s="50">
        <v>7</v>
      </c>
      <c r="D147" s="50">
        <v>24</v>
      </c>
      <c r="E147" s="51">
        <v>1</v>
      </c>
      <c r="F147" s="51"/>
      <c r="G147" s="51"/>
      <c r="H147" s="51"/>
      <c r="I147" s="57">
        <f>IF(A147&lt;&gt;0,(B147-(B146-D146))/(A147-A146),"")</f>
        <v>9.8000000000000007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>
        <v>50</v>
      </c>
      <c r="B148" s="50">
        <v>261</v>
      </c>
      <c r="C148" s="50">
        <v>8</v>
      </c>
      <c r="D148" s="50">
        <v>19</v>
      </c>
      <c r="E148" s="51">
        <v>1</v>
      </c>
      <c r="F148" s="51"/>
      <c r="G148" s="51"/>
      <c r="H148" s="51"/>
      <c r="I148" s="57">
        <f t="shared" si="5"/>
        <v>8.6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>
        <v>55</v>
      </c>
      <c r="B149" s="50">
        <v>279</v>
      </c>
      <c r="C149" s="50">
        <v>9</v>
      </c>
      <c r="D149" s="50">
        <v>16</v>
      </c>
      <c r="E149" s="51">
        <v>1</v>
      </c>
      <c r="F149" s="51"/>
      <c r="G149" s="51"/>
      <c r="H149" s="51"/>
      <c r="I149" s="57">
        <f t="shared" si="5"/>
        <v>7.4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>
        <v>60</v>
      </c>
      <c r="B150" s="50">
        <v>294</v>
      </c>
      <c r="C150" s="50">
        <v>10</v>
      </c>
      <c r="D150" s="50">
        <v>14</v>
      </c>
      <c r="E150" s="51">
        <v>1</v>
      </c>
      <c r="F150" s="51"/>
      <c r="G150" s="51"/>
      <c r="H150" s="51"/>
      <c r="I150" s="57">
        <f t="shared" si="5"/>
        <v>6.2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>
        <v>65</v>
      </c>
      <c r="B151" s="50">
        <v>306</v>
      </c>
      <c r="C151" s="50">
        <v>11</v>
      </c>
      <c r="D151" s="50">
        <v>13</v>
      </c>
      <c r="E151" s="51">
        <v>1</v>
      </c>
      <c r="F151" s="51"/>
      <c r="G151" s="51"/>
      <c r="H151" s="51"/>
      <c r="I151" s="57">
        <f t="shared" si="5"/>
        <v>5.2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>
        <v>70</v>
      </c>
      <c r="B152" s="50">
        <v>316</v>
      </c>
      <c r="C152" s="50">
        <v>12</v>
      </c>
      <c r="D152" s="50">
        <v>13</v>
      </c>
      <c r="E152" s="51">
        <v>1</v>
      </c>
      <c r="F152" s="51"/>
      <c r="G152" s="51"/>
      <c r="H152" s="54"/>
      <c r="I152" s="57">
        <f t="shared" si="5"/>
        <v>4.5999999999999996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>
        <v>75</v>
      </c>
      <c r="B153" s="50">
        <v>324</v>
      </c>
      <c r="C153" s="50">
        <v>13</v>
      </c>
      <c r="D153" s="50">
        <v>12</v>
      </c>
      <c r="E153" s="51">
        <v>1</v>
      </c>
      <c r="F153" s="51"/>
      <c r="G153" s="51"/>
      <c r="H153" s="54"/>
      <c r="I153" s="57">
        <f t="shared" si="5"/>
        <v>4.2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>
        <v>80</v>
      </c>
      <c r="B154" s="56">
        <v>330</v>
      </c>
      <c r="C154" s="50">
        <v>14</v>
      </c>
      <c r="D154" s="50">
        <v>11</v>
      </c>
      <c r="E154" s="54">
        <v>1</v>
      </c>
      <c r="F154" s="54"/>
      <c r="G154" s="54"/>
      <c r="H154" s="54"/>
      <c r="I154" s="57">
        <f t="shared" si="5"/>
        <v>3.6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>Merisier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260">
        <v>15</v>
      </c>
      <c r="B166" s="260">
        <v>40</v>
      </c>
      <c r="C166" s="260">
        <v>1</v>
      </c>
      <c r="D166" s="260">
        <v>3</v>
      </c>
      <c r="E166" s="259"/>
      <c r="F166" s="259"/>
      <c r="G166" s="259"/>
      <c r="H166" s="259">
        <v>1</v>
      </c>
      <c r="I166" s="49">
        <f>IFERROR(B166/A166,"")</f>
        <v>2.6666666666666665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260">
        <v>20</v>
      </c>
      <c r="B167" s="260">
        <v>85</v>
      </c>
      <c r="C167" s="260">
        <v>2</v>
      </c>
      <c r="D167" s="260">
        <v>25</v>
      </c>
      <c r="E167" s="259"/>
      <c r="F167" s="259"/>
      <c r="G167" s="259"/>
      <c r="H167" s="259">
        <v>1</v>
      </c>
      <c r="I167" s="49">
        <f t="shared" ref="I167:I185" si="6">IF(A167&lt;&gt;0,(B167-(B166-D166))/(A167-A166),"")</f>
        <v>9.6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260">
        <v>25</v>
      </c>
      <c r="B168" s="260">
        <v>113</v>
      </c>
      <c r="C168" s="260">
        <v>3</v>
      </c>
      <c r="D168" s="260">
        <v>27</v>
      </c>
      <c r="E168" s="259"/>
      <c r="F168" s="259"/>
      <c r="G168" s="259"/>
      <c r="H168" s="259">
        <v>1</v>
      </c>
      <c r="I168" s="49">
        <f t="shared" si="6"/>
        <v>10.6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260">
        <v>31</v>
      </c>
      <c r="B169" s="260">
        <v>155</v>
      </c>
      <c r="C169" s="260">
        <v>4</v>
      </c>
      <c r="D169" s="260">
        <v>36</v>
      </c>
      <c r="E169" s="259">
        <v>1</v>
      </c>
      <c r="F169" s="259"/>
      <c r="G169" s="259"/>
      <c r="H169" s="259"/>
      <c r="I169" s="49">
        <f t="shared" si="6"/>
        <v>11.5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260">
        <v>37</v>
      </c>
      <c r="B170" s="260">
        <v>188</v>
      </c>
      <c r="C170" s="260">
        <v>5</v>
      </c>
      <c r="D170" s="260">
        <v>36</v>
      </c>
      <c r="E170" s="259">
        <v>1</v>
      </c>
      <c r="F170" s="259"/>
      <c r="G170" s="259"/>
      <c r="H170" s="259"/>
      <c r="I170" s="49">
        <f t="shared" si="6"/>
        <v>11.5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260">
        <v>44</v>
      </c>
      <c r="B171" s="260">
        <v>230</v>
      </c>
      <c r="C171" s="260">
        <v>6</v>
      </c>
      <c r="D171" s="260">
        <v>43</v>
      </c>
      <c r="E171" s="259">
        <v>1</v>
      </c>
      <c r="F171" s="259"/>
      <c r="G171" s="259"/>
      <c r="H171" s="259"/>
      <c r="I171" s="49">
        <f t="shared" si="6"/>
        <v>11.142857142857142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260">
        <v>52</v>
      </c>
      <c r="B172" s="260">
        <v>270</v>
      </c>
      <c r="C172" s="260">
        <v>7</v>
      </c>
      <c r="D172" s="260">
        <v>48</v>
      </c>
      <c r="E172" s="259">
        <v>1</v>
      </c>
      <c r="F172" s="259"/>
      <c r="G172" s="259"/>
      <c r="H172" s="259"/>
      <c r="I172" s="49">
        <f t="shared" si="6"/>
        <v>10.375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260">
        <v>60</v>
      </c>
      <c r="B173" s="260">
        <v>297</v>
      </c>
      <c r="C173" s="260">
        <v>8</v>
      </c>
      <c r="D173" s="260">
        <v>47</v>
      </c>
      <c r="E173" s="259">
        <v>1</v>
      </c>
      <c r="F173" s="259"/>
      <c r="G173" s="259"/>
      <c r="H173" s="259"/>
      <c r="I173" s="49">
        <f t="shared" si="6"/>
        <v>9.375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260">
        <v>69</v>
      </c>
      <c r="B174" s="260">
        <v>328</v>
      </c>
      <c r="C174" s="260"/>
      <c r="D174" s="260"/>
      <c r="E174" s="259"/>
      <c r="F174" s="259"/>
      <c r="G174" s="259"/>
      <c r="H174" s="259"/>
      <c r="I174" s="49">
        <f t="shared" si="6"/>
        <v>8.6666666666666661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260"/>
      <c r="B175" s="260"/>
      <c r="C175" s="260"/>
      <c r="D175" s="260"/>
      <c r="E175" s="259"/>
      <c r="F175" s="259"/>
      <c r="G175" s="259"/>
      <c r="H175" s="259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260"/>
      <c r="B176" s="260"/>
      <c r="C176" s="260"/>
      <c r="D176" s="260"/>
      <c r="E176" s="259"/>
      <c r="F176" s="259"/>
      <c r="G176" s="259"/>
      <c r="H176" s="259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260"/>
      <c r="B177" s="260"/>
      <c r="C177" s="260"/>
      <c r="D177" s="260"/>
      <c r="E177" s="259"/>
      <c r="F177" s="259"/>
      <c r="G177" s="259"/>
      <c r="H177" s="259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260"/>
      <c r="B178" s="260"/>
      <c r="C178" s="260"/>
      <c r="D178" s="260"/>
      <c r="E178" s="259"/>
      <c r="F178" s="259"/>
      <c r="G178" s="259"/>
      <c r="H178" s="259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>Hêtre</v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260">
        <v>20</v>
      </c>
      <c r="B192" s="260">
        <v>32</v>
      </c>
      <c r="C192" s="260"/>
      <c r="D192" s="260">
        <v>0</v>
      </c>
      <c r="E192" s="259"/>
      <c r="F192" s="259"/>
      <c r="G192" s="259"/>
      <c r="H192" s="259"/>
      <c r="I192" s="49">
        <f>IFERROR(B192/A192,"")</f>
        <v>1.6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260">
        <v>25</v>
      </c>
      <c r="B193" s="260">
        <v>76</v>
      </c>
      <c r="C193" s="260">
        <v>1</v>
      </c>
      <c r="D193" s="260">
        <v>7</v>
      </c>
      <c r="E193" s="259"/>
      <c r="F193" s="259"/>
      <c r="G193" s="259"/>
      <c r="H193" s="259">
        <v>1</v>
      </c>
      <c r="I193" s="49">
        <f t="shared" ref="I193:I211" si="7">IF(A193&lt;&gt;0,(B193-(B192-D192))/(A193-A192),"")</f>
        <v>8.8000000000000007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260">
        <v>30</v>
      </c>
      <c r="B194" s="260">
        <v>116</v>
      </c>
      <c r="C194" s="260">
        <v>2</v>
      </c>
      <c r="D194" s="260">
        <v>28</v>
      </c>
      <c r="E194" s="259"/>
      <c r="F194" s="259"/>
      <c r="G194" s="259"/>
      <c r="H194" s="259">
        <v>1</v>
      </c>
      <c r="I194" s="49">
        <f t="shared" si="7"/>
        <v>9.4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260">
        <v>35</v>
      </c>
      <c r="B195" s="260">
        <v>139</v>
      </c>
      <c r="C195" s="260">
        <v>3</v>
      </c>
      <c r="D195" s="260">
        <v>28</v>
      </c>
      <c r="E195" s="259">
        <v>1</v>
      </c>
      <c r="F195" s="259"/>
      <c r="G195" s="259"/>
      <c r="H195" s="259"/>
      <c r="I195" s="49">
        <f t="shared" si="7"/>
        <v>10.199999999999999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260">
        <v>40</v>
      </c>
      <c r="B196" s="260">
        <v>163</v>
      </c>
      <c r="C196" s="260">
        <v>4</v>
      </c>
      <c r="D196" s="260">
        <v>28</v>
      </c>
      <c r="E196" s="259">
        <v>1</v>
      </c>
      <c r="F196" s="259"/>
      <c r="G196" s="259"/>
      <c r="H196" s="259"/>
      <c r="I196" s="49">
        <f t="shared" si="7"/>
        <v>10.4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260">
        <v>45</v>
      </c>
      <c r="B197" s="260">
        <v>190</v>
      </c>
      <c r="C197" s="260">
        <v>5</v>
      </c>
      <c r="D197" s="260">
        <v>28</v>
      </c>
      <c r="E197" s="259">
        <v>1</v>
      </c>
      <c r="F197" s="259"/>
      <c r="G197" s="259"/>
      <c r="H197" s="259"/>
      <c r="I197" s="49">
        <f t="shared" si="7"/>
        <v>11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260">
        <v>50</v>
      </c>
      <c r="B198" s="260">
        <v>217</v>
      </c>
      <c r="C198" s="260">
        <v>6</v>
      </c>
      <c r="D198" s="260">
        <v>28</v>
      </c>
      <c r="E198" s="259">
        <v>1</v>
      </c>
      <c r="F198" s="259"/>
      <c r="G198" s="259"/>
      <c r="H198" s="259"/>
      <c r="I198" s="49">
        <f t="shared" si="7"/>
        <v>11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260">
        <v>55</v>
      </c>
      <c r="B199" s="260">
        <v>244</v>
      </c>
      <c r="C199" s="260">
        <v>7</v>
      </c>
      <c r="D199" s="260">
        <v>28</v>
      </c>
      <c r="E199" s="259">
        <v>1</v>
      </c>
      <c r="F199" s="259"/>
      <c r="G199" s="259"/>
      <c r="H199" s="259"/>
      <c r="I199" s="49">
        <f t="shared" si="7"/>
        <v>11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260">
        <v>60</v>
      </c>
      <c r="B200" s="260">
        <v>270</v>
      </c>
      <c r="C200" s="260">
        <v>8</v>
      </c>
      <c r="D200" s="260">
        <v>28</v>
      </c>
      <c r="E200" s="259">
        <v>1</v>
      </c>
      <c r="F200" s="259"/>
      <c r="G200" s="259"/>
      <c r="H200" s="259"/>
      <c r="I200" s="49">
        <f t="shared" si="7"/>
        <v>10.8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260">
        <v>65</v>
      </c>
      <c r="B201" s="260">
        <v>294</v>
      </c>
      <c r="C201" s="260">
        <v>9</v>
      </c>
      <c r="D201" s="260">
        <v>28</v>
      </c>
      <c r="E201" s="259">
        <v>1</v>
      </c>
      <c r="F201" s="259"/>
      <c r="G201" s="259"/>
      <c r="H201" s="259"/>
      <c r="I201" s="49">
        <f t="shared" si="7"/>
        <v>10.4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260">
        <v>70</v>
      </c>
      <c r="B202" s="260">
        <v>316</v>
      </c>
      <c r="C202" s="260">
        <v>10</v>
      </c>
      <c r="D202" s="260">
        <v>28</v>
      </c>
      <c r="E202" s="259">
        <v>1</v>
      </c>
      <c r="F202" s="259"/>
      <c r="G202" s="259"/>
      <c r="H202" s="259"/>
      <c r="I202" s="49">
        <f t="shared" si="7"/>
        <v>10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260">
        <v>75</v>
      </c>
      <c r="B203" s="260">
        <v>335</v>
      </c>
      <c r="C203" s="260">
        <v>11</v>
      </c>
      <c r="D203" s="260">
        <v>28</v>
      </c>
      <c r="E203" s="259">
        <v>1</v>
      </c>
      <c r="F203" s="259"/>
      <c r="G203" s="259"/>
      <c r="H203" s="259"/>
      <c r="I203" s="49">
        <f t="shared" si="7"/>
        <v>9.4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260">
        <v>80</v>
      </c>
      <c r="B204" s="260">
        <v>351</v>
      </c>
      <c r="C204" s="260">
        <v>12</v>
      </c>
      <c r="D204" s="260">
        <v>28</v>
      </c>
      <c r="E204" s="259">
        <v>1</v>
      </c>
      <c r="F204" s="259"/>
      <c r="G204" s="259"/>
      <c r="H204" s="259"/>
      <c r="I204" s="49">
        <f t="shared" si="7"/>
        <v>8.8000000000000007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260">
        <v>85</v>
      </c>
      <c r="B205" s="260">
        <v>365</v>
      </c>
      <c r="C205" s="260">
        <v>13</v>
      </c>
      <c r="D205" s="260">
        <v>27</v>
      </c>
      <c r="E205" s="259">
        <v>1</v>
      </c>
      <c r="F205" s="259"/>
      <c r="G205" s="259"/>
      <c r="H205" s="259"/>
      <c r="I205" s="49">
        <f t="shared" si="7"/>
        <v>8.4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260">
        <v>90</v>
      </c>
      <c r="B206" s="260">
        <v>377</v>
      </c>
      <c r="C206" s="260">
        <v>14</v>
      </c>
      <c r="D206" s="260">
        <v>26</v>
      </c>
      <c r="E206" s="259">
        <v>1</v>
      </c>
      <c r="F206" s="259"/>
      <c r="G206" s="259"/>
      <c r="H206" s="259"/>
      <c r="I206" s="49">
        <f t="shared" si="7"/>
        <v>7.8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256">
        <v>95</v>
      </c>
      <c r="B207" s="257">
        <v>389</v>
      </c>
      <c r="C207" s="256">
        <v>15</v>
      </c>
      <c r="D207" s="256">
        <v>25</v>
      </c>
      <c r="E207" s="255">
        <v>1</v>
      </c>
      <c r="F207" s="255"/>
      <c r="G207" s="255"/>
      <c r="H207" s="255"/>
      <c r="I207" s="49">
        <f t="shared" si="7"/>
        <v>7.6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256">
        <v>100</v>
      </c>
      <c r="B208" s="257">
        <v>400</v>
      </c>
      <c r="C208" s="256">
        <v>16</v>
      </c>
      <c r="D208" s="256">
        <v>24</v>
      </c>
      <c r="E208" s="255">
        <v>1</v>
      </c>
      <c r="F208" s="255"/>
      <c r="G208" s="255"/>
      <c r="H208" s="255"/>
      <c r="I208" s="49">
        <f t="shared" si="7"/>
        <v>7.2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256">
        <v>105</v>
      </c>
      <c r="B209" s="257">
        <v>409</v>
      </c>
      <c r="C209" s="256">
        <v>17</v>
      </c>
      <c r="D209" s="256">
        <v>23</v>
      </c>
      <c r="E209" s="255">
        <v>1</v>
      </c>
      <c r="F209" s="255"/>
      <c r="G209" s="255"/>
      <c r="H209" s="255"/>
      <c r="I209" s="49">
        <f t="shared" si="7"/>
        <v>6.6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256">
        <v>110</v>
      </c>
      <c r="B210" s="257">
        <v>420</v>
      </c>
      <c r="C210" s="256">
        <v>18</v>
      </c>
      <c r="D210" s="256">
        <v>22</v>
      </c>
      <c r="E210" s="255">
        <v>1</v>
      </c>
      <c r="F210" s="255"/>
      <c r="G210" s="255"/>
      <c r="H210" s="255"/>
      <c r="I210" s="49">
        <f t="shared" si="7"/>
        <v>6.8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256">
        <v>115</v>
      </c>
      <c r="B211" s="257">
        <v>426</v>
      </c>
      <c r="C211" s="256">
        <v>19</v>
      </c>
      <c r="D211" s="258">
        <v>22</v>
      </c>
      <c r="E211" s="255">
        <v>1</v>
      </c>
      <c r="F211" s="255"/>
      <c r="G211" s="255"/>
      <c r="H211" s="255"/>
      <c r="I211" s="49">
        <f t="shared" si="7"/>
        <v>5.6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>Erable plane</v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264">
        <v>10</v>
      </c>
      <c r="B218" s="264">
        <v>11</v>
      </c>
      <c r="C218" s="264"/>
      <c r="D218" s="264">
        <v>0</v>
      </c>
      <c r="E218" s="259"/>
      <c r="F218" s="259"/>
      <c r="G218" s="259"/>
      <c r="H218" s="259"/>
      <c r="I218" s="53">
        <f>IFERROR(B218/A218,"")</f>
        <v>1.1000000000000001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264">
        <v>15</v>
      </c>
      <c r="B219" s="264">
        <v>65</v>
      </c>
      <c r="C219" s="264">
        <v>1</v>
      </c>
      <c r="D219" s="264">
        <v>32</v>
      </c>
      <c r="E219" s="259"/>
      <c r="F219" s="259"/>
      <c r="G219" s="259"/>
      <c r="H219" s="259">
        <v>1</v>
      </c>
      <c r="I219" s="53">
        <f t="shared" ref="I219:I237" si="8">IF(A219&lt;&gt;0,(B219-(B218-D218))/(A219-A218),"")</f>
        <v>10.8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264">
        <v>20</v>
      </c>
      <c r="B220" s="264">
        <v>102</v>
      </c>
      <c r="C220" s="264">
        <v>2</v>
      </c>
      <c r="D220" s="264">
        <v>35</v>
      </c>
      <c r="E220" s="259"/>
      <c r="F220" s="259"/>
      <c r="G220" s="259"/>
      <c r="H220" s="259">
        <v>1</v>
      </c>
      <c r="I220" s="53">
        <f t="shared" si="8"/>
        <v>13.8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264">
        <v>25</v>
      </c>
      <c r="B221" s="264">
        <v>141</v>
      </c>
      <c r="C221" s="264">
        <v>3</v>
      </c>
      <c r="D221" s="264">
        <v>35</v>
      </c>
      <c r="E221" s="259"/>
      <c r="F221" s="259"/>
      <c r="G221" s="259"/>
      <c r="H221" s="259">
        <v>1</v>
      </c>
      <c r="I221" s="53">
        <f t="shared" si="8"/>
        <v>14.8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264">
        <v>30</v>
      </c>
      <c r="B222" s="264">
        <v>177</v>
      </c>
      <c r="C222" s="264">
        <v>4</v>
      </c>
      <c r="D222" s="264">
        <v>35</v>
      </c>
      <c r="E222" s="259"/>
      <c r="F222" s="259"/>
      <c r="G222" s="259"/>
      <c r="H222" s="259">
        <v>1</v>
      </c>
      <c r="I222" s="53">
        <f t="shared" si="8"/>
        <v>14.2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264">
        <v>35</v>
      </c>
      <c r="B223" s="264">
        <v>206</v>
      </c>
      <c r="C223" s="264">
        <v>5</v>
      </c>
      <c r="D223" s="264">
        <v>35</v>
      </c>
      <c r="E223" s="259">
        <v>1</v>
      </c>
      <c r="F223" s="259"/>
      <c r="G223" s="259"/>
      <c r="H223" s="259"/>
      <c r="I223" s="53">
        <f t="shared" si="8"/>
        <v>12.8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264">
        <v>40</v>
      </c>
      <c r="B224" s="264">
        <v>228</v>
      </c>
      <c r="C224" s="264">
        <v>6</v>
      </c>
      <c r="D224" s="264">
        <v>35</v>
      </c>
      <c r="E224" s="259">
        <v>1</v>
      </c>
      <c r="F224" s="259"/>
      <c r="G224" s="259"/>
      <c r="H224" s="259"/>
      <c r="I224" s="53">
        <f t="shared" si="8"/>
        <v>11.4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264">
        <v>45</v>
      </c>
      <c r="B225" s="264">
        <v>242</v>
      </c>
      <c r="C225" s="264">
        <v>7</v>
      </c>
      <c r="D225" s="264">
        <v>24</v>
      </c>
      <c r="E225" s="259">
        <v>1</v>
      </c>
      <c r="F225" s="259"/>
      <c r="G225" s="259"/>
      <c r="H225" s="259"/>
      <c r="I225" s="53">
        <f t="shared" si="8"/>
        <v>9.8000000000000007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264">
        <v>50</v>
      </c>
      <c r="B226" s="264">
        <v>261</v>
      </c>
      <c r="C226" s="264">
        <v>8</v>
      </c>
      <c r="D226" s="264">
        <v>19</v>
      </c>
      <c r="E226" s="259">
        <v>1</v>
      </c>
      <c r="F226" s="259"/>
      <c r="G226" s="259"/>
      <c r="H226" s="259"/>
      <c r="I226" s="53">
        <f t="shared" si="8"/>
        <v>8.6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264">
        <v>55</v>
      </c>
      <c r="B227" s="260">
        <v>279</v>
      </c>
      <c r="C227" s="264">
        <v>9</v>
      </c>
      <c r="D227" s="260">
        <v>16</v>
      </c>
      <c r="E227" s="259">
        <v>1</v>
      </c>
      <c r="F227" s="259"/>
      <c r="G227" s="259"/>
      <c r="H227" s="259"/>
      <c r="I227" s="53">
        <f t="shared" si="8"/>
        <v>7.4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264">
        <v>60</v>
      </c>
      <c r="B228" s="265">
        <v>294</v>
      </c>
      <c r="C228" s="264">
        <v>10</v>
      </c>
      <c r="D228" s="265">
        <v>14</v>
      </c>
      <c r="E228" s="259">
        <v>1</v>
      </c>
      <c r="F228" s="259"/>
      <c r="G228" s="259"/>
      <c r="H228" s="259"/>
      <c r="I228" s="53">
        <f t="shared" si="8"/>
        <v>6.2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264">
        <v>65</v>
      </c>
      <c r="B229" s="260">
        <v>306</v>
      </c>
      <c r="C229" s="264">
        <v>11</v>
      </c>
      <c r="D229" s="260">
        <v>13</v>
      </c>
      <c r="E229" s="259">
        <v>1</v>
      </c>
      <c r="F229" s="259"/>
      <c r="G229" s="259"/>
      <c r="H229" s="259"/>
      <c r="I229" s="53">
        <f t="shared" si="8"/>
        <v>5.2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264">
        <v>70</v>
      </c>
      <c r="B230" s="260">
        <v>316</v>
      </c>
      <c r="C230" s="264">
        <v>12</v>
      </c>
      <c r="D230" s="260">
        <v>13</v>
      </c>
      <c r="E230" s="259">
        <v>1</v>
      </c>
      <c r="F230" s="259"/>
      <c r="G230" s="259"/>
      <c r="H230" s="259"/>
      <c r="I230" s="53">
        <f t="shared" si="8"/>
        <v>4.5999999999999996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264">
        <v>75</v>
      </c>
      <c r="B231" s="260">
        <v>324</v>
      </c>
      <c r="C231" s="264">
        <v>13</v>
      </c>
      <c r="D231" s="260">
        <v>12</v>
      </c>
      <c r="E231" s="259">
        <v>1</v>
      </c>
      <c r="F231" s="259"/>
      <c r="G231" s="259"/>
      <c r="H231" s="259"/>
      <c r="I231" s="53">
        <f t="shared" si="8"/>
        <v>4.2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260">
        <v>80</v>
      </c>
      <c r="B232" s="260">
        <v>330</v>
      </c>
      <c r="C232" s="260">
        <v>14</v>
      </c>
      <c r="D232" s="260">
        <v>11</v>
      </c>
      <c r="E232" s="259">
        <v>1</v>
      </c>
      <c r="F232" s="259"/>
      <c r="G232" s="259"/>
      <c r="H232" s="259"/>
      <c r="I232" s="53">
        <f t="shared" si="8"/>
        <v>3.6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>Bouleau verruqueux</v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264">
        <v>15</v>
      </c>
      <c r="B244" s="264">
        <v>42</v>
      </c>
      <c r="C244" s="264"/>
      <c r="D244" s="264">
        <v>0</v>
      </c>
      <c r="E244" s="259"/>
      <c r="F244" s="259"/>
      <c r="G244" s="259"/>
      <c r="H244" s="259"/>
      <c r="I244" s="53">
        <f>IFERROR(B244/A244,"")</f>
        <v>2.8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264">
        <v>20</v>
      </c>
      <c r="B245" s="264">
        <v>69</v>
      </c>
      <c r="C245" s="264">
        <v>1</v>
      </c>
      <c r="D245" s="264">
        <v>15</v>
      </c>
      <c r="E245" s="259"/>
      <c r="F245" s="259"/>
      <c r="G245" s="259"/>
      <c r="H245" s="259">
        <v>1</v>
      </c>
      <c r="I245" s="53">
        <f>IF(A245&lt;&gt;0,(B245-(B244-D244))/(A245-A244),"")</f>
        <v>5.4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264">
        <v>25</v>
      </c>
      <c r="B246" s="264">
        <v>83</v>
      </c>
      <c r="C246" s="264">
        <v>2</v>
      </c>
      <c r="D246" s="264">
        <v>10</v>
      </c>
      <c r="E246" s="259"/>
      <c r="F246" s="259"/>
      <c r="G246" s="259"/>
      <c r="H246" s="259">
        <v>1</v>
      </c>
      <c r="I246" s="53">
        <f>IF(A246&lt;&gt;0,(B246-(B245-D245))/(A246-A245),"")</f>
        <v>5.8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264">
        <v>30</v>
      </c>
      <c r="B247" s="264">
        <v>103</v>
      </c>
      <c r="C247" s="264">
        <v>3</v>
      </c>
      <c r="D247" s="264">
        <v>11</v>
      </c>
      <c r="E247" s="259"/>
      <c r="F247" s="259"/>
      <c r="G247" s="259"/>
      <c r="H247" s="259">
        <v>1</v>
      </c>
      <c r="I247" s="53">
        <f t="shared" ref="I247:I263" si="9">IF(A247&lt;&gt;0,(B247-(B246-D246))/(A247-A246),"")</f>
        <v>6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264">
        <v>35</v>
      </c>
      <c r="B248" s="264">
        <v>121</v>
      </c>
      <c r="C248" s="264">
        <v>4</v>
      </c>
      <c r="D248" s="264">
        <v>12</v>
      </c>
      <c r="E248" s="259">
        <v>1</v>
      </c>
      <c r="F248" s="259"/>
      <c r="G248" s="259"/>
      <c r="H248" s="259"/>
      <c r="I248" s="53">
        <f t="shared" si="9"/>
        <v>5.8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264">
        <v>40</v>
      </c>
      <c r="B249" s="264">
        <v>139</v>
      </c>
      <c r="C249" s="264">
        <v>5</v>
      </c>
      <c r="D249" s="264">
        <v>13</v>
      </c>
      <c r="E249" s="259">
        <v>1</v>
      </c>
      <c r="F249" s="259"/>
      <c r="G249" s="259"/>
      <c r="H249" s="259"/>
      <c r="I249" s="53">
        <f t="shared" si="9"/>
        <v>6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264">
        <v>45</v>
      </c>
      <c r="B250" s="264">
        <v>156</v>
      </c>
      <c r="C250" s="264">
        <v>6</v>
      </c>
      <c r="D250" s="264">
        <v>14</v>
      </c>
      <c r="E250" s="259">
        <v>1</v>
      </c>
      <c r="F250" s="259"/>
      <c r="G250" s="259"/>
      <c r="H250" s="259"/>
      <c r="I250" s="53">
        <f t="shared" si="9"/>
        <v>6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264">
        <v>50</v>
      </c>
      <c r="B251" s="264">
        <v>171</v>
      </c>
      <c r="C251" s="264">
        <v>7</v>
      </c>
      <c r="D251" s="264">
        <v>14</v>
      </c>
      <c r="E251" s="259">
        <v>1</v>
      </c>
      <c r="F251" s="259"/>
      <c r="G251" s="259"/>
      <c r="H251" s="259"/>
      <c r="I251" s="53">
        <f t="shared" si="9"/>
        <v>5.8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264">
        <v>55</v>
      </c>
      <c r="B252" s="264">
        <v>184</v>
      </c>
      <c r="C252" s="264">
        <v>8</v>
      </c>
      <c r="D252" s="264">
        <v>14</v>
      </c>
      <c r="E252" s="259">
        <v>1</v>
      </c>
      <c r="F252" s="259"/>
      <c r="G252" s="259"/>
      <c r="H252" s="259"/>
      <c r="I252" s="53">
        <f t="shared" si="9"/>
        <v>5.4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264">
        <v>60</v>
      </c>
      <c r="B253" s="260">
        <v>197</v>
      </c>
      <c r="C253" s="264">
        <v>9</v>
      </c>
      <c r="D253" s="260">
        <v>14</v>
      </c>
      <c r="E253" s="259">
        <v>1</v>
      </c>
      <c r="F253" s="259"/>
      <c r="G253" s="259"/>
      <c r="H253" s="259"/>
      <c r="I253" s="53">
        <f t="shared" si="9"/>
        <v>5.4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264">
        <v>65</v>
      </c>
      <c r="B254" s="265">
        <v>208</v>
      </c>
      <c r="C254" s="264">
        <v>10</v>
      </c>
      <c r="D254" s="265">
        <v>14</v>
      </c>
      <c r="E254" s="259">
        <v>1</v>
      </c>
      <c r="F254" s="259"/>
      <c r="G254" s="259"/>
      <c r="H254" s="259"/>
      <c r="I254" s="53">
        <f t="shared" si="9"/>
        <v>5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264">
        <v>70</v>
      </c>
      <c r="B255" s="260">
        <v>218</v>
      </c>
      <c r="C255" s="264">
        <v>11</v>
      </c>
      <c r="D255" s="260">
        <v>14</v>
      </c>
      <c r="E255" s="259">
        <v>1</v>
      </c>
      <c r="F255" s="259"/>
      <c r="G255" s="259"/>
      <c r="H255" s="259"/>
      <c r="I255" s="53">
        <f t="shared" si="9"/>
        <v>4.8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264">
        <v>75</v>
      </c>
      <c r="B256" s="260">
        <v>227</v>
      </c>
      <c r="C256" s="264">
        <v>12</v>
      </c>
      <c r="D256" s="260">
        <v>14</v>
      </c>
      <c r="E256" s="259">
        <v>1</v>
      </c>
      <c r="F256" s="259"/>
      <c r="G256" s="259"/>
      <c r="H256" s="259"/>
      <c r="I256" s="53">
        <f t="shared" si="9"/>
        <v>4.5999999999999996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264">
        <v>80</v>
      </c>
      <c r="B257" s="260">
        <v>234</v>
      </c>
      <c r="C257" s="264">
        <v>13</v>
      </c>
      <c r="D257" s="260">
        <v>13</v>
      </c>
      <c r="E257" s="259">
        <v>1</v>
      </c>
      <c r="F257" s="259"/>
      <c r="G257" s="259"/>
      <c r="H257" s="259"/>
      <c r="I257" s="53">
        <f t="shared" si="9"/>
        <v>4.2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260">
        <v>85</v>
      </c>
      <c r="B258" s="260">
        <v>241</v>
      </c>
      <c r="C258" s="260">
        <v>14</v>
      </c>
      <c r="D258" s="260">
        <v>13</v>
      </c>
      <c r="E258" s="259">
        <v>1</v>
      </c>
      <c r="F258" s="259"/>
      <c r="G258" s="259"/>
      <c r="H258" s="259"/>
      <c r="I258" s="53">
        <f t="shared" si="9"/>
        <v>4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>
        <v>90</v>
      </c>
      <c r="B259" s="50">
        <v>246</v>
      </c>
      <c r="C259" s="50">
        <v>15</v>
      </c>
      <c r="D259" s="50">
        <v>12</v>
      </c>
      <c r="E259" s="54">
        <v>1</v>
      </c>
      <c r="F259" s="54"/>
      <c r="G259" s="54"/>
      <c r="H259" s="54"/>
      <c r="I259" s="53">
        <f t="shared" si="9"/>
        <v>3.6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phoneticPr fontId="35" type="noConversion"/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6" zoomScale="115" zoomScaleNormal="115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Chêne sessile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Tilleul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Charme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Chêne rouge d'Amérique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Châtaignier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>Merisier</v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>Hêtre</v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>Erable plane</v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>Bouleau verruqueux</v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256.66666666666669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530.15029472203241</v>
      </c>
      <c r="T3" s="59">
        <f>IF('Données projet'!E9&gt;30,$R$33-$H$33,LOOKUP('Données projet'!$E$9,$A$3:$A$203,R3:R203)-LOOKUP('Données projet'!$E$9,$A$3:$A$203,$H$3:$H$203))</f>
        <v>279.93992816625956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403.92523699584234</v>
      </c>
      <c r="AO3" s="59">
        <f>IF('Données projet'!E10&gt;30,$AM$33-$H$33,LOOKUP('Données projet'!$E$10,$A$3:$A$203,AM3:AM203)-LOOKUP('Données projet'!$E$10,$A$3:$A$203,$H$3:$H$203))</f>
        <v>218.36990038879748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555.30922539833159</v>
      </c>
      <c r="BJ3" s="59">
        <f>IF('Données projet'!E11&gt;30,$BH$33-$H$33,LOOKUP('Données projet'!$E$11,$A$3:$A$203,BH3:BH203)-LOOKUP('Données projet'!$E$11,$A$3:$A$203,$H$3:$H$203))</f>
        <v>292.20785527099503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354.24684313982857</v>
      </c>
      <c r="CE3" s="59">
        <f>IF('Données projet'!E12&gt;30,$CC$33-$H$33,LOOKUP('Données projet'!$E$12,$A$3:$A$203,CC3:CC203)-LOOKUP('Données projet'!$E$12,$A$3:$A$203,$H$3:$H$203))</f>
        <v>322.65043486962185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328.55201074501201</v>
      </c>
      <c r="CZ3" s="59">
        <f>IF('Données projet'!E13&gt;30,$CX$33-$H$33,LOOKUP('Données projet'!$E$13,$A$3:$A$203,CX3:CX203)-LOOKUP('Données projet'!$E$13,$A$3:$A$203,$H$3:$H$203))</f>
        <v>321.81422611044985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288.82868507674738</v>
      </c>
      <c r="DU3" s="59">
        <f>IF('Données projet'!E14&gt;30,$DS$33-$H$33,LOOKUP('Données projet'!$E$14,$A$3:$A$203,DS3:DS203)-LOOKUP('Données projet'!$E$14,$A$3:$A$203,$H$3:$H$203))</f>
        <v>283.48738729114024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447.47021939360354</v>
      </c>
      <c r="EP3" s="59">
        <f>IF('Données projet'!E15&gt;30,$EN$33-$H$33,LOOKUP('Données projet'!$E$15,$A$3:$A$203,EN3:EN203)-LOOKUP('Données projet'!$E$15,$A$3:$A$203,$H$3:$H$203))</f>
        <v>256.77417912163997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256.66666666666669</v>
      </c>
      <c r="FJ3" s="59">
        <f ca="1">AVERAGE(OFFSET($FI$3,0,0,'Données projet'!$E$16+1,1))-AVERAGE(OFFSET($H$3,0,0,'Données projet'!$E$16+1,1))</f>
        <v>353.37024194969638</v>
      </c>
      <c r="FK3" s="59">
        <f>IF('Données projet'!E16&gt;30,$FI$33-$H$33,LOOKUP('Données projet'!$E$16,$A$3:$A$203,FI3:FI203)-LOOKUP('Données projet'!$E$16,$A$3:$A$203,$H$3:$H$203))</f>
        <v>345.4750813433123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256.66666666666669</v>
      </c>
      <c r="GE3" s="59">
        <f ca="1">AVERAGE(OFFSET($GD$3,0,0,'Données projet'!$E$17+1,1))-AVERAGE(OFFSET($H$3,0,0,'Données projet'!$E$17+1,1))</f>
        <v>272.90535195666996</v>
      </c>
      <c r="GF3" s="59">
        <f>IF('Données projet'!E17&gt;30,$GD$33-$H$33,LOOKUP('Données projet'!$E$17,$A$3:$A$203,GD3:GD203)-LOOKUP('Données projet'!$E$17,$A$3:$A$203,$H$3:$H$203))</f>
        <v>222.25422164416898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6">
        <f t="shared" ref="H4:H67" si="1">(B4+E4+F4)*44/12+(C4+D4)*0.475*44/12</f>
        <v>256.66666666666669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4.0628205133333335</v>
      </c>
      <c r="N4" s="13">
        <f>IF('Données projet'!$A$36&gt;35,N3+M4-V3,IF(A4&lt;'Données projet'!$A$36,$K$205^A4,IF(A4='Données projet'!$A$36,'Données projet'!$B$36,N3+M4-V3)))</f>
        <v>1.1736311550493581</v>
      </c>
      <c r="O4" s="13">
        <f>N4*VLOOKUP('Données projet'!$B$9,Paramètres!$A$1:$I$89,3,0)*VLOOKUP('Données projet'!$B$9,Paramètres!$A$1:$I$89,5,0)</f>
        <v>1.0619014690886592</v>
      </c>
      <c r="P4" s="13">
        <f>EXP(-1.0587+0.8836*LN(O4)+0.284)</f>
        <v>0.48595950733071469</v>
      </c>
      <c r="Q4" s="20">
        <f t="shared" ref="Q4:Q34" si="2">(O4+P4)*0.475*44/12</f>
        <v>2.6958578672637423</v>
      </c>
      <c r="R4" s="59">
        <f t="shared" si="0"/>
        <v>260.58474675615258</v>
      </c>
      <c r="S4" s="59">
        <f ca="1">AVERAGE(OFFSET($R$3,0,0,'Données projet'!$E$9+1,1))-AVERAGE(OFFSET($H$3,0,0,'Données projet'!$E$9+1,1))</f>
        <v>530.15029472203241</v>
      </c>
      <c r="T4" s="59">
        <f>$T$3</f>
        <v>279.93992816625956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4.0628205133333335</v>
      </c>
      <c r="AI4" s="13">
        <f>IF('Données projet'!$A$62&gt;35,AI3+AH4-AQ3,IF(A4&lt;'Données projet'!$A$62,$AF$205^A4,IF(A4='Données projet'!$A$62,'Données projet'!$B$62,AI3+AH4-AQ3)))</f>
        <v>1.1736311550493581</v>
      </c>
      <c r="AJ4" s="13">
        <f>AI4*VLOOKUP('Données projet'!$B$10,Paramètres!$A$1:$I$89,3,0)*VLOOKUP('Données projet'!$B$10,Paramètres!$A$1:$I$89,5,0)</f>
        <v>0.78727177880710952</v>
      </c>
      <c r="AK4" s="13">
        <f>EXP(-1.0587+0.8836*LN(AJ4)+0.284)</f>
        <v>0.37305067946279791</v>
      </c>
      <c r="AL4" s="20">
        <f t="shared" ref="AL4:AL67" si="4">(AJ4+AK4)*0.475*44/12</f>
        <v>2.0208949481534222</v>
      </c>
      <c r="AM4" s="59">
        <f t="shared" ref="AM4:AM67" si="5">AL4+(AD4+AE4)*44/12</f>
        <v>259.90978383704226</v>
      </c>
      <c r="AN4" s="59">
        <f ca="1">AVERAGE(OFFSET($AM$3,0,0,'Données projet'!$E$10+1,1))-AVERAGE(OFFSET($H$3,0,0,'Données projet'!$E$10+1,1))</f>
        <v>403.92523699584234</v>
      </c>
      <c r="AO4" s="59">
        <f>$AO$3</f>
        <v>218.36990038879748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4.0628205133333335</v>
      </c>
      <c r="BD4" s="12">
        <f>IF('Données projet'!$A$88&gt;35,BD3+BC4-BL3,IF(A4&lt;'Données projet'!$A$88,$BA$205^A4,IF(A4='Données projet'!$A$88,'Données projet'!$B$88,BD3+BC4-BL3)))</f>
        <v>1.1736311550493581</v>
      </c>
      <c r="BE4" s="13">
        <f>BD4*VLOOKUP('Données projet'!$B$11,Paramètres!$A$1:$I$89,3,0)*VLOOKUP('Données projet'!$B$11,Paramètres!$A$1:$I$89,5,0)</f>
        <v>1.1168274071449693</v>
      </c>
      <c r="BF4" s="13">
        <f>EXP(-1.0587+0.8836*LN(BE4)+0.284)</f>
        <v>0.50810392551691341</v>
      </c>
      <c r="BG4" s="20">
        <f t="shared" ref="BG4:BG67" si="7">(BE4+BF4)*0.475*44/12</f>
        <v>2.8300887377194459</v>
      </c>
      <c r="BH4" s="59">
        <f t="shared" ref="BH4:BH67" si="8">BG4+(AY4+AZ4)*44/12</f>
        <v>260.71897762660831</v>
      </c>
      <c r="BI4" s="59">
        <f ca="1">AVERAGE(OFFSET($BH$3,0,0,'Données projet'!$E$11+1,1))-AVERAGE(OFFSET($H$3,0,0,'Données projet'!$E$11+1,1))</f>
        <v>555.30922539833159</v>
      </c>
      <c r="BJ4" s="59">
        <f>$BJ$3</f>
        <v>292.20785527099503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2.9</v>
      </c>
      <c r="BY4" s="12">
        <f>IF('Données projet'!$A$114&gt;35,BY3+BX4-CG3,IF(A4&lt;'Données projet'!$A$114,$BV$205^A4,IF(A4='Données projet'!$A$114,'Données projet'!$B$114,BY3+BX4-CG3)))</f>
        <v>1.4003603312913959</v>
      </c>
      <c r="BZ4" s="13">
        <f>BY4*VLOOKUP('Données projet'!$B$12,Paramètres!$A$1:$I$89,3,0)*VLOOKUP('Données projet'!$B$12,Paramètres!$A$1:$I$89,5,0)</f>
        <v>1.2233547854161635</v>
      </c>
      <c r="CA4" s="13">
        <f>EXP(-1.0587+0.8836*LN(BZ4)+0.284)</f>
        <v>0.55069785861405296</v>
      </c>
      <c r="CB4" s="20">
        <f t="shared" ref="CB4:CB67" si="10">(BZ4+CA4)*0.475*44/12</f>
        <v>3.0898083550192936</v>
      </c>
      <c r="CC4" s="59">
        <f t="shared" ref="CC4:CC67" si="11">CB4+(BT4+BU4)*44/12</f>
        <v>260.97869724390813</v>
      </c>
      <c r="CD4" s="59">
        <f ca="1">AVERAGE(OFFSET($CC$3,0,0,'Données projet'!$E$12+1,1))-AVERAGE(OFFSET($H$3,0,0,'Données projet'!$E$12+1,1))</f>
        <v>354.24684313982857</v>
      </c>
      <c r="CE4" s="59">
        <f>$CE$3</f>
        <v>322.65043486962185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1.1000000000000001</v>
      </c>
      <c r="CT4" s="12">
        <f>IF('Données projet'!$A$140&gt;35,CT3+CS4-DB3,IF(A4&lt;'Données projet'!$A$140,$CQ$205^A4,IF(A4='Données projet'!$A$140,'Données projet'!$B$140,CT3+CS4-DB3)))</f>
        <v>1.2709816152101407</v>
      </c>
      <c r="CU4" s="17">
        <f>CT4*VLOOKUP('Données projet'!$B$13,Paramètres!$A$1:$I$89,3,0)*VLOOKUP('Données projet'!$B$13,Paramètres!$A$1:$I$89,5,0)</f>
        <v>0.93188372027207511</v>
      </c>
      <c r="CV4" s="13">
        <f>EXP(-1.0587+0.8836*LN(CU4)+0.284)</f>
        <v>0.43299221190803017</v>
      </c>
      <c r="CW4" s="20">
        <f t="shared" ref="CW4:CW67" si="13">(CU4+CV4)*0.475*44/12</f>
        <v>2.3771589152136832</v>
      </c>
      <c r="CX4" s="59">
        <f t="shared" ref="CX4:CX67" si="14">CW4+(CO4+CP4)*44/12</f>
        <v>260.26604780410253</v>
      </c>
      <c r="CY4" s="59">
        <f ca="1">AVERAGE(OFFSET($CX$3,0,0,'Données projet'!$E$13+1,1))-AVERAGE(OFFSET($H$3,0,0,'Données projet'!$E$13+1,1))</f>
        <v>328.55201074501201</v>
      </c>
      <c r="CZ4" s="59">
        <f>$CZ$3</f>
        <v>321.81422611044985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2.6666666666666665</v>
      </c>
      <c r="DO4" s="12">
        <f>IF('Données projet'!$A$166&gt;35,DO3+DN4-DW3,IF(A4&lt;'Données projet'!$A$166,$DL$205^A4,IF(A4='Données projet'!$A$166,'Données projet'!$B$166,DO3+DN4-DW3)))</f>
        <v>1.2788040393997409</v>
      </c>
      <c r="DP4" s="17">
        <f>DO4*VLOOKUP('Données projet'!$B$14,Paramètres!$A$1:$I$89,3,0)*VLOOKUP('Données projet'!$B$14,Paramètres!$A$1:$I$89,5,0)</f>
        <v>0.99746715073179792</v>
      </c>
      <c r="DQ4" s="13">
        <f>EXP(-1.0587+0.8836*LN(DP4)+0.284)</f>
        <v>0.45981048445793882</v>
      </c>
      <c r="DR4" s="20">
        <f t="shared" ref="DR4:DR67" si="16">(DP4+DQ4)*0.475*44/12</f>
        <v>2.5380918812887914</v>
      </c>
      <c r="DS4" s="59">
        <f t="shared" ref="DS4:DS67" si="17">DR4+(DJ4+DK4)*44/12</f>
        <v>260.42698077017764</v>
      </c>
      <c r="DT4" s="59">
        <f ca="1">AVERAGE(OFFSET($DS$3,0,0,'Données projet'!$E$14+1,1))-AVERAGE(OFFSET($H$3,0,0,'Données projet'!$E$14+1,1))</f>
        <v>288.82868507674738</v>
      </c>
      <c r="DU4" s="59">
        <f>$DU$3</f>
        <v>283.48738729114024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1.6</v>
      </c>
      <c r="EJ4" s="12">
        <f>IF('Données projet'!$A$192&gt;35,EJ3+EI4-ER3,IF(A4&lt;'Données projet'!$A$192,$EG$205^A4,IF(A4='Données projet'!$A$192,'Données projet'!$B$192,EJ3+EI4-ER3)))</f>
        <v>1.189207115002721</v>
      </c>
      <c r="EK4" s="17">
        <f>EJ4*VLOOKUP('Données projet'!$B$15,Paramètres!$A$1:$I$89,3,0)*VLOOKUP('Données projet'!$B$15,Paramètres!$A$1:$I$89,5,0)</f>
        <v>1.0203397046723348</v>
      </c>
      <c r="EL4" s="13">
        <f>EXP(-1.0587+0.8836*LN(EK4)+0.284)</f>
        <v>0.46911460970544039</v>
      </c>
      <c r="EM4" s="20">
        <f t="shared" ref="EM4:EM67" si="19">(EK4+EL4)*0.475*44/12</f>
        <v>2.594132930874625</v>
      </c>
      <c r="EN4" s="59">
        <f t="shared" ref="EN4:EN67" si="20">EM4+(EE4+EF4)*44/12</f>
        <v>260.48302181976351</v>
      </c>
      <c r="EO4" s="59">
        <f ca="1">AVERAGE(OFFSET($EN$3,0,0,'Données projet'!$E$15+1,1))-AVERAGE(OFFSET($H$3,0,0,'Données projet'!$E$15+1,1))</f>
        <v>447.47021939360354</v>
      </c>
      <c r="EP4" s="59">
        <f>$EP$3</f>
        <v>256.77417912163997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1.1000000000000001</v>
      </c>
      <c r="FE4" s="12">
        <f>IF('Données projet'!$A$218&gt;35,FE3+FD4-FM3,IF(A4&lt;'Données projet'!$A$218,$FB$205^A4,IF(A4='Données projet'!$A$218,'Données projet'!$B$218,FE3+FD4-FM3)))</f>
        <v>1.2709816152101407</v>
      </c>
      <c r="FF4" s="17">
        <f>FE4*VLOOKUP('Données projet'!$B$16,Paramètres!$A$1:$I$89,3,0)*VLOOKUP('Données projet'!$B$16,Paramètres!$A$1:$I$89,5,0)</f>
        <v>1.0111929730611879</v>
      </c>
      <c r="FG4" s="13">
        <f>EXP(-1.0587+0.8836*LN(FF4)+0.284)</f>
        <v>0.46539683474213156</v>
      </c>
      <c r="FH4" s="20">
        <f t="shared" ref="FH4:FH67" si="22">(FF4+FG4)*0.475*44/12</f>
        <v>2.5717272485907814</v>
      </c>
      <c r="FI4" s="59">
        <f t="shared" ref="FI4:FI67" si="23">FH4+(EZ4+FA4)*44/12</f>
        <v>260.46061613747963</v>
      </c>
      <c r="FJ4" s="59">
        <f ca="1">AVERAGE(OFFSET($FI$3,0,0,'Données projet'!$E$16+1,1))-AVERAGE(OFFSET($H$3,0,0,'Données projet'!$E$16+1,1))</f>
        <v>353.37024194969638</v>
      </c>
      <c r="FK4" s="59">
        <f>$FK$3</f>
        <v>345.4750813433123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2.8</v>
      </c>
      <c r="FZ4" s="12">
        <f>IF('Données projet'!$A$244&gt;35,FZ3+FY4-GH3,IF(A4&lt;'Données projet'!$A$244,$FW$205^A4,IF(A4='Données projet'!$A$244,'Données projet'!$B$244,FZ3+FY4-GH3)))</f>
        <v>1.282970348825361</v>
      </c>
      <c r="GA4" s="17">
        <f>FZ4*VLOOKUP('Données projet'!$B$17,Paramètres!$A$1:$I$89,3,0)*VLOOKUP('Données projet'!$B$17,Paramètres!$A$1:$I$89,5,0)</f>
        <v>1.040745546967133</v>
      </c>
      <c r="GB4" s="13">
        <f>EXP(-1.0587+0.8836*LN(GA4)+0.284)</f>
        <v>0.47739483859767334</v>
      </c>
      <c r="GC4" s="20">
        <f t="shared" ref="GC4:GC67" si="25">(GA4+GB4)*0.475*44/12</f>
        <v>2.6440945048587046</v>
      </c>
      <c r="GD4" s="59">
        <f t="shared" ref="GD4:GD67" si="26">GC4+(FU4+FV4)*44/12</f>
        <v>260.53298339374754</v>
      </c>
      <c r="GE4" s="59">
        <f ca="1">AVERAGE(OFFSET($GD$3,0,0,'Données projet'!$E$17+1,1))-AVERAGE(OFFSET($H$3,0,0,'Données projet'!$E$17+1,1))</f>
        <v>272.90535195666996</v>
      </c>
      <c r="GF4" s="59">
        <f>$GF$3</f>
        <v>222.25422164416898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6">
        <f t="shared" si="1"/>
        <v>256.66666666666669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4.0628205133333335</v>
      </c>
      <c r="N5" s="13">
        <f>IF('Données projet'!$A$36&gt;35,N4+M5-V4,IF(A5&lt;'Données projet'!$A$36,$K$205^A5,IF(A5='Données projet'!$A$36,'Données projet'!$B$36,N4+M5-V4)))</f>
        <v>1.3774100881024904</v>
      </c>
      <c r="O5" s="13">
        <f>N5*VLOOKUP('Données projet'!$B$9,Paramètres!$A$1:$I$89,3,0)*VLOOKUP('Données projet'!$B$9,Paramètres!$A$1:$I$89,5,0)</f>
        <v>1.2462806477151334</v>
      </c>
      <c r="P5" s="13">
        <f t="shared" ref="P5:P68" si="33">EXP(-1.0587+0.8836*LN(O5)+0.284)</f>
        <v>0.55980687934033857</v>
      </c>
      <c r="Q5" s="20">
        <f t="shared" si="2"/>
        <v>3.1456024429549463</v>
      </c>
      <c r="R5" s="59">
        <f t="shared" si="0"/>
        <v>262.2567135540661</v>
      </c>
      <c r="S5" s="59">
        <f ca="1">AVERAGE(OFFSET($R$3,0,0,'Données projet'!$E$9+1,1))-AVERAGE(OFFSET($H$3,0,0,'Données projet'!$E$9+1,1))</f>
        <v>530.15029472203241</v>
      </c>
      <c r="T5" s="59">
        <f t="shared" ref="T5:T68" si="34">$T$3</f>
        <v>279.93992816625956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4.0628205133333335</v>
      </c>
      <c r="AI5" s="13">
        <f>IF('Données projet'!$A$62&gt;35,AI4+AH5-AQ4,IF(A5&lt;'Données projet'!$A$62,$AF$205^A5,IF(A5='Données projet'!$A$62,'Données projet'!$B$62,AI4+AH5-AQ4)))</f>
        <v>1.3774100881024904</v>
      </c>
      <c r="AJ5" s="13">
        <f>AI5*VLOOKUP('Données projet'!$B$10,Paramètres!$A$1:$I$89,3,0)*VLOOKUP('Données projet'!$B$10,Paramètres!$A$1:$I$89,5,0)</f>
        <v>0.92396668709915064</v>
      </c>
      <c r="AK5" s="13">
        <f t="shared" ref="AK5:AK68" si="35">EXP(-1.0587+0.8836*LN(AJ5)+0.284)</f>
        <v>0.42974020171549071</v>
      </c>
      <c r="AL5" s="20">
        <f t="shared" si="4"/>
        <v>2.3577061646855002</v>
      </c>
      <c r="AM5" s="59">
        <f t="shared" si="5"/>
        <v>261.46881727579665</v>
      </c>
      <c r="AN5" s="59">
        <f ca="1">AVERAGE(OFFSET($AM$3,0,0,'Données projet'!$E$10+1,1))-AVERAGE(OFFSET($H$3,0,0,'Données projet'!$E$10+1,1))</f>
        <v>403.92523699584234</v>
      </c>
      <c r="AO5" s="59">
        <f t="shared" ref="AO5:AO68" si="36">$AO$3</f>
        <v>218.36990038879748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4.0628205133333335</v>
      </c>
      <c r="BD5" s="12">
        <f>IF('Données projet'!$A$88&gt;35,BD4+BC5-BL4,IF(A5&lt;'Données projet'!$A$88,$BA$205^A5,IF(A5='Données projet'!$A$88,'Données projet'!$B$88,BD4+BC5-BL4)))</f>
        <v>1.3774100881024904</v>
      </c>
      <c r="BE5" s="13">
        <f>BD5*VLOOKUP('Données projet'!$B$11,Paramètres!$A$1:$I$89,3,0)*VLOOKUP('Données projet'!$B$11,Paramètres!$A$1:$I$89,5,0)</f>
        <v>1.31074343983833</v>
      </c>
      <c r="BF5" s="13">
        <f t="shared" ref="BF5:BF68" si="37">EXP(-1.0587+0.8836*LN(BE5)+0.284)</f>
        <v>0.5853164073002205</v>
      </c>
      <c r="BG5" s="20">
        <f t="shared" si="7"/>
        <v>3.3023042337663089</v>
      </c>
      <c r="BH5" s="59">
        <f t="shared" si="8"/>
        <v>262.41341534487748</v>
      </c>
      <c r="BI5" s="59">
        <f ca="1">AVERAGE(OFFSET($BH$3,0,0,'Données projet'!$E$11+1,1))-AVERAGE(OFFSET($H$3,0,0,'Données projet'!$E$11+1,1))</f>
        <v>555.30922539833159</v>
      </c>
      <c r="BJ5" s="59">
        <f t="shared" ref="BJ5:BJ68" si="38">$BJ$3</f>
        <v>292.20785527099503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2.9</v>
      </c>
      <c r="BY5" s="12">
        <f>IF('Données projet'!$A$114&gt;35,BY4+BX5-CG4,IF(A5&lt;'Données projet'!$A$114,$BV$205^A5,IF(A5='Données projet'!$A$114,'Données projet'!$B$114,BY4+BX5-CG4)))</f>
        <v>1.9610090574545482</v>
      </c>
      <c r="BZ5" s="13">
        <f>BY5*VLOOKUP('Données projet'!$B$12,Paramètres!$A$1:$I$89,3,0)*VLOOKUP('Données projet'!$B$12,Paramètres!$A$1:$I$89,5,0)</f>
        <v>1.7131375125922934</v>
      </c>
      <c r="CA5" s="13">
        <f t="shared" ref="CA5:CA68" si="39">EXP(-1.0587+0.8836*LN(BZ5)+0.284)</f>
        <v>0.74153366912094132</v>
      </c>
      <c r="CB5" s="20">
        <f t="shared" si="10"/>
        <v>4.2752189748172169</v>
      </c>
      <c r="CC5" s="59">
        <f t="shared" si="11"/>
        <v>263.38633008592836</v>
      </c>
      <c r="CD5" s="59">
        <f ca="1">AVERAGE(OFFSET($CC$3,0,0,'Données projet'!$E$12+1,1))-AVERAGE(OFFSET($H$3,0,0,'Données projet'!$E$12+1,1))</f>
        <v>354.24684313982857</v>
      </c>
      <c r="CE5" s="59">
        <f t="shared" ref="CE5:CE68" si="40">$CE$3</f>
        <v>322.65043486962185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1.1000000000000001</v>
      </c>
      <c r="CT5" s="12">
        <f>IF('Données projet'!$A$140&gt;35,CT4+CS5-DB4,IF(A5&lt;'Données projet'!$A$140,$CQ$205^A5,IF(A5='Données projet'!$A$140,'Données projet'!$B$140,CT4+CS5-DB4)))</f>
        <v>1.6153942662021783</v>
      </c>
      <c r="CU5" s="17">
        <f>CT5*VLOOKUP('Données projet'!$B$13,Paramètres!$A$1:$I$89,3,0)*VLOOKUP('Données projet'!$B$13,Paramètres!$A$1:$I$89,5,0)</f>
        <v>1.1844070759794372</v>
      </c>
      <c r="CV5" s="13">
        <f t="shared" ref="CV5:CV68" si="41">EXP(-1.0587+0.8836*LN(CU5)+0.284)</f>
        <v>0.53517712549257934</v>
      </c>
      <c r="CW5" s="20">
        <f t="shared" si="13"/>
        <v>2.9949424842304286</v>
      </c>
      <c r="CX5" s="59">
        <f t="shared" si="14"/>
        <v>262.10605359534156</v>
      </c>
      <c r="CY5" s="59">
        <f ca="1">AVERAGE(OFFSET($CX$3,0,0,'Données projet'!$E$13+1,1))-AVERAGE(OFFSET($H$3,0,0,'Données projet'!$E$13+1,1))</f>
        <v>328.55201074501201</v>
      </c>
      <c r="CZ5" s="59">
        <f t="shared" ref="CZ5:CZ68" si="42">$CZ$3</f>
        <v>321.81422611044985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2.6666666666666665</v>
      </c>
      <c r="DO5" s="12">
        <f>IF('Données projet'!$A$166&gt;35,DO4+DN5-DW4,IF(A5&lt;'Données projet'!$A$166,$DL$205^A5,IF(A5='Données projet'!$A$166,'Données projet'!$B$166,DO4+DN5-DW4)))</f>
        <v>1.6353397711850939</v>
      </c>
      <c r="DP5" s="17">
        <f>DO5*VLOOKUP('Données projet'!$B$14,Paramètres!$A$1:$I$89,3,0)*VLOOKUP('Données projet'!$B$14,Paramètres!$A$1:$I$89,5,0)</f>
        <v>1.2755650215243732</v>
      </c>
      <c r="DQ5" s="13">
        <f t="shared" ref="DQ5:DQ68" si="43">EXP(-1.0587+0.8836*LN(DP5)+0.284)</f>
        <v>0.57141400910743001</v>
      </c>
      <c r="DR5" s="20">
        <f t="shared" si="16"/>
        <v>3.2168218116837237</v>
      </c>
      <c r="DS5" s="59">
        <f t="shared" si="17"/>
        <v>262.32793292279484</v>
      </c>
      <c r="DT5" s="59">
        <f ca="1">AVERAGE(OFFSET($DS$3,0,0,'Données projet'!$E$14+1,1))-AVERAGE(OFFSET($H$3,0,0,'Données projet'!$E$14+1,1))</f>
        <v>288.82868507674738</v>
      </c>
      <c r="DU5" s="59">
        <f t="shared" ref="DU5:DU68" si="44">$DU$3</f>
        <v>283.48738729114024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1.6</v>
      </c>
      <c r="EJ5" s="12">
        <f>IF('Données projet'!$A$192&gt;35,EJ4+EI5-ER4,IF(A5&lt;'Données projet'!$A$192,$EG$205^A5,IF(A5='Données projet'!$A$192,'Données projet'!$B$192,EJ4+EI5-ER4)))</f>
        <v>1.4142135623730949</v>
      </c>
      <c r="EK5" s="17">
        <f>EJ5*VLOOKUP('Données projet'!$B$15,Paramètres!$A$1:$I$89,3,0)*VLOOKUP('Données projet'!$B$15,Paramètres!$A$1:$I$89,5,0)</f>
        <v>1.2133952365161156</v>
      </c>
      <c r="EL5" s="13">
        <f t="shared" ref="EL5:EL68" si="45">EXP(-1.0587+0.8836*LN(EK5)+0.284)</f>
        <v>0.54673450619692521</v>
      </c>
      <c r="EM5" s="20">
        <f t="shared" si="19"/>
        <v>3.0655593018918794</v>
      </c>
      <c r="EN5" s="59">
        <f t="shared" si="20"/>
        <v>262.17667041300302</v>
      </c>
      <c r="EO5" s="59">
        <f ca="1">AVERAGE(OFFSET($EN$3,0,0,'Données projet'!$E$15+1,1))-AVERAGE(OFFSET($H$3,0,0,'Données projet'!$E$15+1,1))</f>
        <v>447.47021939360354</v>
      </c>
      <c r="EP5" s="59">
        <f t="shared" ref="EP5:EP68" si="46">$EP$3</f>
        <v>256.77417912163997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1.1000000000000001</v>
      </c>
      <c r="FE5" s="12">
        <f>IF('Données projet'!$A$218&gt;35,FE4+FD5-FM4,IF(A5&lt;'Données projet'!$A$218,$FB$205^A5,IF(A5='Données projet'!$A$218,'Données projet'!$B$218,FE4+FD5-FM4)))</f>
        <v>1.6153942662021783</v>
      </c>
      <c r="FF5" s="17">
        <f>FE5*VLOOKUP('Données projet'!$B$16,Paramètres!$A$1:$I$89,3,0)*VLOOKUP('Données projet'!$B$16,Paramètres!$A$1:$I$89,5,0)</f>
        <v>1.2852076781904531</v>
      </c>
      <c r="FG5" s="13">
        <f t="shared" ref="FG5:FG68" si="47">EXP(-1.0587+0.8836*LN(FF5)+0.284)</f>
        <v>0.57522914588482876</v>
      </c>
      <c r="FH5" s="20">
        <f t="shared" si="22"/>
        <v>3.2402608019311159</v>
      </c>
      <c r="FI5" s="59">
        <f t="shared" si="23"/>
        <v>262.35137191304227</v>
      </c>
      <c r="FJ5" s="59">
        <f ca="1">AVERAGE(OFFSET($FI$3,0,0,'Données projet'!$E$16+1,1))-AVERAGE(OFFSET($H$3,0,0,'Données projet'!$E$16+1,1))</f>
        <v>353.37024194969638</v>
      </c>
      <c r="FK5" s="59">
        <f t="shared" ref="FK5:FK68" si="48">$FK$3</f>
        <v>345.4750813433123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2.8</v>
      </c>
      <c r="FZ5" s="12">
        <f>IF('Données projet'!$A$244&gt;35,FZ4+FY5-GH4,IF(A5&lt;'Données projet'!$A$244,$FW$205^A5,IF(A5='Données projet'!$A$244,'Données projet'!$B$244,FZ4+FY5-GH4)))</f>
        <v>1.6460129159650685</v>
      </c>
      <c r="GA5" s="17">
        <f>FZ5*VLOOKUP('Données projet'!$B$17,Paramètres!$A$1:$I$89,3,0)*VLOOKUP('Données projet'!$B$17,Paramètres!$A$1:$I$89,5,0)</f>
        <v>1.3352456774308636</v>
      </c>
      <c r="GB5" s="13">
        <f t="shared" ref="GB5:GB68" si="49">EXP(-1.0587+0.8836*LN(GA5)+0.284)</f>
        <v>0.59497391287501122</v>
      </c>
      <c r="GC5" s="20">
        <f t="shared" si="25"/>
        <v>3.3617991197827322</v>
      </c>
      <c r="GD5" s="59">
        <f t="shared" si="26"/>
        <v>262.47291023089389</v>
      </c>
      <c r="GE5" s="59">
        <f ca="1">AVERAGE(OFFSET($GD$3,0,0,'Données projet'!$E$17+1,1))-AVERAGE(OFFSET($H$3,0,0,'Données projet'!$E$17+1,1))</f>
        <v>272.90535195666996</v>
      </c>
      <c r="GF5" s="59">
        <f t="shared" ref="GF5:GF68" si="50">$GF$3</f>
        <v>222.25422164416898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6">
        <f t="shared" si="1"/>
        <v>256.66666666666669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4.0628205133333335</v>
      </c>
      <c r="N6" s="13">
        <f>IF('Données projet'!$A$36&gt;35,N5+M6-V5,IF(A6&lt;'Données projet'!$A$36,$K$205^A6,IF(A6='Données projet'!$A$36,'Données projet'!$B$36,N5+M6-V5)))</f>
        <v>1.6165713926763641</v>
      </c>
      <c r="O6" s="13">
        <f>N6*VLOOKUP('Données projet'!$B$9,Paramètres!$A$1:$I$89,3,0)*VLOOKUP('Données projet'!$B$9,Paramètres!$A$1:$I$89,5,0)</f>
        <v>1.4626737960935743</v>
      </c>
      <c r="P6" s="13">
        <f t="shared" si="33"/>
        <v>0.64487624468574989</v>
      </c>
      <c r="Q6" s="20">
        <f t="shared" si="2"/>
        <v>3.670649654357323</v>
      </c>
      <c r="R6" s="59">
        <f t="shared" si="0"/>
        <v>264.00398298769062</v>
      </c>
      <c r="S6" s="59">
        <f ca="1">AVERAGE(OFFSET($R$3,0,0,'Données projet'!$E$9+1,1))-AVERAGE(OFFSET($H$3,0,0,'Données projet'!$E$9+1,1))</f>
        <v>530.15029472203241</v>
      </c>
      <c r="T6" s="59">
        <f t="shared" si="34"/>
        <v>279.93992816625956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4.0628205133333335</v>
      </c>
      <c r="AI6" s="13">
        <f>IF('Données projet'!$A$62&gt;35,AI5+AH6-AQ5,IF(A6&lt;'Données projet'!$A$62,$AF$205^A6,IF(A6='Données projet'!$A$62,'Données projet'!$B$62,AI5+AH6-AQ5)))</f>
        <v>1.6165713926763641</v>
      </c>
      <c r="AJ6" s="13">
        <f>AI6*VLOOKUP('Données projet'!$B$10,Paramètres!$A$1:$I$89,3,0)*VLOOKUP('Données projet'!$B$10,Paramètres!$A$1:$I$89,5,0)</f>
        <v>1.0843960902073051</v>
      </c>
      <c r="AK6" s="13">
        <f t="shared" si="35"/>
        <v>0.49504437637376653</v>
      </c>
      <c r="AL6" s="20">
        <f t="shared" si="4"/>
        <v>2.7508588126286995</v>
      </c>
      <c r="AM6" s="59">
        <f t="shared" si="5"/>
        <v>263.08419214596199</v>
      </c>
      <c r="AN6" s="59">
        <f ca="1">AVERAGE(OFFSET($AM$3,0,0,'Données projet'!$E$10+1,1))-AVERAGE(OFFSET($H$3,0,0,'Données projet'!$E$10+1,1))</f>
        <v>403.92523699584234</v>
      </c>
      <c r="AO6" s="59">
        <f t="shared" si="36"/>
        <v>218.36990038879748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4.0628205133333335</v>
      </c>
      <c r="BD6" s="12">
        <f>IF('Données projet'!$A$88&gt;35,BD5+BC6-BL5,IF(A6&lt;'Données projet'!$A$88,$BA$205^A6,IF(A6='Données projet'!$A$88,'Données projet'!$B$88,BD5+BC6-BL5)))</f>
        <v>1.6165713926763641</v>
      </c>
      <c r="BE6" s="13">
        <f>BD6*VLOOKUP('Données projet'!$B$11,Paramètres!$A$1:$I$89,3,0)*VLOOKUP('Données projet'!$B$11,Paramètres!$A$1:$I$89,5,0)</f>
        <v>1.5383293372708282</v>
      </c>
      <c r="BF6" s="13">
        <f t="shared" si="37"/>
        <v>0.67426225118474037</v>
      </c>
      <c r="BG6" s="20">
        <f t="shared" si="7"/>
        <v>3.8535970165601152</v>
      </c>
      <c r="BH6" s="59">
        <f t="shared" si="8"/>
        <v>264.18693034989343</v>
      </c>
      <c r="BI6" s="59">
        <f ca="1">AVERAGE(OFFSET($BH$3,0,0,'Données projet'!$E$11+1,1))-AVERAGE(OFFSET($H$3,0,0,'Données projet'!$E$11+1,1))</f>
        <v>555.30922539833159</v>
      </c>
      <c r="BJ6" s="59">
        <f t="shared" si="38"/>
        <v>292.20785527099503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2.9</v>
      </c>
      <c r="BY6" s="12">
        <f>IF('Données projet'!$A$114&gt;35,BY5+BX6-CG5,IF(A6&lt;'Données projet'!$A$114,$BV$205^A6,IF(A6='Données projet'!$A$114,'Données projet'!$B$114,BY5+BX6-CG5)))</f>
        <v>2.7461192933624794</v>
      </c>
      <c r="BZ6" s="13">
        <f>BY6*VLOOKUP('Données projet'!$B$12,Paramètres!$A$1:$I$89,3,0)*VLOOKUP('Données projet'!$B$12,Paramètres!$A$1:$I$89,5,0)</f>
        <v>2.3990098146814622</v>
      </c>
      <c r="CA6" s="13">
        <f t="shared" si="39"/>
        <v>0.99850067298942213</v>
      </c>
      <c r="CB6" s="20">
        <f t="shared" si="10"/>
        <v>5.9173307660267902</v>
      </c>
      <c r="CC6" s="59">
        <f t="shared" si="11"/>
        <v>266.25066409936011</v>
      </c>
      <c r="CD6" s="59">
        <f ca="1">AVERAGE(OFFSET($CC$3,0,0,'Données projet'!$E$12+1,1))-AVERAGE(OFFSET($H$3,0,0,'Données projet'!$E$12+1,1))</f>
        <v>354.24684313982857</v>
      </c>
      <c r="CE6" s="59">
        <f t="shared" si="40"/>
        <v>322.65043486962185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1.1000000000000001</v>
      </c>
      <c r="CT6" s="12">
        <f>IF('Données projet'!$A$140&gt;35,CT5+CS6-DB5,IF(A6&lt;'Données projet'!$A$140,$CQ$205^A6,IF(A6='Données projet'!$A$140,'Données projet'!$B$140,CT5+CS6-DB5)))</f>
        <v>2.0531364136588448</v>
      </c>
      <c r="CU6" s="17">
        <f>CT6*VLOOKUP('Données projet'!$B$13,Paramètres!$A$1:$I$89,3,0)*VLOOKUP('Données projet'!$B$13,Paramètres!$A$1:$I$89,5,0)</f>
        <v>1.5053596184946649</v>
      </c>
      <c r="CV6" s="13">
        <f t="shared" si="41"/>
        <v>0.66147738405820555</v>
      </c>
      <c r="CW6" s="20">
        <f t="shared" si="13"/>
        <v>3.7739077794462492</v>
      </c>
      <c r="CX6" s="59">
        <f t="shared" si="14"/>
        <v>264.10724111277955</v>
      </c>
      <c r="CY6" s="59">
        <f ca="1">AVERAGE(OFFSET($CX$3,0,0,'Données projet'!$E$13+1,1))-AVERAGE(OFFSET($H$3,0,0,'Données projet'!$E$13+1,1))</f>
        <v>328.55201074501201</v>
      </c>
      <c r="CZ6" s="59">
        <f t="shared" si="42"/>
        <v>321.81422611044985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2.6666666666666665</v>
      </c>
      <c r="DO6" s="12">
        <f>IF('Données projet'!$A$166&gt;35,DO5+DN6-DW5,IF(A6&lt;'Données projet'!$A$166,$DL$205^A6,IF(A6='Données projet'!$A$166,'Données projet'!$B$166,DO5+DN6-DW5)))</f>
        <v>2.0912791051825459</v>
      </c>
      <c r="DP6" s="17">
        <f>DO6*VLOOKUP('Données projet'!$B$14,Paramètres!$A$1:$I$89,3,0)*VLOOKUP('Données projet'!$B$14,Paramètres!$A$1:$I$89,5,0)</f>
        <v>1.6311977020423858</v>
      </c>
      <c r="DQ6" s="13">
        <f t="shared" si="43"/>
        <v>0.71010553443370616</v>
      </c>
      <c r="DR6" s="20">
        <f t="shared" si="16"/>
        <v>4.0777698035291934</v>
      </c>
      <c r="DS6" s="59">
        <f t="shared" si="17"/>
        <v>264.41110313686249</v>
      </c>
      <c r="DT6" s="59">
        <f ca="1">AVERAGE(OFFSET($DS$3,0,0,'Données projet'!$E$14+1,1))-AVERAGE(OFFSET($H$3,0,0,'Données projet'!$E$14+1,1))</f>
        <v>288.82868507674738</v>
      </c>
      <c r="DU6" s="59">
        <f t="shared" si="44"/>
        <v>283.48738729114024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1.6</v>
      </c>
      <c r="EJ6" s="12">
        <f>IF('Données projet'!$A$192&gt;35,EJ5+EI6-ER5,IF(A6&lt;'Données projet'!$A$192,$EG$205^A6,IF(A6='Données projet'!$A$192,'Données projet'!$B$192,EJ5+EI6-ER5)))</f>
        <v>1.6817928305074288</v>
      </c>
      <c r="EK6" s="17">
        <f>EJ6*VLOOKUP('Données projet'!$B$15,Paramètres!$A$1:$I$89,3,0)*VLOOKUP('Données projet'!$B$15,Paramètres!$A$1:$I$89,5,0)</f>
        <v>1.4429782485753739</v>
      </c>
      <c r="EL6" s="13">
        <f t="shared" si="45"/>
        <v>0.6371974227238163</v>
      </c>
      <c r="EM6" s="20">
        <f t="shared" si="19"/>
        <v>3.6229726275127558</v>
      </c>
      <c r="EN6" s="59">
        <f t="shared" si="20"/>
        <v>263.95630596084607</v>
      </c>
      <c r="EO6" s="59">
        <f ca="1">AVERAGE(OFFSET($EN$3,0,0,'Données projet'!$E$15+1,1))-AVERAGE(OFFSET($H$3,0,0,'Données projet'!$E$15+1,1))</f>
        <v>447.47021939360354</v>
      </c>
      <c r="EP6" s="59">
        <f t="shared" si="46"/>
        <v>256.77417912163997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1.1000000000000001</v>
      </c>
      <c r="FE6" s="12">
        <f>IF('Données projet'!$A$218&gt;35,FE5+FD6-FM5,IF(A6&lt;'Données projet'!$A$218,$FB$205^A6,IF(A6='Données projet'!$A$218,'Données projet'!$B$218,FE5+FD6-FM5)))</f>
        <v>2.0531364136588448</v>
      </c>
      <c r="FF6" s="17">
        <f>FE6*VLOOKUP('Données projet'!$B$16,Paramètres!$A$1:$I$89,3,0)*VLOOKUP('Données projet'!$B$16,Paramètres!$A$1:$I$89,5,0)</f>
        <v>1.6334753307069771</v>
      </c>
      <c r="FG6" s="13">
        <f t="shared" si="47"/>
        <v>0.71098156578295024</v>
      </c>
      <c r="FH6" s="20">
        <f t="shared" si="22"/>
        <v>4.0832624280532892</v>
      </c>
      <c r="FI6" s="59">
        <f t="shared" si="23"/>
        <v>264.41659576138659</v>
      </c>
      <c r="FJ6" s="59">
        <f ca="1">AVERAGE(OFFSET($FI$3,0,0,'Données projet'!$E$16+1,1))-AVERAGE(OFFSET($H$3,0,0,'Données projet'!$E$16+1,1))</f>
        <v>353.37024194969638</v>
      </c>
      <c r="FK6" s="59">
        <f t="shared" si="48"/>
        <v>345.4750813433123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2.8</v>
      </c>
      <c r="FZ6" s="12">
        <f>IF('Données projet'!$A$244&gt;35,FZ5+FY6-GH5,IF(A6&lt;'Données projet'!$A$244,$FW$205^A6,IF(A6='Données projet'!$A$244,'Données projet'!$B$244,FZ5+FY6-GH5)))</f>
        <v>2.1117857649667533</v>
      </c>
      <c r="GA6" s="17">
        <f>FZ6*VLOOKUP('Données projet'!$B$17,Paramètres!$A$1:$I$89,3,0)*VLOOKUP('Données projet'!$B$17,Paramètres!$A$1:$I$89,5,0)</f>
        <v>1.7130806125410305</v>
      </c>
      <c r="GB6" s="13">
        <f t="shared" si="49"/>
        <v>0.74151190666753608</v>
      </c>
      <c r="GC6" s="20">
        <f t="shared" si="25"/>
        <v>4.2750819709549202</v>
      </c>
      <c r="GD6" s="59">
        <f t="shared" si="26"/>
        <v>264.60841530428826</v>
      </c>
      <c r="GE6" s="59">
        <f ca="1">AVERAGE(OFFSET($GD$3,0,0,'Données projet'!$E$17+1,1))-AVERAGE(OFFSET($H$3,0,0,'Données projet'!$E$17+1,1))</f>
        <v>272.90535195666996</v>
      </c>
      <c r="GF6" s="59">
        <f t="shared" si="50"/>
        <v>222.25422164416898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6">
        <f t="shared" si="1"/>
        <v>256.66666666666669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4.0628205133333335</v>
      </c>
      <c r="N7" s="13">
        <f>IF('Données projet'!$A$36&gt;35,N6+M7-V6,IF(A7&lt;'Données projet'!$A$36,$K$205^A7,IF(A7='Données projet'!$A$36,'Données projet'!$B$36,N6+M7-V6)))</f>
        <v>1.8972585508065105</v>
      </c>
      <c r="O7" s="13">
        <f>N7*VLOOKUP('Données projet'!$B$9,Paramètres!$A$1:$I$89,3,0)*VLOOKUP('Données projet'!$B$9,Paramètres!$A$1:$I$89,5,0)</f>
        <v>1.7166395367697307</v>
      </c>
      <c r="P7" s="13">
        <f t="shared" si="33"/>
        <v>0.74287291976482961</v>
      </c>
      <c r="Q7" s="20">
        <f t="shared" si="2"/>
        <v>4.2836508617976925</v>
      </c>
      <c r="R7" s="59">
        <f t="shared" si="0"/>
        <v>265.83920641735324</v>
      </c>
      <c r="S7" s="59">
        <f ca="1">AVERAGE(OFFSET($R$3,0,0,'Données projet'!$E$9+1,1))-AVERAGE(OFFSET($H$3,0,0,'Données projet'!$E$9+1,1))</f>
        <v>530.15029472203241</v>
      </c>
      <c r="T7" s="59">
        <f t="shared" si="34"/>
        <v>279.93992816625956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4.0628205133333335</v>
      </c>
      <c r="AI7" s="13">
        <f>IF('Données projet'!$A$62&gt;35,AI6+AH7-AQ6,IF(A7&lt;'Données projet'!$A$62,$AF$205^A7,IF(A7='Données projet'!$A$62,'Données projet'!$B$62,AI6+AH7-AQ6)))</f>
        <v>1.8972585508065105</v>
      </c>
      <c r="AJ7" s="13">
        <f>AI7*VLOOKUP('Données projet'!$B$10,Paramètres!$A$1:$I$89,3,0)*VLOOKUP('Données projet'!$B$10,Paramètres!$A$1:$I$89,5,0)</f>
        <v>1.2726810358810074</v>
      </c>
      <c r="AK7" s="13">
        <f t="shared" si="35"/>
        <v>0.5702723031287148</v>
      </c>
      <c r="AL7" s="20">
        <f t="shared" si="4"/>
        <v>3.2098103987752662</v>
      </c>
      <c r="AM7" s="59">
        <f t="shared" si="5"/>
        <v>264.76536595433083</v>
      </c>
      <c r="AN7" s="59">
        <f ca="1">AVERAGE(OFFSET($AM$3,0,0,'Données projet'!$E$10+1,1))-AVERAGE(OFFSET($H$3,0,0,'Données projet'!$E$10+1,1))</f>
        <v>403.92523699584234</v>
      </c>
      <c r="AO7" s="59">
        <f t="shared" si="36"/>
        <v>218.36990038879748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4.0628205133333335</v>
      </c>
      <c r="BD7" s="12">
        <f>IF('Données projet'!$A$88&gt;35,BD6+BC7-BL6,IF(A7&lt;'Données projet'!$A$88,$BA$205^A7,IF(A7='Données projet'!$A$88,'Données projet'!$B$88,BD6+BC7-BL6)))</f>
        <v>1.8972585508065105</v>
      </c>
      <c r="BE7" s="13">
        <f>BD7*VLOOKUP('Données projet'!$B$11,Paramètres!$A$1:$I$89,3,0)*VLOOKUP('Données projet'!$B$11,Paramètres!$A$1:$I$89,5,0)</f>
        <v>1.8054312369474756</v>
      </c>
      <c r="BF7" s="13">
        <f t="shared" si="37"/>
        <v>0.7767244821816951</v>
      </c>
      <c r="BG7" s="20">
        <f t="shared" si="7"/>
        <v>4.4972545441499721</v>
      </c>
      <c r="BH7" s="59">
        <f t="shared" si="8"/>
        <v>266.05281009970554</v>
      </c>
      <c r="BI7" s="59">
        <f ca="1">AVERAGE(OFFSET($BH$3,0,0,'Données projet'!$E$11+1,1))-AVERAGE(OFFSET($H$3,0,0,'Données projet'!$E$11+1,1))</f>
        <v>555.30922539833159</v>
      </c>
      <c r="BJ7" s="59">
        <f t="shared" si="38"/>
        <v>292.20785527099503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2.9</v>
      </c>
      <c r="BY7" s="12">
        <f>IF('Données projet'!$A$114&gt;35,BY6+BX7-CG6,IF(A7&lt;'Données projet'!$A$114,$BV$205^A7,IF(A7='Données projet'!$A$114,'Données projet'!$B$114,BY6+BX7-CG6)))</f>
        <v>3.8455565234187756</v>
      </c>
      <c r="BZ7" s="13">
        <f>BY7*VLOOKUP('Données projet'!$B$12,Paramètres!$A$1:$I$89,3,0)*VLOOKUP('Données projet'!$B$12,Paramètres!$A$1:$I$89,5,0)</f>
        <v>3.3594781788586427</v>
      </c>
      <c r="CA7" s="13">
        <f t="shared" si="39"/>
        <v>1.3445156106562728</v>
      </c>
      <c r="CB7" s="20">
        <f t="shared" si="10"/>
        <v>8.1927891834051447</v>
      </c>
      <c r="CC7" s="59">
        <f t="shared" si="11"/>
        <v>269.74834473896067</v>
      </c>
      <c r="CD7" s="59">
        <f ca="1">AVERAGE(OFFSET($CC$3,0,0,'Données projet'!$E$12+1,1))-AVERAGE(OFFSET($H$3,0,0,'Données projet'!$E$12+1,1))</f>
        <v>354.24684313982857</v>
      </c>
      <c r="CE7" s="59">
        <f t="shared" si="40"/>
        <v>322.65043486962185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1.1000000000000001</v>
      </c>
      <c r="CT7" s="12">
        <f>IF('Données projet'!$A$140&gt;35,CT6+CS7-DB6,IF(A7&lt;'Données projet'!$A$140,$CQ$205^A7,IF(A7='Données projet'!$A$140,'Données projet'!$B$140,CT6+CS7-DB6)))</f>
        <v>2.6094986352788743</v>
      </c>
      <c r="CU7" s="17">
        <f>CT7*VLOOKUP('Données projet'!$B$13,Paramètres!$A$1:$I$89,3,0)*VLOOKUP('Données projet'!$B$13,Paramètres!$A$1:$I$89,5,0)</f>
        <v>1.9132843993864705</v>
      </c>
      <c r="CV7" s="13">
        <f t="shared" si="41"/>
        <v>0.81758413948982178</v>
      </c>
      <c r="CW7" s="20">
        <f t="shared" si="13"/>
        <v>4.7562627052095419</v>
      </c>
      <c r="CX7" s="59">
        <f t="shared" si="14"/>
        <v>266.31181826076511</v>
      </c>
      <c r="CY7" s="59">
        <f ca="1">AVERAGE(OFFSET($CX$3,0,0,'Données projet'!$E$13+1,1))-AVERAGE(OFFSET($H$3,0,0,'Données projet'!$E$13+1,1))</f>
        <v>328.55201074501201</v>
      </c>
      <c r="CZ7" s="59">
        <f t="shared" si="42"/>
        <v>321.81422611044985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2.6666666666666665</v>
      </c>
      <c r="DO7" s="12">
        <f>IF('Données projet'!$A$166&gt;35,DO6+DN7-DW6,IF(A7&lt;'Données projet'!$A$166,$DL$205^A7,IF(A7='Données projet'!$A$166,'Données projet'!$B$166,DO6+DN7-DW6)))</f>
        <v>2.6743361672197152</v>
      </c>
      <c r="DP7" s="17">
        <f>DO7*VLOOKUP('Données projet'!$B$14,Paramètres!$A$1:$I$89,3,0)*VLOOKUP('Données projet'!$B$14,Paramètres!$A$1:$I$89,5,0)</f>
        <v>2.0859822104313781</v>
      </c>
      <c r="DQ7" s="13">
        <f t="shared" si="43"/>
        <v>0.88245976121767966</v>
      </c>
      <c r="DR7" s="20">
        <f t="shared" si="16"/>
        <v>5.1700364339554419</v>
      </c>
      <c r="DS7" s="59">
        <f t="shared" si="17"/>
        <v>266.72559198951097</v>
      </c>
      <c r="DT7" s="59">
        <f ca="1">AVERAGE(OFFSET($DS$3,0,0,'Données projet'!$E$14+1,1))-AVERAGE(OFFSET($H$3,0,0,'Données projet'!$E$14+1,1))</f>
        <v>288.82868507674738</v>
      </c>
      <c r="DU7" s="59">
        <f t="shared" si="44"/>
        <v>283.48738729114024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1.6</v>
      </c>
      <c r="EJ7" s="12">
        <f>IF('Données projet'!$A$192&gt;35,EJ6+EI7-ER6,IF(A7&lt;'Données projet'!$A$192,$EG$205^A7,IF(A7='Données projet'!$A$192,'Données projet'!$B$192,EJ6+EI7-ER6)))</f>
        <v>1.9999999999999996</v>
      </c>
      <c r="EK7" s="17">
        <f>EJ7*VLOOKUP('Données projet'!$B$15,Paramètres!$A$1:$I$89,3,0)*VLOOKUP('Données projet'!$B$15,Paramètres!$A$1:$I$89,5,0)</f>
        <v>1.7159999999999997</v>
      </c>
      <c r="EL7" s="13">
        <f t="shared" si="45"/>
        <v>0.74262837066960552</v>
      </c>
      <c r="EM7" s="20">
        <f t="shared" si="19"/>
        <v>4.2821110789162296</v>
      </c>
      <c r="EN7" s="59">
        <f t="shared" si="20"/>
        <v>265.83766663447176</v>
      </c>
      <c r="EO7" s="59">
        <f ca="1">AVERAGE(OFFSET($EN$3,0,0,'Données projet'!$E$15+1,1))-AVERAGE(OFFSET($H$3,0,0,'Données projet'!$E$15+1,1))</f>
        <v>447.47021939360354</v>
      </c>
      <c r="EP7" s="59">
        <f t="shared" si="46"/>
        <v>256.77417912163997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1.1000000000000001</v>
      </c>
      <c r="FE7" s="12">
        <f>IF('Données projet'!$A$218&gt;35,FE6+FD7-FM6,IF(A7&lt;'Données projet'!$A$218,$FB$205^A7,IF(A7='Données projet'!$A$218,'Données projet'!$B$218,FE6+FD7-FM6)))</f>
        <v>2.6094986352788743</v>
      </c>
      <c r="FF7" s="17">
        <f>FE7*VLOOKUP('Données projet'!$B$16,Paramètres!$A$1:$I$89,3,0)*VLOOKUP('Données projet'!$B$16,Paramètres!$A$1:$I$89,5,0)</f>
        <v>2.0761171142278725</v>
      </c>
      <c r="FG7" s="13">
        <f t="shared" si="47"/>
        <v>0.87877116536856548</v>
      </c>
      <c r="FH7" s="20">
        <f t="shared" si="22"/>
        <v>5.14643042029713</v>
      </c>
      <c r="FI7" s="59">
        <f t="shared" si="23"/>
        <v>266.70198597585266</v>
      </c>
      <c r="FJ7" s="59">
        <f ca="1">AVERAGE(OFFSET($FI$3,0,0,'Données projet'!$E$16+1,1))-AVERAGE(OFFSET($H$3,0,0,'Données projet'!$E$16+1,1))</f>
        <v>353.37024194969638</v>
      </c>
      <c r="FK7" s="59">
        <f t="shared" si="48"/>
        <v>345.4750813433123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2.8</v>
      </c>
      <c r="FZ7" s="12">
        <f>IF('Données projet'!$A$244&gt;35,FZ6+FY7-GH6,IF(A7&lt;'Données projet'!$A$244,$FW$205^A7,IF(A7='Données projet'!$A$244,'Données projet'!$B$244,FZ6+FY7-GH6)))</f>
        <v>2.7093585195238274</v>
      </c>
      <c r="GA7" s="17">
        <f>FZ7*VLOOKUP('Données projet'!$B$17,Paramètres!$A$1:$I$89,3,0)*VLOOKUP('Données projet'!$B$17,Paramètres!$A$1:$I$89,5,0)</f>
        <v>2.197831631037729</v>
      </c>
      <c r="GB7" s="13">
        <f t="shared" si="49"/>
        <v>0.92414120322151361</v>
      </c>
      <c r="GC7" s="20">
        <f t="shared" si="25"/>
        <v>5.4374360196681799</v>
      </c>
      <c r="GD7" s="59">
        <f t="shared" si="26"/>
        <v>266.9929915752237</v>
      </c>
      <c r="GE7" s="59">
        <f ca="1">AVERAGE(OFFSET($GD$3,0,0,'Données projet'!$E$17+1,1))-AVERAGE(OFFSET($H$3,0,0,'Données projet'!$E$17+1,1))</f>
        <v>272.90535195666996</v>
      </c>
      <c r="GF7" s="59">
        <f t="shared" si="50"/>
        <v>222.25422164416898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6">
        <f t="shared" si="1"/>
        <v>256.66666666666669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4.0628205133333335</v>
      </c>
      <c r="N8" s="13">
        <f>IF('Données projet'!$A$36&gt;35,N7+M8-V7,IF(A8&lt;'Données projet'!$A$36,$K$205^A8,IF(A8='Données projet'!$A$36,'Données projet'!$B$36,N7+M8-V7)))</f>
        <v>2.2266817444103162</v>
      </c>
      <c r="O8" s="13">
        <f>N8*VLOOKUP('Données projet'!$B$9,Paramètres!$A$1:$I$89,3,0)*VLOOKUP('Données projet'!$B$9,Paramètres!$A$1:$I$89,5,0)</f>
        <v>2.014701642342454</v>
      </c>
      <c r="P8" s="13">
        <f t="shared" si="33"/>
        <v>0.85576136424260163</v>
      </c>
      <c r="Q8" s="20">
        <f t="shared" si="2"/>
        <v>4.999389736468971</v>
      </c>
      <c r="R8" s="59">
        <f t="shared" si="0"/>
        <v>267.77716751424674</v>
      </c>
      <c r="S8" s="59">
        <f ca="1">AVERAGE(OFFSET($R$3,0,0,'Données projet'!$E$9+1,1))-AVERAGE(OFFSET($H$3,0,0,'Données projet'!$E$9+1,1))</f>
        <v>530.15029472203241</v>
      </c>
      <c r="T8" s="59">
        <f t="shared" si="34"/>
        <v>279.93992816625956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4.0628205133333335</v>
      </c>
      <c r="AI8" s="13">
        <f>IF('Données projet'!$A$62&gt;35,AI7+AH8-AQ7,IF(A8&lt;'Données projet'!$A$62,$AF$205^A8,IF(A8='Données projet'!$A$62,'Données projet'!$B$62,AI7+AH8-AQ7)))</f>
        <v>2.2266817444103162</v>
      </c>
      <c r="AJ8" s="13">
        <f>AI8*VLOOKUP('Données projet'!$B$10,Paramètres!$A$1:$I$89,3,0)*VLOOKUP('Données projet'!$B$10,Paramètres!$A$1:$I$89,5,0)</f>
        <v>1.4936581141504401</v>
      </c>
      <c r="AK8" s="13">
        <f t="shared" si="35"/>
        <v>0.65693201506078647</v>
      </c>
      <c r="AL8" s="20">
        <f t="shared" si="4"/>
        <v>3.7456111417095532</v>
      </c>
      <c r="AM8" s="59">
        <f t="shared" si="5"/>
        <v>266.52338891948733</v>
      </c>
      <c r="AN8" s="59">
        <f ca="1">AVERAGE(OFFSET($AM$3,0,0,'Données projet'!$E$10+1,1))-AVERAGE(OFFSET($H$3,0,0,'Données projet'!$E$10+1,1))</f>
        <v>403.92523699584234</v>
      </c>
      <c r="AO8" s="59">
        <f t="shared" si="36"/>
        <v>218.36990038879748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4.0628205133333335</v>
      </c>
      <c r="BD8" s="12">
        <f>IF('Données projet'!$A$88&gt;35,BD7+BC8-BL7,IF(A8&lt;'Données projet'!$A$88,$BA$205^A8,IF(A8='Données projet'!$A$88,'Données projet'!$B$88,BD7+BC8-BL7)))</f>
        <v>2.2266817444103162</v>
      </c>
      <c r="BE8" s="13">
        <f>BD8*VLOOKUP('Données projet'!$B$11,Paramètres!$A$1:$I$89,3,0)*VLOOKUP('Données projet'!$B$11,Paramètres!$A$1:$I$89,5,0)</f>
        <v>2.1189103479808566</v>
      </c>
      <c r="BF8" s="13">
        <f t="shared" si="37"/>
        <v>0.8947570773246869</v>
      </c>
      <c r="BG8" s="20">
        <f t="shared" si="7"/>
        <v>5.248804099073821</v>
      </c>
      <c r="BH8" s="59">
        <f t="shared" si="8"/>
        <v>268.02658187685159</v>
      </c>
      <c r="BI8" s="59">
        <f ca="1">AVERAGE(OFFSET($BH$3,0,0,'Données projet'!$E$11+1,1))-AVERAGE(OFFSET($H$3,0,0,'Données projet'!$E$11+1,1))</f>
        <v>555.30922539833159</v>
      </c>
      <c r="BJ8" s="59">
        <f t="shared" si="38"/>
        <v>292.20785527099503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2.9</v>
      </c>
      <c r="BY8" s="12">
        <f>IF('Données projet'!$A$114&gt;35,BY7+BX8-CG7,IF(A8&lt;'Données projet'!$A$114,$BV$205^A8,IF(A8='Données projet'!$A$114,'Données projet'!$B$114,BY7+BX8-CG7)))</f>
        <v>5.3851648071345055</v>
      </c>
      <c r="BZ8" s="13">
        <f>BY8*VLOOKUP('Données projet'!$B$12,Paramètres!$A$1:$I$89,3,0)*VLOOKUP('Données projet'!$B$12,Paramètres!$A$1:$I$89,5,0)</f>
        <v>4.7044799755127045</v>
      </c>
      <c r="CA8" s="13">
        <f t="shared" si="39"/>
        <v>1.8104366638895204</v>
      </c>
      <c r="CB8" s="20">
        <f t="shared" si="10"/>
        <v>11.346813146958874</v>
      </c>
      <c r="CC8" s="59">
        <f t="shared" si="11"/>
        <v>274.12459092473665</v>
      </c>
      <c r="CD8" s="59">
        <f ca="1">AVERAGE(OFFSET($CC$3,0,0,'Données projet'!$E$12+1,1))-AVERAGE(OFFSET($H$3,0,0,'Données projet'!$E$12+1,1))</f>
        <v>354.24684313982857</v>
      </c>
      <c r="CE8" s="59">
        <f t="shared" si="40"/>
        <v>322.65043486962185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1.1000000000000001</v>
      </c>
      <c r="CT8" s="12">
        <f>IF('Données projet'!$A$140&gt;35,CT7+CS8-DB7,IF(A8&lt;'Données projet'!$A$140,$CQ$205^A8,IF(A8='Données projet'!$A$140,'Données projet'!$B$140,CT7+CS8-DB7)))</f>
        <v>3.3166247903554016</v>
      </c>
      <c r="CU8" s="17">
        <f>CT8*VLOOKUP('Données projet'!$B$13,Paramètres!$A$1:$I$89,3,0)*VLOOKUP('Données projet'!$B$13,Paramètres!$A$1:$I$89,5,0)</f>
        <v>2.4317492962885807</v>
      </c>
      <c r="CV8" s="13">
        <f t="shared" si="41"/>
        <v>1.010531639108154</v>
      </c>
      <c r="CW8" s="20">
        <f t="shared" si="13"/>
        <v>5.9953059624826457</v>
      </c>
      <c r="CX8" s="59">
        <f t="shared" si="14"/>
        <v>268.7730837402604</v>
      </c>
      <c r="CY8" s="59">
        <f ca="1">AVERAGE(OFFSET($CX$3,0,0,'Données projet'!$E$13+1,1))-AVERAGE(OFFSET($H$3,0,0,'Données projet'!$E$13+1,1))</f>
        <v>328.55201074501201</v>
      </c>
      <c r="CZ8" s="59">
        <f t="shared" si="42"/>
        <v>321.81422611044985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2.6666666666666665</v>
      </c>
      <c r="DO8" s="12">
        <f>IF('Données projet'!$A$166&gt;35,DO7+DN8-DW7,IF(A8&lt;'Données projet'!$A$166,$DL$205^A8,IF(A8='Données projet'!$A$166,'Données projet'!$B$166,DO7+DN8-DW7)))</f>
        <v>3.4199518933533928</v>
      </c>
      <c r="DP8" s="17">
        <f>DO8*VLOOKUP('Données projet'!$B$14,Paramètres!$A$1:$I$89,3,0)*VLOOKUP('Données projet'!$B$14,Paramètres!$A$1:$I$89,5,0)</f>
        <v>2.6675624768156463</v>
      </c>
      <c r="DQ8" s="13">
        <f t="shared" si="43"/>
        <v>1.0966471776471767</v>
      </c>
      <c r="DR8" s="20">
        <f t="shared" si="16"/>
        <v>6.5559984815227494</v>
      </c>
      <c r="DS8" s="59">
        <f t="shared" si="17"/>
        <v>269.33377625930052</v>
      </c>
      <c r="DT8" s="59">
        <f ca="1">AVERAGE(OFFSET($DS$3,0,0,'Données projet'!$E$14+1,1))-AVERAGE(OFFSET($H$3,0,0,'Données projet'!$E$14+1,1))</f>
        <v>288.82868507674738</v>
      </c>
      <c r="DU8" s="59">
        <f t="shared" si="44"/>
        <v>283.48738729114024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1.6</v>
      </c>
      <c r="EJ8" s="12">
        <f>IF('Données projet'!$A$192&gt;35,EJ7+EI8-ER7,IF(A8&lt;'Données projet'!$A$192,$EG$205^A8,IF(A8='Données projet'!$A$192,'Données projet'!$B$192,EJ7+EI8-ER7)))</f>
        <v>2.3784142300054416</v>
      </c>
      <c r="EK8" s="17">
        <f>EJ8*VLOOKUP('Données projet'!$B$15,Paramètres!$A$1:$I$89,3,0)*VLOOKUP('Données projet'!$B$15,Paramètres!$A$1:$I$89,5,0)</f>
        <v>2.0406794093446692</v>
      </c>
      <c r="EL8" s="13">
        <f t="shared" si="45"/>
        <v>0.86550396667632346</v>
      </c>
      <c r="EM8" s="20">
        <f t="shared" si="19"/>
        <v>5.061602713236562</v>
      </c>
      <c r="EN8" s="59">
        <f t="shared" si="20"/>
        <v>267.83938049101431</v>
      </c>
      <c r="EO8" s="59">
        <f ca="1">AVERAGE(OFFSET($EN$3,0,0,'Données projet'!$E$15+1,1))-AVERAGE(OFFSET($H$3,0,0,'Données projet'!$E$15+1,1))</f>
        <v>447.47021939360354</v>
      </c>
      <c r="EP8" s="59">
        <f t="shared" si="46"/>
        <v>256.77417912163997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1.1000000000000001</v>
      </c>
      <c r="FE8" s="12">
        <f>IF('Données projet'!$A$218&gt;35,FE7+FD8-FM7,IF(A8&lt;'Données projet'!$A$218,$FB$205^A8,IF(A8='Données projet'!$A$218,'Données projet'!$B$218,FE7+FD8-FM7)))</f>
        <v>3.3166247903554016</v>
      </c>
      <c r="FF8" s="17">
        <f>FE8*VLOOKUP('Données projet'!$B$16,Paramètres!$A$1:$I$89,3,0)*VLOOKUP('Données projet'!$B$16,Paramètres!$A$1:$I$89,5,0)</f>
        <v>2.6387066832067574</v>
      </c>
      <c r="FG8" s="13">
        <f t="shared" si="47"/>
        <v>1.0861586266766543</v>
      </c>
      <c r="FH8" s="20">
        <f t="shared" si="22"/>
        <v>6.4874737480469413</v>
      </c>
      <c r="FI8" s="59">
        <f t="shared" si="23"/>
        <v>269.26525152582474</v>
      </c>
      <c r="FJ8" s="59">
        <f ca="1">AVERAGE(OFFSET($FI$3,0,0,'Données projet'!$E$16+1,1))-AVERAGE(OFFSET($H$3,0,0,'Données projet'!$E$16+1,1))</f>
        <v>353.37024194969638</v>
      </c>
      <c r="FK8" s="59">
        <f t="shared" si="48"/>
        <v>345.4750813433123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2.8</v>
      </c>
      <c r="FZ8" s="12">
        <f>IF('Données projet'!$A$244&gt;35,FZ7+FY8-GH7,IF(A8&lt;'Données projet'!$A$244,$FW$205^A8,IF(A8='Données projet'!$A$244,'Données projet'!$B$244,FZ7+FY8-GH7)))</f>
        <v>3.4760266448864483</v>
      </c>
      <c r="GA8" s="17">
        <f>FZ8*VLOOKUP('Données projet'!$B$17,Paramètres!$A$1:$I$89,3,0)*VLOOKUP('Données projet'!$B$17,Paramètres!$A$1:$I$89,5,0)</f>
        <v>2.8197528143318871</v>
      </c>
      <c r="GB8" s="13">
        <f t="shared" si="49"/>
        <v>1.1517508428554772</v>
      </c>
      <c r="GC8" s="20">
        <f t="shared" si="25"/>
        <v>6.9170355362679921</v>
      </c>
      <c r="GD8" s="59">
        <f t="shared" si="26"/>
        <v>269.69481331404575</v>
      </c>
      <c r="GE8" s="59">
        <f ca="1">AVERAGE(OFFSET($GD$3,0,0,'Données projet'!$E$17+1,1))-AVERAGE(OFFSET($H$3,0,0,'Données projet'!$E$17+1,1))</f>
        <v>272.90535195666996</v>
      </c>
      <c r="GF8" s="59">
        <f t="shared" si="50"/>
        <v>222.25422164416898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6">
        <f t="shared" si="1"/>
        <v>256.66666666666669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4.0628205133333335</v>
      </c>
      <c r="N9" s="13">
        <f>IF('Données projet'!$A$36&gt;35,N8+M9-V8,IF(A9&lt;'Données projet'!$A$36,$K$205^A9,IF(A9='Données projet'!$A$36,'Données projet'!$B$36,N8+M9-V8)))</f>
        <v>2.613303067619599</v>
      </c>
      <c r="O9" s="13">
        <f>N9*VLOOKUP('Données projet'!$B$9,Paramètres!$A$1:$I$89,3,0)*VLOOKUP('Données projet'!$B$9,Paramètres!$A$1:$I$89,5,0)</f>
        <v>2.3645166155822133</v>
      </c>
      <c r="P9" s="13">
        <f t="shared" si="33"/>
        <v>0.98580456097685032</v>
      </c>
      <c r="Q9" s="20">
        <f t="shared" si="2"/>
        <v>5.8351427158403695</v>
      </c>
      <c r="R9" s="59">
        <f t="shared" si="0"/>
        <v>269.83514271584039</v>
      </c>
      <c r="S9" s="59">
        <f ca="1">AVERAGE(OFFSET($R$3,0,0,'Données projet'!$E$9+1,1))-AVERAGE(OFFSET($H$3,0,0,'Données projet'!$E$9+1,1))</f>
        <v>530.15029472203241</v>
      </c>
      <c r="T9" s="59">
        <f t="shared" si="34"/>
        <v>279.93992816625956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4.0628205133333335</v>
      </c>
      <c r="AI9" s="13">
        <f>IF('Données projet'!$A$62&gt;35,AI8+AH9-AQ8,IF(A9&lt;'Données projet'!$A$62,$AF$205^A9,IF(A9='Données projet'!$A$62,'Données projet'!$B$62,AI8+AH9-AQ8)))</f>
        <v>2.613303067619599</v>
      </c>
      <c r="AJ9" s="13">
        <f>AI9*VLOOKUP('Données projet'!$B$10,Paramètres!$A$1:$I$89,3,0)*VLOOKUP('Données projet'!$B$10,Paramètres!$A$1:$I$89,5,0)</f>
        <v>1.7530036977592272</v>
      </c>
      <c r="AK9" s="13">
        <f t="shared" si="35"/>
        <v>0.7567607089527878</v>
      </c>
      <c r="AL9" s="20">
        <f t="shared" si="4"/>
        <v>4.3711730083567595</v>
      </c>
      <c r="AM9" s="59">
        <f t="shared" si="5"/>
        <v>268.37117300835678</v>
      </c>
      <c r="AN9" s="59">
        <f ca="1">AVERAGE(OFFSET($AM$3,0,0,'Données projet'!$E$10+1,1))-AVERAGE(OFFSET($H$3,0,0,'Données projet'!$E$10+1,1))</f>
        <v>403.92523699584234</v>
      </c>
      <c r="AO9" s="59">
        <f t="shared" si="36"/>
        <v>218.36990038879748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4.0628205133333335</v>
      </c>
      <c r="BD9" s="12">
        <f>IF('Données projet'!$A$88&gt;35,BD8+BC9-BL8,IF(A9&lt;'Données projet'!$A$88,$BA$205^A9,IF(A9='Données projet'!$A$88,'Données projet'!$B$88,BD8+BC9-BL8)))</f>
        <v>2.613303067619599</v>
      </c>
      <c r="BE9" s="13">
        <f>BD9*VLOOKUP('Données projet'!$B$11,Paramètres!$A$1:$I$89,3,0)*VLOOKUP('Données projet'!$B$11,Paramètres!$A$1:$I$89,5,0)</f>
        <v>2.4868191991468103</v>
      </c>
      <c r="BF9" s="13">
        <f t="shared" si="37"/>
        <v>1.0307261400772199</v>
      </c>
      <c r="BG9" s="20">
        <f t="shared" si="7"/>
        <v>6.1263914658151855</v>
      </c>
      <c r="BH9" s="59">
        <f t="shared" si="8"/>
        <v>270.12639146581517</v>
      </c>
      <c r="BI9" s="59">
        <f ca="1">AVERAGE(OFFSET($BH$3,0,0,'Données projet'!$E$11+1,1))-AVERAGE(OFFSET($H$3,0,0,'Données projet'!$E$11+1,1))</f>
        <v>555.30922539833159</v>
      </c>
      <c r="BJ9" s="59">
        <f t="shared" si="38"/>
        <v>292.20785527099503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2.9</v>
      </c>
      <c r="BY9" s="12">
        <f>IF('Données projet'!$A$114&gt;35,BY8+BX9-CG8,IF(A9&lt;'Données projet'!$A$114,$BV$205^A9,IF(A9='Données projet'!$A$114,'Données projet'!$B$114,BY8+BX9-CG8)))</f>
        <v>7.5411711733776423</v>
      </c>
      <c r="BZ9" s="13">
        <f>BY9*VLOOKUP('Données projet'!$B$12,Paramètres!$A$1:$I$89,3,0)*VLOOKUP('Données projet'!$B$12,Paramètres!$A$1:$I$89,5,0)</f>
        <v>6.5879671370627086</v>
      </c>
      <c r="CA9" s="13">
        <f t="shared" si="39"/>
        <v>2.4378154392387783</v>
      </c>
      <c r="CB9" s="20">
        <f t="shared" si="10"/>
        <v>15.71990465372509</v>
      </c>
      <c r="CC9" s="59">
        <f t="shared" si="11"/>
        <v>279.71990465372511</v>
      </c>
      <c r="CD9" s="59">
        <f ca="1">AVERAGE(OFFSET($CC$3,0,0,'Données projet'!$E$12+1,1))-AVERAGE(OFFSET($H$3,0,0,'Données projet'!$E$12+1,1))</f>
        <v>354.24684313982857</v>
      </c>
      <c r="CE9" s="59">
        <f t="shared" si="40"/>
        <v>322.65043486962185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1.1000000000000001</v>
      </c>
      <c r="CT9" s="12">
        <f>IF('Données projet'!$A$140&gt;35,CT8+CS9-DB8,IF(A9&lt;'Données projet'!$A$140,$CQ$205^A9,IF(A9='Données projet'!$A$140,'Données projet'!$B$140,CT8+CS9-DB8)))</f>
        <v>4.2153691330919028</v>
      </c>
      <c r="CU9" s="17">
        <f>CT9*VLOOKUP('Données projet'!$B$13,Paramètres!$A$1:$I$89,3,0)*VLOOKUP('Données projet'!$B$13,Paramètres!$A$1:$I$89,5,0)</f>
        <v>3.0907086483829831</v>
      </c>
      <c r="CV9" s="13">
        <f t="shared" si="41"/>
        <v>1.2490141923201104</v>
      </c>
      <c r="CW9" s="20">
        <f t="shared" si="13"/>
        <v>7.5583506142245538</v>
      </c>
      <c r="CX9" s="59">
        <f t="shared" si="14"/>
        <v>271.55835061422454</v>
      </c>
      <c r="CY9" s="59">
        <f ca="1">AVERAGE(OFFSET($CX$3,0,0,'Données projet'!$E$13+1,1))-AVERAGE(OFFSET($H$3,0,0,'Données projet'!$E$13+1,1))</f>
        <v>328.55201074501201</v>
      </c>
      <c r="CZ9" s="59">
        <f t="shared" si="42"/>
        <v>321.81422611044985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2.6666666666666665</v>
      </c>
      <c r="DO9" s="12">
        <f>IF('Données projet'!$A$166&gt;35,DO8+DN9-DW8,IF(A9&lt;'Données projet'!$A$166,$DL$205^A9,IF(A9='Données projet'!$A$166,'Données projet'!$B$166,DO8+DN9-DW8)))</f>
        <v>4.3734482957731098</v>
      </c>
      <c r="DP9" s="17">
        <f>DO9*VLOOKUP('Données projet'!$B$14,Paramètres!$A$1:$I$89,3,0)*VLOOKUP('Données projet'!$B$14,Paramètres!$A$1:$I$89,5,0)</f>
        <v>3.4112896707030256</v>
      </c>
      <c r="DQ9" s="13">
        <f t="shared" si="43"/>
        <v>1.3628213830192535</v>
      </c>
      <c r="DR9" s="20">
        <f t="shared" si="16"/>
        <v>8.3149100852329703</v>
      </c>
      <c r="DS9" s="59">
        <f t="shared" si="17"/>
        <v>272.31491008523295</v>
      </c>
      <c r="DT9" s="59">
        <f ca="1">AVERAGE(OFFSET($DS$3,0,0,'Données projet'!$E$14+1,1))-AVERAGE(OFFSET($H$3,0,0,'Données projet'!$E$14+1,1))</f>
        <v>288.82868507674738</v>
      </c>
      <c r="DU9" s="59">
        <f t="shared" si="44"/>
        <v>283.48738729114024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1.6</v>
      </c>
      <c r="EJ9" s="12">
        <f>IF('Données projet'!$A$192&gt;35,EJ8+EI9-ER8,IF(A9&lt;'Données projet'!$A$192,$EG$205^A9,IF(A9='Données projet'!$A$192,'Données projet'!$B$192,EJ8+EI9-ER8)))</f>
        <v>2.8284271247461894</v>
      </c>
      <c r="EK9" s="17">
        <f>EJ9*VLOOKUP('Données projet'!$B$15,Paramètres!$A$1:$I$89,3,0)*VLOOKUP('Données projet'!$B$15,Paramètres!$A$1:$I$89,5,0)</f>
        <v>2.4267904730322307</v>
      </c>
      <c r="EL9" s="13">
        <f t="shared" si="45"/>
        <v>1.0087106093953995</v>
      </c>
      <c r="EM9" s="20">
        <f t="shared" si="19"/>
        <v>5.9834977185614555</v>
      </c>
      <c r="EN9" s="59">
        <f t="shared" si="20"/>
        <v>269.98349771856147</v>
      </c>
      <c r="EO9" s="59">
        <f ca="1">AVERAGE(OFFSET($EN$3,0,0,'Données projet'!$E$15+1,1))-AVERAGE(OFFSET($H$3,0,0,'Données projet'!$E$15+1,1))</f>
        <v>447.47021939360354</v>
      </c>
      <c r="EP9" s="59">
        <f t="shared" si="46"/>
        <v>256.77417912163997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1.1000000000000001</v>
      </c>
      <c r="FE9" s="12">
        <f>IF('Données projet'!$A$218&gt;35,FE8+FD9-FM8,IF(A9&lt;'Données projet'!$A$218,$FB$205^A9,IF(A9='Données projet'!$A$218,'Données projet'!$B$218,FE8+FD9-FM8)))</f>
        <v>4.2153691330919028</v>
      </c>
      <c r="FF9" s="17">
        <f>FE9*VLOOKUP('Données projet'!$B$16,Paramètres!$A$1:$I$89,3,0)*VLOOKUP('Données projet'!$B$16,Paramètres!$A$1:$I$89,5,0)</f>
        <v>3.353747682287918</v>
      </c>
      <c r="FG9" s="13">
        <f t="shared" si="47"/>
        <v>1.3424889309030987</v>
      </c>
      <c r="FH9" s="20">
        <f t="shared" si="22"/>
        <v>8.1792787679743544</v>
      </c>
      <c r="FI9" s="59">
        <f t="shared" si="23"/>
        <v>272.17927876797438</v>
      </c>
      <c r="FJ9" s="59">
        <f ca="1">AVERAGE(OFFSET($FI$3,0,0,'Données projet'!$E$16+1,1))-AVERAGE(OFFSET($H$3,0,0,'Données projet'!$E$16+1,1))</f>
        <v>353.37024194969638</v>
      </c>
      <c r="FK9" s="59">
        <f t="shared" si="48"/>
        <v>345.4750813433123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2.8</v>
      </c>
      <c r="FZ9" s="12">
        <f>IF('Données projet'!$A$244&gt;35,FZ8+FY9-GH8,IF(A9&lt;'Données projet'!$A$244,$FW$205^A9,IF(A9='Données projet'!$A$244,'Données projet'!$B$244,FZ8+FY9-GH8)))</f>
        <v>4.4596391171162164</v>
      </c>
      <c r="GA9" s="17">
        <f>FZ9*VLOOKUP('Données projet'!$B$17,Paramètres!$A$1:$I$89,3,0)*VLOOKUP('Données projet'!$B$17,Paramètres!$A$1:$I$89,5,0)</f>
        <v>3.6176592518046751</v>
      </c>
      <c r="GB9" s="13">
        <f t="shared" si="49"/>
        <v>1.4354191755481527</v>
      </c>
      <c r="GC9" s="20">
        <f t="shared" si="25"/>
        <v>8.8007782609728427</v>
      </c>
      <c r="GD9" s="59">
        <f t="shared" si="26"/>
        <v>272.80077826097283</v>
      </c>
      <c r="GE9" s="59">
        <f ca="1">AVERAGE(OFFSET($GD$3,0,0,'Données projet'!$E$17+1,1))-AVERAGE(OFFSET($H$3,0,0,'Données projet'!$E$17+1,1))</f>
        <v>272.90535195666996</v>
      </c>
      <c r="GF9" s="59">
        <f t="shared" si="50"/>
        <v>222.25422164416898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6">
        <f t="shared" si="1"/>
        <v>256.66666666666669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4.0628205133333335</v>
      </c>
      <c r="N10" s="13">
        <f>IF('Données projet'!$A$36&gt;35,N9+M10-V9,IF(A10&lt;'Données projet'!$A$36,$K$205^A10,IF(A10='Données projet'!$A$36,'Données projet'!$B$36,N9+M10-V9)))</f>
        <v>3.0670538977444211</v>
      </c>
      <c r="O10" s="13">
        <f>N10*VLOOKUP('Données projet'!$B$9,Paramètres!$A$1:$I$89,3,0)*VLOOKUP('Données projet'!$B$9,Paramètres!$A$1:$I$89,5,0)</f>
        <v>2.7750703666791523</v>
      </c>
      <c r="P10" s="13">
        <f t="shared" si="33"/>
        <v>1.1356093801954581</v>
      </c>
      <c r="Q10" s="20">
        <f t="shared" si="2"/>
        <v>6.8111005591399456</v>
      </c>
      <c r="R10" s="59">
        <f t="shared" si="0"/>
        <v>272.03332278136219</v>
      </c>
      <c r="S10" s="59">
        <f ca="1">AVERAGE(OFFSET($R$3,0,0,'Données projet'!$E$9+1,1))-AVERAGE(OFFSET($H$3,0,0,'Données projet'!$E$9+1,1))</f>
        <v>530.15029472203241</v>
      </c>
      <c r="T10" s="59">
        <f t="shared" si="34"/>
        <v>279.93992816625956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4.0628205133333335</v>
      </c>
      <c r="AI10" s="13">
        <f>IF('Données projet'!$A$62&gt;35,AI9+AH10-AQ9,IF(A10&lt;'Données projet'!$A$62,$AF$205^A10,IF(A10='Données projet'!$A$62,'Données projet'!$B$62,AI9+AH10-AQ9)))</f>
        <v>3.0670538977444211</v>
      </c>
      <c r="AJ10" s="13">
        <f>AI10*VLOOKUP('Données projet'!$B$10,Paramètres!$A$1:$I$89,3,0)*VLOOKUP('Données projet'!$B$10,Paramètres!$A$1:$I$89,5,0)</f>
        <v>2.0573797546069579</v>
      </c>
      <c r="AK10" s="13">
        <f t="shared" si="35"/>
        <v>0.87175956946128585</v>
      </c>
      <c r="AL10" s="20">
        <f t="shared" si="4"/>
        <v>5.1015843227521911</v>
      </c>
      <c r="AM10" s="59">
        <f t="shared" si="5"/>
        <v>270.32380654497445</v>
      </c>
      <c r="AN10" s="59">
        <f ca="1">AVERAGE(OFFSET($AM$3,0,0,'Données projet'!$E$10+1,1))-AVERAGE(OFFSET($H$3,0,0,'Données projet'!$E$10+1,1))</f>
        <v>403.92523699584234</v>
      </c>
      <c r="AO10" s="59">
        <f t="shared" si="36"/>
        <v>218.36990038879748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4.0628205133333335</v>
      </c>
      <c r="BD10" s="12">
        <f>IF('Données projet'!$A$88&gt;35,BD9+BC10-BL9,IF(A10&lt;'Données projet'!$A$88,$BA$205^A10,IF(A10='Données projet'!$A$88,'Données projet'!$B$88,BD9+BC10-BL9)))</f>
        <v>3.0670538977444211</v>
      </c>
      <c r="BE10" s="13">
        <f>BD10*VLOOKUP('Données projet'!$B$11,Paramètres!$A$1:$I$89,3,0)*VLOOKUP('Données projet'!$B$11,Paramètres!$A$1:$I$89,5,0)</f>
        <v>2.9186084890935913</v>
      </c>
      <c r="BF10" s="13">
        <f t="shared" si="37"/>
        <v>1.1873573316849726</v>
      </c>
      <c r="BG10" s="20">
        <f t="shared" si="7"/>
        <v>7.1512238045226644</v>
      </c>
      <c r="BH10" s="59">
        <f t="shared" si="8"/>
        <v>272.37344602674489</v>
      </c>
      <c r="BI10" s="59">
        <f ca="1">AVERAGE(OFFSET($BH$3,0,0,'Données projet'!$E$11+1,1))-AVERAGE(OFFSET($H$3,0,0,'Données projet'!$E$11+1,1))</f>
        <v>555.30922539833159</v>
      </c>
      <c r="BJ10" s="59">
        <f t="shared" si="38"/>
        <v>292.20785527099503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2.9</v>
      </c>
      <c r="BY10" s="12">
        <f>IF('Données projet'!$A$114&gt;35,BY9+BX10-CG9,IF(A10&lt;'Données projet'!$A$114,$BV$205^A10,IF(A10='Données projet'!$A$114,'Données projet'!$B$114,BY9+BX10-CG9)))</f>
        <v>10.560356962676241</v>
      </c>
      <c r="BZ10" s="13">
        <f>BY10*VLOOKUP('Données projet'!$B$12,Paramètres!$A$1:$I$89,3,0)*VLOOKUP('Données projet'!$B$12,Paramètres!$A$1:$I$89,5,0)</f>
        <v>9.2255278425939657</v>
      </c>
      <c r="CA10" s="13">
        <f t="shared" si="39"/>
        <v>3.282602608711652</v>
      </c>
      <c r="CB10" s="20">
        <f t="shared" si="10"/>
        <v>21.784993869357283</v>
      </c>
      <c r="CC10" s="59">
        <f t="shared" si="11"/>
        <v>287.00721609157949</v>
      </c>
      <c r="CD10" s="59">
        <f ca="1">AVERAGE(OFFSET($CC$3,0,0,'Données projet'!$E$12+1,1))-AVERAGE(OFFSET($H$3,0,0,'Données projet'!$E$12+1,1))</f>
        <v>354.24684313982857</v>
      </c>
      <c r="CE10" s="59">
        <f t="shared" si="40"/>
        <v>322.65043486962185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1.1000000000000001</v>
      </c>
      <c r="CT10" s="12">
        <f>IF('Données projet'!$A$140&gt;35,CT9+CS10-DB9,IF(A10&lt;'Données projet'!$A$140,$CQ$205^A10,IF(A10='Données projet'!$A$140,'Données projet'!$B$140,CT9+CS10-DB9)))</f>
        <v>5.3576566694841175</v>
      </c>
      <c r="CU10" s="17">
        <f>CT10*VLOOKUP('Données projet'!$B$13,Paramètres!$A$1:$I$89,3,0)*VLOOKUP('Données projet'!$B$13,Paramètres!$A$1:$I$89,5,0)</f>
        <v>3.9282338700657551</v>
      </c>
      <c r="CV10" s="13">
        <f t="shared" si="41"/>
        <v>1.5437779404847436</v>
      </c>
      <c r="CW10" s="20">
        <f t="shared" si="13"/>
        <v>9.5304205700421178</v>
      </c>
      <c r="CX10" s="59">
        <f t="shared" si="14"/>
        <v>274.75264279226434</v>
      </c>
      <c r="CY10" s="59">
        <f ca="1">AVERAGE(OFFSET($CX$3,0,0,'Données projet'!$E$13+1,1))-AVERAGE(OFFSET($H$3,0,0,'Données projet'!$E$13+1,1))</f>
        <v>328.55201074501201</v>
      </c>
      <c r="CZ10" s="59">
        <f t="shared" si="42"/>
        <v>321.81422611044985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2.6666666666666665</v>
      </c>
      <c r="DO10" s="12">
        <f>IF('Données projet'!$A$166&gt;35,DO9+DN10-DW9,IF(A10&lt;'Données projet'!$A$166,$DL$205^A10,IF(A10='Données projet'!$A$166,'Données projet'!$B$166,DO9+DN10-DW9)))</f>
        <v>5.5927833467405659</v>
      </c>
      <c r="DP10" s="17">
        <f>DO10*VLOOKUP('Données projet'!$B$14,Paramètres!$A$1:$I$89,3,0)*VLOOKUP('Données projet'!$B$14,Paramètres!$A$1:$I$89,5,0)</f>
        <v>4.3623710104576414</v>
      </c>
      <c r="DQ10" s="13">
        <f t="shared" si="43"/>
        <v>1.6936004212396314</v>
      </c>
      <c r="DR10" s="20">
        <f t="shared" si="16"/>
        <v>10.54748357687275</v>
      </c>
      <c r="DS10" s="59">
        <f t="shared" si="17"/>
        <v>275.76970579909499</v>
      </c>
      <c r="DT10" s="59">
        <f ca="1">AVERAGE(OFFSET($DS$3,0,0,'Données projet'!$E$14+1,1))-AVERAGE(OFFSET($H$3,0,0,'Données projet'!$E$14+1,1))</f>
        <v>288.82868507674738</v>
      </c>
      <c r="DU10" s="59">
        <f t="shared" si="44"/>
        <v>283.48738729114024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1.6</v>
      </c>
      <c r="EJ10" s="12">
        <f>IF('Données projet'!$A$192&gt;35,EJ9+EI10-ER9,IF(A10&lt;'Données projet'!$A$192,$EG$205^A10,IF(A10='Données projet'!$A$192,'Données projet'!$B$192,EJ9+EI10-ER9)))</f>
        <v>3.3635856610148567</v>
      </c>
      <c r="EK10" s="17">
        <f>EJ10*VLOOKUP('Données projet'!$B$15,Paramètres!$A$1:$I$89,3,0)*VLOOKUP('Données projet'!$B$15,Paramètres!$A$1:$I$89,5,0)</f>
        <v>2.8859564971507474</v>
      </c>
      <c r="EL10" s="13">
        <f t="shared" si="45"/>
        <v>1.1756122821876749</v>
      </c>
      <c r="EM10" s="20">
        <f t="shared" si="19"/>
        <v>7.073898957347752</v>
      </c>
      <c r="EN10" s="59">
        <f t="shared" si="20"/>
        <v>272.29612117956998</v>
      </c>
      <c r="EO10" s="59">
        <f ca="1">AVERAGE(OFFSET($EN$3,0,0,'Données projet'!$E$15+1,1))-AVERAGE(OFFSET($H$3,0,0,'Données projet'!$E$15+1,1))</f>
        <v>447.47021939360354</v>
      </c>
      <c r="EP10" s="59">
        <f t="shared" si="46"/>
        <v>256.77417912163997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1.1000000000000001</v>
      </c>
      <c r="FE10" s="12">
        <f>IF('Données projet'!$A$218&gt;35,FE9+FD10-FM9,IF(A10&lt;'Données projet'!$A$218,$FB$205^A10,IF(A10='Données projet'!$A$218,'Données projet'!$B$218,FE9+FD10-FM9)))</f>
        <v>5.3576566694841175</v>
      </c>
      <c r="FF10" s="17">
        <f>FE10*VLOOKUP('Données projet'!$B$16,Paramètres!$A$1:$I$89,3,0)*VLOOKUP('Données projet'!$B$16,Paramètres!$A$1:$I$89,5,0)</f>
        <v>4.2625516462415645</v>
      </c>
      <c r="FG10" s="13">
        <f t="shared" si="47"/>
        <v>1.6593124478620722</v>
      </c>
      <c r="FH10" s="20">
        <f t="shared" si="22"/>
        <v>10.313913297230501</v>
      </c>
      <c r="FI10" s="59">
        <f t="shared" si="23"/>
        <v>275.53613551945273</v>
      </c>
      <c r="FJ10" s="59">
        <f ca="1">AVERAGE(OFFSET($FI$3,0,0,'Données projet'!$E$16+1,1))-AVERAGE(OFFSET($H$3,0,0,'Données projet'!$E$16+1,1))</f>
        <v>353.37024194969638</v>
      </c>
      <c r="FK10" s="59">
        <f t="shared" si="48"/>
        <v>345.4750813433123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2.8</v>
      </c>
      <c r="FZ10" s="12">
        <f>IF('Données projet'!$A$244&gt;35,FZ9+FY10-GH9,IF(A10&lt;'Données projet'!$A$244,$FW$205^A10,IF(A10='Données projet'!$A$244,'Données projet'!$B$244,FZ9+FY10-GH9)))</f>
        <v>5.7215847537218165</v>
      </c>
      <c r="GA10" s="17">
        <f>FZ10*VLOOKUP('Données projet'!$B$17,Paramètres!$A$1:$I$89,3,0)*VLOOKUP('Données projet'!$B$17,Paramètres!$A$1:$I$89,5,0)</f>
        <v>4.6413495522191379</v>
      </c>
      <c r="GB10" s="13">
        <f t="shared" si="49"/>
        <v>1.7889530728912018</v>
      </c>
      <c r="GC10" s="20">
        <f t="shared" si="25"/>
        <v>11.199443738733841</v>
      </c>
      <c r="GD10" s="59">
        <f t="shared" si="26"/>
        <v>276.42166596095609</v>
      </c>
      <c r="GE10" s="59">
        <f ca="1">AVERAGE(OFFSET($GD$3,0,0,'Données projet'!$E$17+1,1))-AVERAGE(OFFSET($H$3,0,0,'Données projet'!$E$17+1,1))</f>
        <v>272.90535195666996</v>
      </c>
      <c r="GF10" s="59">
        <f t="shared" si="50"/>
        <v>222.25422164416898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6">
        <f t="shared" si="1"/>
        <v>256.66666666666669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4.0628205133333335</v>
      </c>
      <c r="N11" s="13">
        <f>IF('Données projet'!$A$36&gt;35,N10+M11-V10,IF(A11&lt;'Données projet'!$A$36,$K$205^A11,IF(A11='Données projet'!$A$36,'Données projet'!$B$36,N10+M11-V10)))</f>
        <v>3.5995900086084203</v>
      </c>
      <c r="O11" s="13">
        <f>N11*VLOOKUP('Données projet'!$B$9,Paramètres!$A$1:$I$89,3,0)*VLOOKUP('Données projet'!$B$9,Paramètres!$A$1:$I$89,5,0)</f>
        <v>3.2569090397888987</v>
      </c>
      <c r="P11" s="13">
        <f t="shared" si="33"/>
        <v>1.3081788373042398</v>
      </c>
      <c r="Q11" s="20">
        <f t="shared" si="2"/>
        <v>7.9508613859372161</v>
      </c>
      <c r="R11" s="59">
        <f t="shared" si="0"/>
        <v>274.39530583038169</v>
      </c>
      <c r="S11" s="59">
        <f ca="1">AVERAGE(OFFSET($R$3,0,0,'Données projet'!$E$9+1,1))-AVERAGE(OFFSET($H$3,0,0,'Données projet'!$E$9+1,1))</f>
        <v>530.15029472203241</v>
      </c>
      <c r="T11" s="59">
        <f t="shared" si="34"/>
        <v>279.93992816625956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4.0628205133333335</v>
      </c>
      <c r="AI11" s="13">
        <f>IF('Données projet'!$A$62&gt;35,AI10+AH11-AQ10,IF(A11&lt;'Données projet'!$A$62,$AF$205^A11,IF(A11='Données projet'!$A$62,'Données projet'!$B$62,AI10+AH11-AQ10)))</f>
        <v>3.5995900086084203</v>
      </c>
      <c r="AJ11" s="13">
        <f>AI11*VLOOKUP('Données projet'!$B$10,Paramètres!$A$1:$I$89,3,0)*VLOOKUP('Données projet'!$B$10,Paramètres!$A$1:$I$89,5,0)</f>
        <v>2.4146049777745282</v>
      </c>
      <c r="AK11" s="13">
        <f t="shared" si="35"/>
        <v>1.0042338852382706</v>
      </c>
      <c r="AL11" s="20">
        <f t="shared" si="4"/>
        <v>5.9544776864139584</v>
      </c>
      <c r="AM11" s="59">
        <f t="shared" si="5"/>
        <v>272.39892213085841</v>
      </c>
      <c r="AN11" s="59">
        <f ca="1">AVERAGE(OFFSET($AM$3,0,0,'Données projet'!$E$10+1,1))-AVERAGE(OFFSET($H$3,0,0,'Données projet'!$E$10+1,1))</f>
        <v>403.92523699584234</v>
      </c>
      <c r="AO11" s="59">
        <f t="shared" si="36"/>
        <v>218.36990038879748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4.0628205133333335</v>
      </c>
      <c r="BD11" s="12">
        <f>IF('Données projet'!$A$88&gt;35,BD10+BC11-BL10,IF(A11&lt;'Données projet'!$A$88,$BA$205^A11,IF(A11='Données projet'!$A$88,'Données projet'!$B$88,BD10+BC11-BL10)))</f>
        <v>3.5995900086084203</v>
      </c>
      <c r="BE11" s="13">
        <f>BD11*VLOOKUP('Données projet'!$B$11,Paramètres!$A$1:$I$89,3,0)*VLOOKUP('Données projet'!$B$11,Paramètres!$A$1:$I$89,5,0)</f>
        <v>3.425369852191773</v>
      </c>
      <c r="BF11" s="13">
        <f t="shared" si="37"/>
        <v>1.367790510290577</v>
      </c>
      <c r="BG11" s="20">
        <f t="shared" si="7"/>
        <v>8.3480876313234251</v>
      </c>
      <c r="BH11" s="59">
        <f t="shared" si="8"/>
        <v>274.79253207576789</v>
      </c>
      <c r="BI11" s="59">
        <f ca="1">AVERAGE(OFFSET($BH$3,0,0,'Données projet'!$E$11+1,1))-AVERAGE(OFFSET($H$3,0,0,'Données projet'!$E$11+1,1))</f>
        <v>555.30922539833159</v>
      </c>
      <c r="BJ11" s="59">
        <f t="shared" si="38"/>
        <v>292.20785527099503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2.9</v>
      </c>
      <c r="BY11" s="12">
        <f>IF('Données projet'!$A$114&gt;35,BY10+BX11-CG10,IF(A11&lt;'Données projet'!$A$114,$BV$205^A11,IF(A11='Données projet'!$A$114,'Données projet'!$B$114,BY10+BX11-CG10)))</f>
        <v>14.7883049748087</v>
      </c>
      <c r="BZ11" s="13">
        <f>BY11*VLOOKUP('Données projet'!$B$12,Paramètres!$A$1:$I$89,3,0)*VLOOKUP('Données projet'!$B$12,Paramètres!$A$1:$I$89,5,0)</f>
        <v>12.919063225992881</v>
      </c>
      <c r="CA11" s="13">
        <f t="shared" si="39"/>
        <v>4.4201376828121335</v>
      </c>
      <c r="CB11" s="20">
        <f t="shared" si="10"/>
        <v>30.199108249502064</v>
      </c>
      <c r="CC11" s="59">
        <f t="shared" si="11"/>
        <v>296.6435526939465</v>
      </c>
      <c r="CD11" s="59">
        <f ca="1">AVERAGE(OFFSET($CC$3,0,0,'Données projet'!$E$12+1,1))-AVERAGE(OFFSET($H$3,0,0,'Données projet'!$E$12+1,1))</f>
        <v>354.24684313982857</v>
      </c>
      <c r="CE11" s="59">
        <f t="shared" si="40"/>
        <v>322.65043486962185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1.1000000000000001</v>
      </c>
      <c r="CT11" s="12">
        <f>IF('Données projet'!$A$140&gt;35,CT10+CS11-DB10,IF(A11&lt;'Données projet'!$A$140,$CQ$205^A11,IF(A11='Données projet'!$A$140,'Données projet'!$B$140,CT10+CS11-DB10)))</f>
        <v>6.8094831275223076</v>
      </c>
      <c r="CU11" s="17">
        <f>CT11*VLOOKUP('Données projet'!$B$13,Paramètres!$A$1:$I$89,3,0)*VLOOKUP('Données projet'!$B$13,Paramètres!$A$1:$I$89,5,0)</f>
        <v>4.9927130290993551</v>
      </c>
      <c r="CV11" s="13">
        <f t="shared" si="41"/>
        <v>1.9081050833380053</v>
      </c>
      <c r="CW11" s="20">
        <f t="shared" si="13"/>
        <v>12.018924879161736</v>
      </c>
      <c r="CX11" s="59">
        <f t="shared" si="14"/>
        <v>278.46336932360617</v>
      </c>
      <c r="CY11" s="59">
        <f ca="1">AVERAGE(OFFSET($CX$3,0,0,'Données projet'!$E$13+1,1))-AVERAGE(OFFSET($H$3,0,0,'Données projet'!$E$13+1,1))</f>
        <v>328.55201074501201</v>
      </c>
      <c r="CZ11" s="59">
        <f t="shared" si="42"/>
        <v>321.81422611044985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2.6666666666666665</v>
      </c>
      <c r="DO11" s="12">
        <f>IF('Données projet'!$A$166&gt;35,DO10+DN11-DW10,IF(A11&lt;'Données projet'!$A$166,$DL$205^A11,IF(A11='Données projet'!$A$166,'Données projet'!$B$166,DO10+DN11-DW10)))</f>
        <v>7.1520739352994367</v>
      </c>
      <c r="DP11" s="17">
        <f>DO11*VLOOKUP('Données projet'!$B$14,Paramètres!$A$1:$I$89,3,0)*VLOOKUP('Données projet'!$B$14,Paramètres!$A$1:$I$89,5,0)</f>
        <v>5.5786176695335605</v>
      </c>
      <c r="DQ11" s="13">
        <f t="shared" si="43"/>
        <v>2.1046649418345189</v>
      </c>
      <c r="DR11" s="20">
        <f t="shared" si="16"/>
        <v>13.381717214799407</v>
      </c>
      <c r="DS11" s="59">
        <f t="shared" si="17"/>
        <v>279.82616165924384</v>
      </c>
      <c r="DT11" s="59">
        <f ca="1">AVERAGE(OFFSET($DS$3,0,0,'Données projet'!$E$14+1,1))-AVERAGE(OFFSET($H$3,0,0,'Données projet'!$E$14+1,1))</f>
        <v>288.82868507674738</v>
      </c>
      <c r="DU11" s="59">
        <f t="shared" si="44"/>
        <v>283.48738729114024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1.6</v>
      </c>
      <c r="EJ11" s="12">
        <f>IF('Données projet'!$A$192&gt;35,EJ10+EI11-ER10,IF(A11&lt;'Données projet'!$A$192,$EG$205^A11,IF(A11='Données projet'!$A$192,'Données projet'!$B$192,EJ10+EI11-ER10)))</f>
        <v>3.9999999999999982</v>
      </c>
      <c r="EK11" s="17">
        <f>EJ11*VLOOKUP('Données projet'!$B$15,Paramètres!$A$1:$I$89,3,0)*VLOOKUP('Données projet'!$B$15,Paramètres!$A$1:$I$89,5,0)</f>
        <v>3.4319999999999991</v>
      </c>
      <c r="EL11" s="13">
        <f t="shared" si="45"/>
        <v>1.3701295744860806</v>
      </c>
      <c r="EM11" s="20">
        <f t="shared" si="19"/>
        <v>8.3637090088965884</v>
      </c>
      <c r="EN11" s="59">
        <f t="shared" si="20"/>
        <v>274.80815345334105</v>
      </c>
      <c r="EO11" s="59">
        <f ca="1">AVERAGE(OFFSET($EN$3,0,0,'Données projet'!$E$15+1,1))-AVERAGE(OFFSET($H$3,0,0,'Données projet'!$E$15+1,1))</f>
        <v>447.47021939360354</v>
      </c>
      <c r="EP11" s="59">
        <f t="shared" si="46"/>
        <v>256.77417912163997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1.1000000000000001</v>
      </c>
      <c r="FE11" s="12">
        <f>IF('Données projet'!$A$218&gt;35,FE10+FD11-FM10,IF(A11&lt;'Données projet'!$A$218,$FB$205^A11,IF(A11='Données projet'!$A$218,'Données projet'!$B$218,FE10+FD11-FM10)))</f>
        <v>6.8094831275223076</v>
      </c>
      <c r="FF11" s="17">
        <f>FE11*VLOOKUP('Données projet'!$B$16,Paramètres!$A$1:$I$89,3,0)*VLOOKUP('Données projet'!$B$16,Paramètres!$A$1:$I$89,5,0)</f>
        <v>5.4176247762567487</v>
      </c>
      <c r="FG11" s="13">
        <f t="shared" si="47"/>
        <v>2.0509054013412618</v>
      </c>
      <c r="FH11" s="20">
        <f t="shared" si="22"/>
        <v>13.007690059316532</v>
      </c>
      <c r="FI11" s="59">
        <f t="shared" si="23"/>
        <v>279.45213450376099</v>
      </c>
      <c r="FJ11" s="59">
        <f ca="1">AVERAGE(OFFSET($FI$3,0,0,'Données projet'!$E$16+1,1))-AVERAGE(OFFSET($H$3,0,0,'Données projet'!$E$16+1,1))</f>
        <v>353.37024194969638</v>
      </c>
      <c r="FK11" s="59">
        <f t="shared" si="48"/>
        <v>345.4750813433123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2.8</v>
      </c>
      <c r="FZ11" s="12">
        <f>IF('Données projet'!$A$244&gt;35,FZ10+FY11-GH10,IF(A11&lt;'Données projet'!$A$244,$FW$205^A11,IF(A11='Données projet'!$A$244,'Données projet'!$B$244,FZ10+FY11-GH10)))</f>
        <v>7.3406235873163457</v>
      </c>
      <c r="GA11" s="17">
        <f>FZ11*VLOOKUP('Données projet'!$B$17,Paramètres!$A$1:$I$89,3,0)*VLOOKUP('Données projet'!$B$17,Paramètres!$A$1:$I$89,5,0)</f>
        <v>5.95471385403102</v>
      </c>
      <c r="GB11" s="13">
        <f t="shared" si="49"/>
        <v>2.2295599442474598</v>
      </c>
      <c r="GC11" s="20">
        <f t="shared" si="25"/>
        <v>14.254276865335017</v>
      </c>
      <c r="GD11" s="59">
        <f t="shared" si="26"/>
        <v>280.6987213097795</v>
      </c>
      <c r="GE11" s="59">
        <f ca="1">AVERAGE(OFFSET($GD$3,0,0,'Données projet'!$E$17+1,1))-AVERAGE(OFFSET($H$3,0,0,'Données projet'!$E$17+1,1))</f>
        <v>272.90535195666996</v>
      </c>
      <c r="GF11" s="59">
        <f t="shared" si="50"/>
        <v>222.25422164416898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6">
        <f t="shared" si="1"/>
        <v>256.66666666666669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4.0628205133333335</v>
      </c>
      <c r="N12" s="13">
        <f>IF('Données projet'!$A$36&gt;35,N11+M12-V11,IF(A12&lt;'Données projet'!$A$36,$K$205^A12,IF(A12='Données projet'!$A$36,'Données projet'!$B$36,N11+M12-V11)))</f>
        <v>4.2245909795072292</v>
      </c>
      <c r="O12" s="13">
        <f>N12*VLOOKUP('Données projet'!$B$9,Paramètres!$A$1:$I$89,3,0)*VLOOKUP('Données projet'!$B$9,Paramètres!$A$1:$I$89,5,0)</f>
        <v>3.8224099182581406</v>
      </c>
      <c r="P12" s="13">
        <f t="shared" si="33"/>
        <v>1.5069722918950548</v>
      </c>
      <c r="Q12" s="20">
        <f t="shared" si="2"/>
        <v>9.2820073493501472</v>
      </c>
      <c r="R12" s="59">
        <f t="shared" si="0"/>
        <v>276.94867401601681</v>
      </c>
      <c r="S12" s="59">
        <f ca="1">AVERAGE(OFFSET($R$3,0,0,'Données projet'!$E$9+1,1))-AVERAGE(OFFSET($H$3,0,0,'Données projet'!$E$9+1,1))</f>
        <v>530.15029472203241</v>
      </c>
      <c r="T12" s="59">
        <f t="shared" si="34"/>
        <v>279.93992816625956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4.0628205133333335</v>
      </c>
      <c r="AI12" s="13">
        <f>IF('Données projet'!$A$62&gt;35,AI11+AH12-AQ11,IF(A12&lt;'Données projet'!$A$62,$AF$205^A12,IF(A12='Données projet'!$A$62,'Données projet'!$B$62,AI11+AH12-AQ11)))</f>
        <v>4.2245909795072292</v>
      </c>
      <c r="AJ12" s="13">
        <f>AI12*VLOOKUP('Données projet'!$B$10,Paramètres!$A$1:$I$89,3,0)*VLOOKUP('Données projet'!$B$10,Paramètres!$A$1:$I$89,5,0)</f>
        <v>2.8338556290534496</v>
      </c>
      <c r="AK12" s="13">
        <f t="shared" si="35"/>
        <v>1.1568392611783522</v>
      </c>
      <c r="AL12" s="20">
        <f t="shared" si="4"/>
        <v>6.9504602671537219</v>
      </c>
      <c r="AM12" s="59">
        <f t="shared" si="5"/>
        <v>274.61712693382043</v>
      </c>
      <c r="AN12" s="59">
        <f ca="1">AVERAGE(OFFSET($AM$3,0,0,'Données projet'!$E$10+1,1))-AVERAGE(OFFSET($H$3,0,0,'Données projet'!$E$10+1,1))</f>
        <v>403.92523699584234</v>
      </c>
      <c r="AO12" s="59">
        <f t="shared" si="36"/>
        <v>218.36990038879748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4.0628205133333335</v>
      </c>
      <c r="BD12" s="12">
        <f>IF('Données projet'!$A$88&gt;35,BD11+BC12-BL11,IF(A12&lt;'Données projet'!$A$88,$BA$205^A12,IF(A12='Données projet'!$A$88,'Données projet'!$B$88,BD11+BC12-BL11)))</f>
        <v>4.2245909795072292</v>
      </c>
      <c r="BE12" s="13">
        <f>BD12*VLOOKUP('Données projet'!$B$11,Paramètres!$A$1:$I$89,3,0)*VLOOKUP('Données projet'!$B$11,Paramètres!$A$1:$I$89,5,0)</f>
        <v>4.0201207760990796</v>
      </c>
      <c r="BF12" s="13">
        <f t="shared" si="37"/>
        <v>1.5756426731168141</v>
      </c>
      <c r="BG12" s="20">
        <f t="shared" si="7"/>
        <v>9.7459546740510152</v>
      </c>
      <c r="BH12" s="59">
        <f t="shared" si="8"/>
        <v>277.41262134071769</v>
      </c>
      <c r="BI12" s="59">
        <f ca="1">AVERAGE(OFFSET($BH$3,0,0,'Données projet'!$E$11+1,1))-AVERAGE(OFFSET($H$3,0,0,'Données projet'!$E$11+1,1))</f>
        <v>555.30922539833159</v>
      </c>
      <c r="BJ12" s="59">
        <f t="shared" si="38"/>
        <v>292.20785527099503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2.9</v>
      </c>
      <c r="BY12" s="12">
        <f>IF('Données projet'!$A$114&gt;35,BY11+BX12-CG11,IF(A12&lt;'Données projet'!$A$114,$BV$205^A12,IF(A12='Données projet'!$A$114,'Données projet'!$B$114,BY11+BX12-CG11)))</f>
        <v>20.708955653761308</v>
      </c>
      <c r="BZ12" s="13">
        <f>BY12*VLOOKUP('Données projet'!$B$12,Paramètres!$A$1:$I$89,3,0)*VLOOKUP('Données projet'!$B$12,Paramètres!$A$1:$I$89,5,0)</f>
        <v>18.091343659125879</v>
      </c>
      <c r="CA12" s="13">
        <f t="shared" si="39"/>
        <v>5.9518679121149844</v>
      </c>
      <c r="CB12" s="20">
        <f t="shared" si="10"/>
        <v>41.875260153244504</v>
      </c>
      <c r="CC12" s="59">
        <f t="shared" si="11"/>
        <v>309.54192681991117</v>
      </c>
      <c r="CD12" s="59">
        <f ca="1">AVERAGE(OFFSET($CC$3,0,0,'Données projet'!$E$12+1,1))-AVERAGE(OFFSET($H$3,0,0,'Données projet'!$E$12+1,1))</f>
        <v>354.24684313982857</v>
      </c>
      <c r="CE12" s="59">
        <f t="shared" si="40"/>
        <v>322.65043486962185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1.1000000000000001</v>
      </c>
      <c r="CT12" s="12">
        <f>IF('Données projet'!$A$140&gt;35,CT11+CS12-DB11,IF(A12&lt;'Données projet'!$A$140,$CQ$205^A12,IF(A12='Données projet'!$A$140,'Données projet'!$B$140,CT11+CS12-DB11)))</f>
        <v>8.6547278641645029</v>
      </c>
      <c r="CU12" s="17">
        <f>CT12*VLOOKUP('Données projet'!$B$13,Paramètres!$A$1:$I$89,3,0)*VLOOKUP('Données projet'!$B$13,Paramètres!$A$1:$I$89,5,0)</f>
        <v>6.3456464700054127</v>
      </c>
      <c r="CV12" s="13">
        <f t="shared" si="41"/>
        <v>2.3584123814576028</v>
      </c>
      <c r="CW12" s="20">
        <f t="shared" si="13"/>
        <v>15.159569166298086</v>
      </c>
      <c r="CX12" s="59">
        <f t="shared" si="14"/>
        <v>282.82623583296476</v>
      </c>
      <c r="CY12" s="59">
        <f ca="1">AVERAGE(OFFSET($CX$3,0,0,'Données projet'!$E$13+1,1))-AVERAGE(OFFSET($H$3,0,0,'Données projet'!$E$13+1,1))</f>
        <v>328.55201074501201</v>
      </c>
      <c r="CZ12" s="59">
        <f t="shared" si="42"/>
        <v>321.81422611044985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2.6666666666666665</v>
      </c>
      <c r="DO12" s="12">
        <f>IF('Données projet'!$A$166&gt;35,DO11+DN12-DW11,IF(A12&lt;'Données projet'!$A$166,$DL$205^A12,IF(A12='Données projet'!$A$166,'Données projet'!$B$166,DO11+DN12-DW11)))</f>
        <v>9.1461010385465205</v>
      </c>
      <c r="DP12" s="17">
        <f>DO12*VLOOKUP('Données projet'!$B$14,Paramètres!$A$1:$I$89,3,0)*VLOOKUP('Données projet'!$B$14,Paramètres!$A$1:$I$89,5,0)</f>
        <v>7.1339588100662858</v>
      </c>
      <c r="DQ12" s="13">
        <f t="shared" si="43"/>
        <v>2.6155015444227643</v>
      </c>
      <c r="DR12" s="20">
        <f t="shared" si="16"/>
        <v>16.980310117401761</v>
      </c>
      <c r="DS12" s="59">
        <f t="shared" si="17"/>
        <v>284.64697678406844</v>
      </c>
      <c r="DT12" s="59">
        <f ca="1">AVERAGE(OFFSET($DS$3,0,0,'Données projet'!$E$14+1,1))-AVERAGE(OFFSET($H$3,0,0,'Données projet'!$E$14+1,1))</f>
        <v>288.82868507674738</v>
      </c>
      <c r="DU12" s="59">
        <f t="shared" si="44"/>
        <v>283.48738729114024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1.6</v>
      </c>
      <c r="EJ12" s="12">
        <f>IF('Données projet'!$A$192&gt;35,EJ11+EI12-ER11,IF(A12&lt;'Données projet'!$A$192,$EG$205^A12,IF(A12='Données projet'!$A$192,'Données projet'!$B$192,EJ11+EI12-ER11)))</f>
        <v>4.7568284600108823</v>
      </c>
      <c r="EK12" s="17">
        <f>EJ12*VLOOKUP('Données projet'!$B$15,Paramètres!$A$1:$I$89,3,0)*VLOOKUP('Données projet'!$B$15,Paramètres!$A$1:$I$89,5,0)</f>
        <v>4.0813588186893375</v>
      </c>
      <c r="EL12" s="13">
        <f t="shared" si="45"/>
        <v>1.5968317780655192</v>
      </c>
      <c r="EM12" s="20">
        <f t="shared" si="19"/>
        <v>9.8895152893480418</v>
      </c>
      <c r="EN12" s="59">
        <f t="shared" si="20"/>
        <v>277.55618195601471</v>
      </c>
      <c r="EO12" s="59">
        <f ca="1">AVERAGE(OFFSET($EN$3,0,0,'Données projet'!$E$15+1,1))-AVERAGE(OFFSET($H$3,0,0,'Données projet'!$E$15+1,1))</f>
        <v>447.47021939360354</v>
      </c>
      <c r="EP12" s="59">
        <f t="shared" si="46"/>
        <v>256.77417912163997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1.1000000000000001</v>
      </c>
      <c r="FE12" s="12">
        <f>IF('Données projet'!$A$218&gt;35,FE11+FD12-FM11,IF(A12&lt;'Données projet'!$A$218,$FB$205^A12,IF(A12='Données projet'!$A$218,'Données projet'!$B$218,FE11+FD12-FM11)))</f>
        <v>8.6547278641645029</v>
      </c>
      <c r="FF12" s="17">
        <f>FE12*VLOOKUP('Données projet'!$B$16,Paramètres!$A$1:$I$89,3,0)*VLOOKUP('Données projet'!$B$16,Paramètres!$A$1:$I$89,5,0)</f>
        <v>6.8857014887292793</v>
      </c>
      <c r="FG12" s="13">
        <f t="shared" si="47"/>
        <v>2.5349131627802968</v>
      </c>
      <c r="FH12" s="20">
        <f t="shared" si="22"/>
        <v>16.407570518045844</v>
      </c>
      <c r="FI12" s="59">
        <f t="shared" si="23"/>
        <v>284.0742371847125</v>
      </c>
      <c r="FJ12" s="59">
        <f ca="1">AVERAGE(OFFSET($FI$3,0,0,'Données projet'!$E$16+1,1))-AVERAGE(OFFSET($H$3,0,0,'Données projet'!$E$16+1,1))</f>
        <v>353.37024194969638</v>
      </c>
      <c r="FK12" s="59">
        <f t="shared" si="48"/>
        <v>345.4750813433123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2.8</v>
      </c>
      <c r="FZ12" s="12">
        <f>IF('Données projet'!$A$244&gt;35,FZ11+FY12-GH11,IF(A12&lt;'Données projet'!$A$244,$FW$205^A12,IF(A12='Données projet'!$A$244,'Données projet'!$B$244,FZ11+FY12-GH11)))</f>
        <v>9.4178024044149247</v>
      </c>
      <c r="GA12" s="17">
        <f>FZ12*VLOOKUP('Données projet'!$B$17,Paramètres!$A$1:$I$89,3,0)*VLOOKUP('Données projet'!$B$17,Paramètres!$A$1:$I$89,5,0)</f>
        <v>7.639721310461387</v>
      </c>
      <c r="GB12" s="13">
        <f t="shared" si="49"/>
        <v>2.7786852658795538</v>
      </c>
      <c r="GC12" s="20">
        <f t="shared" si="25"/>
        <v>18.145391453793806</v>
      </c>
      <c r="GD12" s="59">
        <f t="shared" si="26"/>
        <v>285.81205812046051</v>
      </c>
      <c r="GE12" s="59">
        <f ca="1">AVERAGE(OFFSET($GD$3,0,0,'Données projet'!$E$17+1,1))-AVERAGE(OFFSET($H$3,0,0,'Données projet'!$E$17+1,1))</f>
        <v>272.90535195666996</v>
      </c>
      <c r="GF12" s="59">
        <f t="shared" si="50"/>
        <v>222.25422164416898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6">
        <f t="shared" si="1"/>
        <v>256.66666666666669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4.0628205133333335</v>
      </c>
      <c r="N13" s="13">
        <f>IF('Données projet'!$A$36&gt;35,N12+M13-V12,IF(A13&lt;'Données projet'!$A$36,$K$205^A13,IF(A13='Données projet'!$A$36,'Données projet'!$B$36,N12+M13-V12)))</f>
        <v>4.9581115908901685</v>
      </c>
      <c r="O13" s="13">
        <f>N13*VLOOKUP('Données projet'!$B$9,Paramètres!$A$1:$I$89,3,0)*VLOOKUP('Données projet'!$B$9,Paramètres!$A$1:$I$89,5,0)</f>
        <v>4.4860993674374248</v>
      </c>
      <c r="P13" s="13">
        <f t="shared" si="33"/>
        <v>1.7359747947147708</v>
      </c>
      <c r="Q13" s="20">
        <f t="shared" si="2"/>
        <v>10.836779165748409</v>
      </c>
      <c r="R13" s="59">
        <f t="shared" si="0"/>
        <v>279.72566805463725</v>
      </c>
      <c r="S13" s="59">
        <f ca="1">AVERAGE(OFFSET($R$3,0,0,'Données projet'!$E$9+1,1))-AVERAGE(OFFSET($H$3,0,0,'Données projet'!$E$9+1,1))</f>
        <v>530.15029472203241</v>
      </c>
      <c r="T13" s="59">
        <f t="shared" si="34"/>
        <v>279.93992816625956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4.0628205133333335</v>
      </c>
      <c r="AI13" s="13">
        <f>IF('Données projet'!$A$62&gt;35,AI12+AH13-AQ12,IF(A13&lt;'Données projet'!$A$62,$AF$205^A13,IF(A13='Données projet'!$A$62,'Données projet'!$B$62,AI12+AH13-AQ12)))</f>
        <v>4.9581115908901685</v>
      </c>
      <c r="AJ13" s="13">
        <f>AI13*VLOOKUP('Données projet'!$B$10,Paramètres!$A$1:$I$89,3,0)*VLOOKUP('Données projet'!$B$10,Paramètres!$A$1:$I$89,5,0)</f>
        <v>3.3259012551691249</v>
      </c>
      <c r="AK13" s="13">
        <f t="shared" si="35"/>
        <v>1.3326348531708307</v>
      </c>
      <c r="AL13" s="20">
        <f t="shared" si="4"/>
        <v>8.1136170553587554</v>
      </c>
      <c r="AM13" s="59">
        <f t="shared" si="5"/>
        <v>277.00250594424762</v>
      </c>
      <c r="AN13" s="59">
        <f ca="1">AVERAGE(OFFSET($AM$3,0,0,'Données projet'!$E$10+1,1))-AVERAGE(OFFSET($H$3,0,0,'Données projet'!$E$10+1,1))</f>
        <v>403.92523699584234</v>
      </c>
      <c r="AO13" s="59">
        <f t="shared" si="36"/>
        <v>218.36990038879748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4.0628205133333335</v>
      </c>
      <c r="BD13" s="12">
        <f>IF('Données projet'!$A$88&gt;35,BD12+BC13-BL12,IF(A13&lt;'Données projet'!$A$88,$BA$205^A13,IF(A13='Données projet'!$A$88,'Données projet'!$B$88,BD12+BC13-BL12)))</f>
        <v>4.9581115908901685</v>
      </c>
      <c r="BE13" s="13">
        <f>BD13*VLOOKUP('Données projet'!$B$11,Paramètres!$A$1:$I$89,3,0)*VLOOKUP('Données projet'!$B$11,Paramètres!$A$1:$I$89,5,0)</f>
        <v>4.7181389898910844</v>
      </c>
      <c r="BF13" s="13">
        <f t="shared" si="37"/>
        <v>1.8150804634689841</v>
      </c>
      <c r="BG13" s="20">
        <f t="shared" si="7"/>
        <v>11.378690547935454</v>
      </c>
      <c r="BH13" s="59">
        <f t="shared" si="8"/>
        <v>280.26757943682429</v>
      </c>
      <c r="BI13" s="59">
        <f ca="1">AVERAGE(OFFSET($BH$3,0,0,'Données projet'!$E$11+1,1))-AVERAGE(OFFSET($H$3,0,0,'Données projet'!$E$11+1,1))</f>
        <v>555.30922539833159</v>
      </c>
      <c r="BJ13" s="59">
        <f t="shared" si="38"/>
        <v>292.20785527099503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29</v>
      </c>
      <c r="BW13" s="12">
        <f>VLOOKUP(A13,'Données projet'!$A$113:$I$133,9,0)</f>
        <v>2.9</v>
      </c>
      <c r="BX13" s="12">
        <f t="array" ref="BX13">INDEX(BW:BW,MIN(IF(ISNUMBER(BW13:BW209),ROW(BW13:BW209),"")))</f>
        <v>2.9</v>
      </c>
      <c r="BY13" s="12">
        <f>IF('Données projet'!$A$114&gt;35,BY12+BX13-CG12,IF(A13&lt;'Données projet'!$A$114,$BV$205^A13,IF(A13='Données projet'!$A$114,'Données projet'!$B$114,BY12+BX13-CG12)))</f>
        <v>29</v>
      </c>
      <c r="BZ13" s="13">
        <f>BY13*VLOOKUP('Données projet'!$B$12,Paramètres!$A$1:$I$89,3,0)*VLOOKUP('Données projet'!$B$12,Paramètres!$A$1:$I$89,5,0)</f>
        <v>25.334400000000002</v>
      </c>
      <c r="CA13" s="13">
        <f t="shared" si="39"/>
        <v>8.0143955200794572</v>
      </c>
      <c r="CB13" s="20">
        <f t="shared" si="10"/>
        <v>58.082485530805059</v>
      </c>
      <c r="CC13" s="59">
        <f t="shared" si="11"/>
        <v>326.97137441969392</v>
      </c>
      <c r="CD13" s="59">
        <f ca="1">AVERAGE(OFFSET($CC$3,0,0,'Données projet'!$E$12+1,1))-AVERAGE(OFFSET($H$3,0,0,'Données projet'!$E$12+1,1))</f>
        <v>354.24684313982857</v>
      </c>
      <c r="CE13" s="59">
        <f t="shared" si="40"/>
        <v>322.65043486962185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>
        <f>VLOOKUP(A13,'Données projet'!$A$139:$I$159,2,0)</f>
        <v>11</v>
      </c>
      <c r="CR13" s="12">
        <f>VLOOKUP(A13,'Données projet'!$A$139:$I$159,9,0)</f>
        <v>1.1000000000000001</v>
      </c>
      <c r="CS13" s="12">
        <f t="array" ref="CS13">INDEX(CR:CR,MIN(IF(ISNUMBER(CR13:CR209),ROW(CR13:CR209),"")))</f>
        <v>1.1000000000000001</v>
      </c>
      <c r="CT13" s="12">
        <f>IF('Données projet'!$A$140&gt;35,CT12+CS13-DB12,IF(A13&lt;'Données projet'!$A$140,$CQ$205^A13,IF(A13='Données projet'!$A$140,'Données projet'!$B$140,CT12+CS13-DB12)))</f>
        <v>11</v>
      </c>
      <c r="CU13" s="17">
        <f>CT13*VLOOKUP('Données projet'!$B$13,Paramètres!$A$1:$I$89,3,0)*VLOOKUP('Données projet'!$B$13,Paramètres!$A$1:$I$89,5,0)</f>
        <v>8.0652000000000008</v>
      </c>
      <c r="CV13" s="13">
        <f t="shared" si="41"/>
        <v>2.9149909035839161</v>
      </c>
      <c r="CW13" s="20">
        <f t="shared" si="13"/>
        <v>19.123832490408656</v>
      </c>
      <c r="CX13" s="59">
        <f t="shared" si="14"/>
        <v>288.01272137929749</v>
      </c>
      <c r="CY13" s="59">
        <f ca="1">AVERAGE(OFFSET($CX$3,0,0,'Données projet'!$E$13+1,1))-AVERAGE(OFFSET($H$3,0,0,'Données projet'!$E$13+1,1))</f>
        <v>328.55201074501201</v>
      </c>
      <c r="CZ13" s="59">
        <f t="shared" si="42"/>
        <v>321.81422611044985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2.6666666666666665</v>
      </c>
      <c r="DO13" s="12">
        <f>IF('Données projet'!$A$166&gt;35,DO12+DN13-DW12,IF(A13&lt;'Données projet'!$A$166,$DL$205^A13,IF(A13='Données projet'!$A$166,'Données projet'!$B$166,DO12+DN13-DW12)))</f>
        <v>11.696070952851455</v>
      </c>
      <c r="DP13" s="17">
        <f>DO13*VLOOKUP('Données projet'!$B$14,Paramètres!$A$1:$I$89,3,0)*VLOOKUP('Données projet'!$B$14,Paramètres!$A$1:$I$89,5,0)</f>
        <v>9.1229353432241354</v>
      </c>
      <c r="DQ13" s="13">
        <f t="shared" si="43"/>
        <v>3.2503265450485803</v>
      </c>
      <c r="DR13" s="20">
        <f t="shared" si="16"/>
        <v>21.550097788741649</v>
      </c>
      <c r="DS13" s="59">
        <f t="shared" si="17"/>
        <v>290.43898667763051</v>
      </c>
      <c r="DT13" s="59">
        <f ca="1">AVERAGE(OFFSET($DS$3,0,0,'Données projet'!$E$14+1,1))-AVERAGE(OFFSET($H$3,0,0,'Données projet'!$E$14+1,1))</f>
        <v>288.82868507674738</v>
      </c>
      <c r="DU13" s="59">
        <f t="shared" si="44"/>
        <v>283.48738729114024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1.6</v>
      </c>
      <c r="EJ13" s="12">
        <f>IF('Données projet'!$A$192&gt;35,EJ12+EI13-ER12,IF(A13&lt;'Données projet'!$A$192,$EG$205^A13,IF(A13='Données projet'!$A$192,'Données projet'!$B$192,EJ12+EI13-ER12)))</f>
        <v>5.656854249492377</v>
      </c>
      <c r="EK13" s="17">
        <f>EJ13*VLOOKUP('Données projet'!$B$15,Paramètres!$A$1:$I$89,3,0)*VLOOKUP('Données projet'!$B$15,Paramètres!$A$1:$I$89,5,0)</f>
        <v>4.8535809460644597</v>
      </c>
      <c r="EL13" s="13">
        <f t="shared" si="45"/>
        <v>1.8610442215994896</v>
      </c>
      <c r="EM13" s="20">
        <f t="shared" si="19"/>
        <v>11.694638833681379</v>
      </c>
      <c r="EN13" s="59">
        <f t="shared" si="20"/>
        <v>280.58352772257024</v>
      </c>
      <c r="EO13" s="59">
        <f ca="1">AVERAGE(OFFSET($EN$3,0,0,'Données projet'!$E$15+1,1))-AVERAGE(OFFSET($H$3,0,0,'Données projet'!$E$15+1,1))</f>
        <v>447.47021939360354</v>
      </c>
      <c r="EP13" s="59">
        <f t="shared" si="46"/>
        <v>256.77417912163997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>
        <f>VLOOKUP(A13,'Données projet'!$A$217:$I$237,2,0)</f>
        <v>11</v>
      </c>
      <c r="FC13" s="12">
        <f>VLOOKUP(A13,'Données projet'!$A$217:$I$237,9,0)</f>
        <v>1.1000000000000001</v>
      </c>
      <c r="FD13" s="12">
        <f t="array" ref="FD13">INDEX(FC:FC,MIN(IF(ISNUMBER(FC13:FC209),ROW(FC13:FC209),"")))</f>
        <v>1.1000000000000001</v>
      </c>
      <c r="FE13" s="12">
        <f>IF('Données projet'!$A$218&gt;35,FE12+FD13-FM12,IF(A13&lt;'Données projet'!$A$218,$FB$205^A13,IF(A13='Données projet'!$A$218,'Données projet'!$B$218,FE12+FD13-FM12)))</f>
        <v>11</v>
      </c>
      <c r="FF13" s="17">
        <f>FE13*VLOOKUP('Données projet'!$B$16,Paramètres!$A$1:$I$89,3,0)*VLOOKUP('Données projet'!$B$16,Paramètres!$A$1:$I$89,5,0)</f>
        <v>8.7516000000000016</v>
      </c>
      <c r="FG13" s="13">
        <f t="shared" si="47"/>
        <v>3.1331453604025001</v>
      </c>
      <c r="FH13" s="20">
        <f t="shared" si="22"/>
        <v>20.699264836034356</v>
      </c>
      <c r="FI13" s="59">
        <f t="shared" si="23"/>
        <v>289.58815372492319</v>
      </c>
      <c r="FJ13" s="59">
        <f ca="1">AVERAGE(OFFSET($FI$3,0,0,'Données projet'!$E$16+1,1))-AVERAGE(OFFSET($H$3,0,0,'Données projet'!$E$16+1,1))</f>
        <v>353.37024194969638</v>
      </c>
      <c r="FK13" s="59">
        <f t="shared" si="48"/>
        <v>345.4750813433123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2.8</v>
      </c>
      <c r="FZ13" s="12">
        <f>IF('Données projet'!$A$244&gt;35,FZ12+FY13-GH12,IF(A13&lt;'Données projet'!$A$244,$FW$205^A13,IF(A13='Données projet'!$A$244,'Données projet'!$B$244,FZ12+FY13-GH12)))</f>
        <v>12.08276123596054</v>
      </c>
      <c r="GA13" s="17">
        <f>FZ13*VLOOKUP('Données projet'!$B$17,Paramètres!$A$1:$I$89,3,0)*VLOOKUP('Données projet'!$B$17,Paramètres!$A$1:$I$89,5,0)</f>
        <v>9.8015359146111898</v>
      </c>
      <c r="GB13" s="13">
        <f t="shared" si="49"/>
        <v>3.4630563877582672</v>
      </c>
      <c r="GC13" s="20">
        <f t="shared" si="25"/>
        <v>23.102498259960139</v>
      </c>
      <c r="GD13" s="59">
        <f t="shared" si="26"/>
        <v>291.99138714884901</v>
      </c>
      <c r="GE13" s="59">
        <f ca="1">AVERAGE(OFFSET($GD$3,0,0,'Données projet'!$E$17+1,1))-AVERAGE(OFFSET($H$3,0,0,'Données projet'!$E$17+1,1))</f>
        <v>272.90535195666996</v>
      </c>
      <c r="GF13" s="59">
        <f t="shared" si="50"/>
        <v>222.25422164416898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6">
        <f t="shared" si="1"/>
        <v>256.66666666666669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4.0628205133333335</v>
      </c>
      <c r="N14" s="13">
        <f>IF('Données projet'!$A$36&gt;35,N13+M14-V13,IF(A14&lt;'Données projet'!$A$36,$K$205^A14,IF(A14='Données projet'!$A$36,'Données projet'!$B$36,N13+M14-V13)))</f>
        <v>5.8189942332800397</v>
      </c>
      <c r="O14" s="13">
        <f>N14*VLOOKUP('Données projet'!$B$9,Paramètres!$A$1:$I$89,3,0)*VLOOKUP('Données projet'!$B$9,Paramètres!$A$1:$I$89,5,0)</f>
        <v>5.26502598227178</v>
      </c>
      <c r="P14" s="13">
        <f t="shared" si="33"/>
        <v>1.9997769727373709</v>
      </c>
      <c r="Q14" s="20">
        <f t="shared" si="2"/>
        <v>12.652865146640936</v>
      </c>
      <c r="R14" s="59">
        <f t="shared" si="0"/>
        <v>282.76397625775206</v>
      </c>
      <c r="S14" s="59">
        <f ca="1">AVERAGE(OFFSET($R$3,0,0,'Données projet'!$E$9+1,1))-AVERAGE(OFFSET($H$3,0,0,'Données projet'!$E$9+1,1))</f>
        <v>530.15029472203241</v>
      </c>
      <c r="T14" s="59">
        <f t="shared" si="34"/>
        <v>279.93992816625956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4.0628205133333335</v>
      </c>
      <c r="AI14" s="13">
        <f>IF('Données projet'!$A$62&gt;35,AI13+AH14-AQ13,IF(A14&lt;'Données projet'!$A$62,$AF$205^A14,IF(A14='Données projet'!$A$62,'Données projet'!$B$62,AI13+AH14-AQ13)))</f>
        <v>5.8189942332800397</v>
      </c>
      <c r="AJ14" s="13">
        <f>AI14*VLOOKUP('Données projet'!$B$10,Paramètres!$A$1:$I$89,3,0)*VLOOKUP('Données projet'!$B$10,Paramètres!$A$1:$I$89,5,0)</f>
        <v>3.9033813316842507</v>
      </c>
      <c r="AK14" s="13">
        <f t="shared" si="35"/>
        <v>1.5351446925104364</v>
      </c>
      <c r="AL14" s="20">
        <f t="shared" si="4"/>
        <v>9.4720994921390798</v>
      </c>
      <c r="AM14" s="59">
        <f t="shared" si="5"/>
        <v>279.58321060325022</v>
      </c>
      <c r="AN14" s="59">
        <f ca="1">AVERAGE(OFFSET($AM$3,0,0,'Données projet'!$E$10+1,1))-AVERAGE(OFFSET($H$3,0,0,'Données projet'!$E$10+1,1))</f>
        <v>403.92523699584234</v>
      </c>
      <c r="AO14" s="59">
        <f t="shared" si="36"/>
        <v>218.36990038879748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4.0628205133333335</v>
      </c>
      <c r="BD14" s="12">
        <f>IF('Données projet'!$A$88&gt;35,BD13+BC14-BL13,IF(A14&lt;'Données projet'!$A$88,$BA$205^A14,IF(A14='Données projet'!$A$88,'Données projet'!$B$88,BD13+BC14-BL13)))</f>
        <v>5.8189942332800397</v>
      </c>
      <c r="BE14" s="13">
        <f>BD14*VLOOKUP('Données projet'!$B$11,Paramètres!$A$1:$I$89,3,0)*VLOOKUP('Données projet'!$B$11,Paramètres!$A$1:$I$89,5,0)</f>
        <v>5.5373549123892865</v>
      </c>
      <c r="BF14" s="13">
        <f t="shared" si="37"/>
        <v>2.0909036960453893</v>
      </c>
      <c r="BG14" s="20">
        <f t="shared" si="7"/>
        <v>13.285883743023726</v>
      </c>
      <c r="BH14" s="59">
        <f t="shared" si="8"/>
        <v>283.39699485413485</v>
      </c>
      <c r="BI14" s="59">
        <f ca="1">AVERAGE(OFFSET($BH$3,0,0,'Données projet'!$E$11+1,1))-AVERAGE(OFFSET($H$3,0,0,'Données projet'!$E$11+1,1))</f>
        <v>555.30922539833159</v>
      </c>
      <c r="BJ14" s="59">
        <f t="shared" si="38"/>
        <v>292.20785527099503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8.8000000000000007</v>
      </c>
      <c r="BY14" s="12">
        <f>IF('Données projet'!$A$114&gt;35,BY13+BX14-CG13,IF(A14&lt;'Données projet'!$A$114,$BV$205^A14,IF(A14='Données projet'!$A$114,'Données projet'!$B$114,BY13+BX14-CG13)))</f>
        <v>37.799999999999997</v>
      </c>
      <c r="BZ14" s="13">
        <f>BY14*VLOOKUP('Données projet'!$B$12,Paramètres!$A$1:$I$89,3,0)*VLOOKUP('Données projet'!$B$12,Paramètres!$A$1:$I$89,5,0)</f>
        <v>33.022080000000003</v>
      </c>
      <c r="CA14" s="13">
        <f t="shared" si="39"/>
        <v>10.129025278332465</v>
      </c>
      <c r="CB14" s="20">
        <f t="shared" si="10"/>
        <v>75.154841693095705</v>
      </c>
      <c r="CC14" s="59">
        <f t="shared" si="11"/>
        <v>345.26595280420685</v>
      </c>
      <c r="CD14" s="59">
        <f ca="1">AVERAGE(OFFSET($CC$3,0,0,'Données projet'!$E$12+1,1))-AVERAGE(OFFSET($H$3,0,0,'Données projet'!$E$12+1,1))</f>
        <v>354.24684313982857</v>
      </c>
      <c r="CE14" s="59">
        <f t="shared" si="40"/>
        <v>322.65043486962185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10.8</v>
      </c>
      <c r="CT14" s="12">
        <f>IF('Données projet'!$A$140&gt;35,CT13+CS14-DB13,IF(A14&lt;'Données projet'!$A$140,$CQ$205^A14,IF(A14='Données projet'!$A$140,'Données projet'!$B$140,CT13+CS14-DB13)))</f>
        <v>21.8</v>
      </c>
      <c r="CU14" s="17">
        <f>CT14*VLOOKUP('Données projet'!$B$13,Paramètres!$A$1:$I$89,3,0)*VLOOKUP('Données projet'!$B$13,Paramètres!$A$1:$I$89,5,0)</f>
        <v>15.983760000000002</v>
      </c>
      <c r="CV14" s="13">
        <f t="shared" si="41"/>
        <v>5.3348570279475842</v>
      </c>
      <c r="CW14" s="20">
        <f t="shared" si="13"/>
        <v>37.129924657008708</v>
      </c>
      <c r="CX14" s="59">
        <f t="shared" si="14"/>
        <v>307.24103576811984</v>
      </c>
      <c r="CY14" s="59">
        <f ca="1">AVERAGE(OFFSET($CX$3,0,0,'Données projet'!$E$13+1,1))-AVERAGE(OFFSET($H$3,0,0,'Données projet'!$E$13+1,1))</f>
        <v>328.55201074501201</v>
      </c>
      <c r="CZ14" s="59">
        <f t="shared" si="42"/>
        <v>321.81422611044985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2.6666666666666665</v>
      </c>
      <c r="DO14" s="12">
        <f>IF('Données projet'!$A$166&gt;35,DO13+DN14-DW13,IF(A14&lt;'Données projet'!$A$166,$DL$205^A14,IF(A14='Données projet'!$A$166,'Données projet'!$B$166,DO13+DN14-DW13)))</f>
        <v>14.956982779612416</v>
      </c>
      <c r="DP14" s="17">
        <f>DO14*VLOOKUP('Données projet'!$B$14,Paramètres!$A$1:$I$89,3,0)*VLOOKUP('Données projet'!$B$14,Paramètres!$A$1:$I$89,5,0)</f>
        <v>11.666446568097685</v>
      </c>
      <c r="DQ14" s="13">
        <f t="shared" si="43"/>
        <v>4.0392339557111736</v>
      </c>
      <c r="DR14" s="20">
        <f t="shared" si="16"/>
        <v>27.354060245633761</v>
      </c>
      <c r="DS14" s="59">
        <f t="shared" si="17"/>
        <v>297.46517135674492</v>
      </c>
      <c r="DT14" s="59">
        <f ca="1">AVERAGE(OFFSET($DS$3,0,0,'Données projet'!$E$14+1,1))-AVERAGE(OFFSET($H$3,0,0,'Données projet'!$E$14+1,1))</f>
        <v>288.82868507674738</v>
      </c>
      <c r="DU14" s="59">
        <f t="shared" si="44"/>
        <v>283.48738729114024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1.6</v>
      </c>
      <c r="EJ14" s="12">
        <f>IF('Données projet'!$A$192&gt;35,EJ13+EI14-ER13,IF(A14&lt;'Données projet'!$A$192,$EG$205^A14,IF(A14='Données projet'!$A$192,'Données projet'!$B$192,EJ13+EI14-ER13)))</f>
        <v>6.7271713220297125</v>
      </c>
      <c r="EK14" s="17">
        <f>EJ14*VLOOKUP('Données projet'!$B$15,Paramètres!$A$1:$I$89,3,0)*VLOOKUP('Données projet'!$B$15,Paramètres!$A$1:$I$89,5,0)</f>
        <v>5.771912994301494</v>
      </c>
      <c r="EL14" s="13">
        <f t="shared" si="45"/>
        <v>2.1689733648366443</v>
      </c>
      <c r="EM14" s="20">
        <f t="shared" si="19"/>
        <v>13.830377075498925</v>
      </c>
      <c r="EN14" s="59">
        <f t="shared" si="20"/>
        <v>283.94148818661006</v>
      </c>
      <c r="EO14" s="59">
        <f ca="1">AVERAGE(OFFSET($EN$3,0,0,'Données projet'!$E$15+1,1))-AVERAGE(OFFSET($H$3,0,0,'Données projet'!$E$15+1,1))</f>
        <v>447.47021939360354</v>
      </c>
      <c r="EP14" s="59">
        <f t="shared" si="46"/>
        <v>256.77417912163997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10.8</v>
      </c>
      <c r="FE14" s="12">
        <f>IF('Données projet'!$A$218&gt;35,FE13+FD14-FM13,IF(A14&lt;'Données projet'!$A$218,$FB$205^A14,IF(A14='Données projet'!$A$218,'Données projet'!$B$218,FE13+FD14-FM13)))</f>
        <v>21.8</v>
      </c>
      <c r="FF14" s="17">
        <f>FE14*VLOOKUP('Données projet'!$B$16,Paramètres!$A$1:$I$89,3,0)*VLOOKUP('Données projet'!$B$16,Paramètres!$A$1:$I$89,5,0)</f>
        <v>17.344080000000002</v>
      </c>
      <c r="FG14" s="13">
        <f t="shared" si="47"/>
        <v>5.7341113912136308</v>
      </c>
      <c r="FH14" s="20">
        <f t="shared" si="22"/>
        <v>40.194516673030414</v>
      </c>
      <c r="FI14" s="59">
        <f t="shared" si="23"/>
        <v>310.30562778414156</v>
      </c>
      <c r="FJ14" s="59">
        <f ca="1">AVERAGE(OFFSET($FI$3,0,0,'Données projet'!$E$16+1,1))-AVERAGE(OFFSET($H$3,0,0,'Données projet'!$E$16+1,1))</f>
        <v>353.37024194969638</v>
      </c>
      <c r="FK14" s="59">
        <f t="shared" si="48"/>
        <v>345.4750813433123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2.8</v>
      </c>
      <c r="FZ14" s="12">
        <f>IF('Données projet'!$A$244&gt;35,FZ13+FY14-GH13,IF(A14&lt;'Données projet'!$A$244,$FW$205^A14,IF(A14='Données projet'!$A$244,'Données projet'!$B$244,FZ13+FY14-GH13)))</f>
        <v>15.501824397673841</v>
      </c>
      <c r="GA14" s="17">
        <f>FZ14*VLOOKUP('Données projet'!$B$17,Paramètres!$A$1:$I$89,3,0)*VLOOKUP('Données projet'!$B$17,Paramètres!$A$1:$I$89,5,0)</f>
        <v>12.575079951393022</v>
      </c>
      <c r="GB14" s="13">
        <f t="shared" si="49"/>
        <v>4.3159834228282739</v>
      </c>
      <c r="GC14" s="20">
        <f t="shared" si="25"/>
        <v>29.418602043435424</v>
      </c>
      <c r="GD14" s="59">
        <f t="shared" si="26"/>
        <v>299.52971315454658</v>
      </c>
      <c r="GE14" s="59">
        <f ca="1">AVERAGE(OFFSET($GD$3,0,0,'Données projet'!$E$17+1,1))-AVERAGE(OFFSET($H$3,0,0,'Données projet'!$E$17+1,1))</f>
        <v>272.90535195666996</v>
      </c>
      <c r="GF14" s="59">
        <f t="shared" si="50"/>
        <v>222.25422164416898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6">
        <f t="shared" si="1"/>
        <v>256.66666666666669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4.0628205133333335</v>
      </c>
      <c r="N15" s="13">
        <f>IF('Données projet'!$A$36&gt;35,N14+M15-V14,IF(A15&lt;'Données projet'!$A$36,$K$205^A15,IF(A15='Données projet'!$A$36,'Données projet'!$B$36,N14+M15-V14)))</f>
        <v>6.8293529232300063</v>
      </c>
      <c r="O15" s="13">
        <f>N15*VLOOKUP('Données projet'!$B$9,Paramètres!$A$1:$I$89,3,0)*VLOOKUP('Données projet'!$B$9,Paramètres!$A$1:$I$89,5,0)</f>
        <v>6.17919852493851</v>
      </c>
      <c r="P15" s="13">
        <f t="shared" si="33"/>
        <v>2.3036670537303023</v>
      </c>
      <c r="Q15" s="20">
        <f t="shared" si="2"/>
        <v>14.774324216181517</v>
      </c>
      <c r="R15" s="59">
        <f t="shared" si="0"/>
        <v>286.10765754951484</v>
      </c>
      <c r="S15" s="59">
        <f ca="1">AVERAGE(OFFSET($R$3,0,0,'Données projet'!$E$9+1,1))-AVERAGE(OFFSET($H$3,0,0,'Données projet'!$E$9+1,1))</f>
        <v>530.15029472203241</v>
      </c>
      <c r="T15" s="59">
        <f t="shared" si="34"/>
        <v>279.93992816625956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4.0628205133333335</v>
      </c>
      <c r="AI15" s="13">
        <f>IF('Données projet'!$A$62&gt;35,AI14+AH15-AQ14,IF(A15&lt;'Données projet'!$A$62,$AF$205^A15,IF(A15='Données projet'!$A$62,'Données projet'!$B$62,AI14+AH15-AQ14)))</f>
        <v>6.8293529232300063</v>
      </c>
      <c r="AJ15" s="13">
        <f>AI15*VLOOKUP('Données projet'!$B$10,Paramètres!$A$1:$I$89,3,0)*VLOOKUP('Données projet'!$B$10,Paramètres!$A$1:$I$89,5,0)</f>
        <v>4.5811299409026889</v>
      </c>
      <c r="AK15" s="13">
        <f t="shared" si="35"/>
        <v>1.7684283292873324</v>
      </c>
      <c r="AL15" s="20">
        <f t="shared" si="4"/>
        <v>11.058813987247619</v>
      </c>
      <c r="AM15" s="59">
        <f t="shared" si="5"/>
        <v>282.39214732058093</v>
      </c>
      <c r="AN15" s="59">
        <f ca="1">AVERAGE(OFFSET($AM$3,0,0,'Données projet'!$E$10+1,1))-AVERAGE(OFFSET($H$3,0,0,'Données projet'!$E$10+1,1))</f>
        <v>403.92523699584234</v>
      </c>
      <c r="AO15" s="59">
        <f t="shared" si="36"/>
        <v>218.36990038879748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4.0628205133333335</v>
      </c>
      <c r="BD15" s="12">
        <f>IF('Données projet'!$A$88&gt;35,BD14+BC15-BL14,IF(A15&lt;'Données projet'!$A$88,$BA$205^A15,IF(A15='Données projet'!$A$88,'Données projet'!$B$88,BD14+BC15-BL14)))</f>
        <v>6.8293529232300063</v>
      </c>
      <c r="BE15" s="13">
        <f>BD15*VLOOKUP('Données projet'!$B$11,Paramètres!$A$1:$I$89,3,0)*VLOOKUP('Données projet'!$B$11,Paramètres!$A$1:$I$89,5,0)</f>
        <v>6.4988122417456742</v>
      </c>
      <c r="BF15" s="13">
        <f t="shared" si="37"/>
        <v>2.4086415749198946</v>
      </c>
      <c r="BG15" s="20">
        <f t="shared" si="7"/>
        <v>15.513815397359197</v>
      </c>
      <c r="BH15" s="59">
        <f t="shared" si="8"/>
        <v>286.84714873069254</v>
      </c>
      <c r="BI15" s="59">
        <f ca="1">AVERAGE(OFFSET($BH$3,0,0,'Données projet'!$E$11+1,1))-AVERAGE(OFFSET($H$3,0,0,'Données projet'!$E$11+1,1))</f>
        <v>555.30922539833159</v>
      </c>
      <c r="BJ15" s="59">
        <f t="shared" si="38"/>
        <v>292.20785527099503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8.8000000000000007</v>
      </c>
      <c r="BY15" s="12">
        <f>IF('Données projet'!$A$114&gt;35,BY14+BX15-CG14,IF(A15&lt;'Données projet'!$A$114,$BV$205^A15,IF(A15='Données projet'!$A$114,'Données projet'!$B$114,BY14+BX15-CG14)))</f>
        <v>46.599999999999994</v>
      </c>
      <c r="BZ15" s="13">
        <f>BY15*VLOOKUP('Données projet'!$B$12,Paramètres!$A$1:$I$89,3,0)*VLOOKUP('Données projet'!$B$12,Paramètres!$A$1:$I$89,5,0)</f>
        <v>40.709760000000003</v>
      </c>
      <c r="CA15" s="13">
        <f t="shared" si="39"/>
        <v>12.186575870088381</v>
      </c>
      <c r="CB15" s="20">
        <f t="shared" si="10"/>
        <v>92.127784973737278</v>
      </c>
      <c r="CC15" s="59">
        <f t="shared" si="11"/>
        <v>363.46111830707059</v>
      </c>
      <c r="CD15" s="59">
        <f ca="1">AVERAGE(OFFSET($CC$3,0,0,'Données projet'!$E$12+1,1))-AVERAGE(OFFSET($H$3,0,0,'Données projet'!$E$12+1,1))</f>
        <v>354.24684313982857</v>
      </c>
      <c r="CE15" s="59">
        <f t="shared" si="40"/>
        <v>322.65043486962185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10.8</v>
      </c>
      <c r="CT15" s="12">
        <f>IF('Données projet'!$A$140&gt;35,CT14+CS15-DB14,IF(A15&lt;'Données projet'!$A$140,$CQ$205^A15,IF(A15='Données projet'!$A$140,'Données projet'!$B$140,CT14+CS15-DB14)))</f>
        <v>32.6</v>
      </c>
      <c r="CU15" s="17">
        <f>CT15*VLOOKUP('Données projet'!$B$13,Paramètres!$A$1:$I$89,3,0)*VLOOKUP('Données projet'!$B$13,Paramètres!$A$1:$I$89,5,0)</f>
        <v>23.90232</v>
      </c>
      <c r="CV15" s="13">
        <f t="shared" si="41"/>
        <v>7.6127522913266521</v>
      </c>
      <c r="CW15" s="20">
        <f t="shared" si="13"/>
        <v>54.88875090739392</v>
      </c>
      <c r="CX15" s="59">
        <f t="shared" si="14"/>
        <v>326.22208424072721</v>
      </c>
      <c r="CY15" s="59">
        <f ca="1">AVERAGE(OFFSET($CX$3,0,0,'Données projet'!$E$13+1,1))-AVERAGE(OFFSET($H$3,0,0,'Données projet'!$E$13+1,1))</f>
        <v>328.55201074501201</v>
      </c>
      <c r="CZ15" s="59">
        <f t="shared" si="42"/>
        <v>321.81422611044985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2.6666666666666665</v>
      </c>
      <c r="DO15" s="12">
        <f>IF('Données projet'!$A$166&gt;35,DO14+DN15-DW14,IF(A15&lt;'Données projet'!$A$166,$DL$205^A15,IF(A15='Données projet'!$A$166,'Données projet'!$B$166,DO14+DN15-DW14)))</f>
        <v>19.127049995800721</v>
      </c>
      <c r="DP15" s="17">
        <f>DO15*VLOOKUP('Données projet'!$B$14,Paramètres!$A$1:$I$89,3,0)*VLOOKUP('Données projet'!$B$14,Paramètres!$A$1:$I$89,5,0)</f>
        <v>14.919098996724562</v>
      </c>
      <c r="DQ15" s="13">
        <f t="shared" si="43"/>
        <v>5.019622097301081</v>
      </c>
      <c r="DR15" s="20">
        <f t="shared" si="16"/>
        <v>34.726605905427995</v>
      </c>
      <c r="DS15" s="59">
        <f t="shared" si="17"/>
        <v>306.05993923876133</v>
      </c>
      <c r="DT15" s="59">
        <f ca="1">AVERAGE(OFFSET($DS$3,0,0,'Données projet'!$E$14+1,1))-AVERAGE(OFFSET($H$3,0,0,'Données projet'!$E$14+1,1))</f>
        <v>288.82868507674738</v>
      </c>
      <c r="DU15" s="59">
        <f t="shared" si="44"/>
        <v>283.48738729114024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1.6</v>
      </c>
      <c r="EJ15" s="12">
        <f>IF('Données projet'!$A$192&gt;35,EJ14+EI15-ER14,IF(A15&lt;'Données projet'!$A$192,$EG$205^A15,IF(A15='Données projet'!$A$192,'Données projet'!$B$192,EJ14+EI15-ER14)))</f>
        <v>7.9999999999999947</v>
      </c>
      <c r="EK15" s="17">
        <f>EJ15*VLOOKUP('Données projet'!$B$15,Paramètres!$A$1:$I$89,3,0)*VLOOKUP('Données projet'!$B$15,Paramètres!$A$1:$I$89,5,0)</f>
        <v>6.8639999999999963</v>
      </c>
      <c r="EL15" s="13">
        <f t="shared" si="45"/>
        <v>2.5278525909113112</v>
      </c>
      <c r="EM15" s="20">
        <f t="shared" si="19"/>
        <v>16.357476595837191</v>
      </c>
      <c r="EN15" s="59">
        <f t="shared" si="20"/>
        <v>287.69080992917048</v>
      </c>
      <c r="EO15" s="59">
        <f ca="1">AVERAGE(OFFSET($EN$3,0,0,'Données projet'!$E$15+1,1))-AVERAGE(OFFSET($H$3,0,0,'Données projet'!$E$15+1,1))</f>
        <v>447.47021939360354</v>
      </c>
      <c r="EP15" s="59">
        <f t="shared" si="46"/>
        <v>256.77417912163997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10.8</v>
      </c>
      <c r="FE15" s="12">
        <f>IF('Données projet'!$A$218&gt;35,FE14+FD15-FM14,IF(A15&lt;'Données projet'!$A$218,$FB$205^A15,IF(A15='Données projet'!$A$218,'Données projet'!$B$218,FE14+FD15-FM14)))</f>
        <v>32.6</v>
      </c>
      <c r="FF15" s="17">
        <f>FE15*VLOOKUP('Données projet'!$B$16,Paramètres!$A$1:$I$89,3,0)*VLOOKUP('Données projet'!$B$16,Paramètres!$A$1:$I$89,5,0)</f>
        <v>25.936560000000004</v>
      </c>
      <c r="FG15" s="13">
        <f t="shared" si="47"/>
        <v>8.1824816304360635</v>
      </c>
      <c r="FH15" s="20">
        <f t="shared" si="22"/>
        <v>59.423997506342801</v>
      </c>
      <c r="FI15" s="59">
        <f t="shared" si="23"/>
        <v>330.75733083967611</v>
      </c>
      <c r="FJ15" s="59">
        <f ca="1">AVERAGE(OFFSET($FI$3,0,0,'Données projet'!$E$16+1,1))-AVERAGE(OFFSET($H$3,0,0,'Données projet'!$E$16+1,1))</f>
        <v>353.37024194969638</v>
      </c>
      <c r="FK15" s="59">
        <f t="shared" si="48"/>
        <v>345.4750813433123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2.8</v>
      </c>
      <c r="FZ15" s="12">
        <f>IF('Données projet'!$A$244&gt;35,FZ14+FY15-GH14,IF(A15&lt;'Données projet'!$A$244,$FW$205^A15,IF(A15='Données projet'!$A$244,'Données projet'!$B$244,FZ14+FY15-GH14)))</f>
        <v>19.888381054913101</v>
      </c>
      <c r="GA15" s="17">
        <f>FZ15*VLOOKUP('Données projet'!$B$17,Paramètres!$A$1:$I$89,3,0)*VLOOKUP('Données projet'!$B$17,Paramètres!$A$1:$I$89,5,0)</f>
        <v>16.133454711745507</v>
      </c>
      <c r="GB15" s="13">
        <f t="shared" si="49"/>
        <v>5.3789805363772061</v>
      </c>
      <c r="GC15" s="20">
        <f t="shared" si="25"/>
        <v>37.46749139048039</v>
      </c>
      <c r="GD15" s="59">
        <f t="shared" si="26"/>
        <v>308.80082472381372</v>
      </c>
      <c r="GE15" s="59">
        <f ca="1">AVERAGE(OFFSET($GD$3,0,0,'Données projet'!$E$17+1,1))-AVERAGE(OFFSET($H$3,0,0,'Données projet'!$E$17+1,1))</f>
        <v>272.90535195666996</v>
      </c>
      <c r="GF15" s="59">
        <f t="shared" si="50"/>
        <v>222.25422164416898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6">
        <f t="shared" si="1"/>
        <v>256.66666666666669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4.0628205133333335</v>
      </c>
      <c r="N16" s="13">
        <f>IF('Données projet'!$A$36&gt;35,N15+M16-V15,IF(A16&lt;'Données projet'!$A$36,$K$205^A16,IF(A16='Données projet'!$A$36,'Données projet'!$B$36,N15+M16-V15)))</f>
        <v>8.0151413595301424</v>
      </c>
      <c r="O16" s="13">
        <f>N16*VLOOKUP('Données projet'!$B$9,Paramètres!$A$1:$I$89,3,0)*VLOOKUP('Données projet'!$B$9,Paramètres!$A$1:$I$89,5,0)</f>
        <v>7.2520999021028727</v>
      </c>
      <c r="P16" s="13">
        <f t="shared" si="33"/>
        <v>2.6537368750567167</v>
      </c>
      <c r="Q16" s="20">
        <f t="shared" si="2"/>
        <v>17.252665720219614</v>
      </c>
      <c r="R16" s="59">
        <f t="shared" si="0"/>
        <v>289.80822127577517</v>
      </c>
      <c r="S16" s="59">
        <f ca="1">AVERAGE(OFFSET($R$3,0,0,'Données projet'!$E$9+1,1))-AVERAGE(OFFSET($H$3,0,0,'Données projet'!$E$9+1,1))</f>
        <v>530.15029472203241</v>
      </c>
      <c r="T16" s="59">
        <f t="shared" si="34"/>
        <v>279.93992816625956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4.0628205133333335</v>
      </c>
      <c r="AI16" s="13">
        <f>IF('Données projet'!$A$62&gt;35,AI15+AH16-AQ15,IF(A16&lt;'Données projet'!$A$62,$AF$205^A16,IF(A16='Données projet'!$A$62,'Données projet'!$B$62,AI15+AH16-AQ15)))</f>
        <v>8.0151413595301424</v>
      </c>
      <c r="AJ16" s="13">
        <f>AI16*VLOOKUP('Données projet'!$B$10,Paramètres!$A$1:$I$89,3,0)*VLOOKUP('Données projet'!$B$10,Paramètres!$A$1:$I$89,5,0)</f>
        <v>5.3765568239728196</v>
      </c>
      <c r="AK16" s="13">
        <f t="shared" si="35"/>
        <v>2.0371622108869878</v>
      </c>
      <c r="AL16" s="20">
        <f t="shared" si="4"/>
        <v>12.912227319047497</v>
      </c>
      <c r="AM16" s="59">
        <f t="shared" si="5"/>
        <v>285.46778287460302</v>
      </c>
      <c r="AN16" s="59">
        <f ca="1">AVERAGE(OFFSET($AM$3,0,0,'Données projet'!$E$10+1,1))-AVERAGE(OFFSET($H$3,0,0,'Données projet'!$E$10+1,1))</f>
        <v>403.92523699584234</v>
      </c>
      <c r="AO16" s="59">
        <f t="shared" si="36"/>
        <v>218.36990038879748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4.0628205133333335</v>
      </c>
      <c r="BD16" s="12">
        <f>IF('Données projet'!$A$88&gt;35,BD15+BC16-BL15,IF(A16&lt;'Données projet'!$A$88,$BA$205^A16,IF(A16='Données projet'!$A$88,'Données projet'!$B$88,BD15+BC16-BL15)))</f>
        <v>8.0151413595301424</v>
      </c>
      <c r="BE16" s="13">
        <f>BD16*VLOOKUP('Données projet'!$B$11,Paramètres!$A$1:$I$89,3,0)*VLOOKUP('Données projet'!$B$11,Paramètres!$A$1:$I$89,5,0)</f>
        <v>7.6272085177288833</v>
      </c>
      <c r="BF16" s="13">
        <f t="shared" si="37"/>
        <v>2.7746635330002554</v>
      </c>
      <c r="BG16" s="20">
        <f t="shared" si="7"/>
        <v>18.116593821686582</v>
      </c>
      <c r="BH16" s="59">
        <f t="shared" si="8"/>
        <v>290.67214937724214</v>
      </c>
      <c r="BI16" s="59">
        <f ca="1">AVERAGE(OFFSET($BH$3,0,0,'Données projet'!$E$11+1,1))-AVERAGE(OFFSET($H$3,0,0,'Données projet'!$E$11+1,1))</f>
        <v>555.30922539833159</v>
      </c>
      <c r="BJ16" s="59">
        <f t="shared" si="38"/>
        <v>292.20785527099503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8.8000000000000007</v>
      </c>
      <c r="BY16" s="12">
        <f>IF('Données projet'!$A$114&gt;35,BY15+BX16-CG15,IF(A16&lt;'Données projet'!$A$114,$BV$205^A16,IF(A16='Données projet'!$A$114,'Données projet'!$B$114,BY15+BX16-CG15)))</f>
        <v>55.399999999999991</v>
      </c>
      <c r="BZ16" s="13">
        <f>BY16*VLOOKUP('Données projet'!$B$12,Paramètres!$A$1:$I$89,3,0)*VLOOKUP('Données projet'!$B$12,Paramètres!$A$1:$I$89,5,0)</f>
        <v>48.397439999999996</v>
      </c>
      <c r="CA16" s="13">
        <f t="shared" si="39"/>
        <v>14.199110166340073</v>
      </c>
      <c r="CB16" s="20">
        <f t="shared" si="10"/>
        <v>109.02232487304228</v>
      </c>
      <c r="CC16" s="59">
        <f t="shared" si="11"/>
        <v>381.57788042859784</v>
      </c>
      <c r="CD16" s="59">
        <f ca="1">AVERAGE(OFFSET($CC$3,0,0,'Données projet'!$E$12+1,1))-AVERAGE(OFFSET($H$3,0,0,'Données projet'!$E$12+1,1))</f>
        <v>354.24684313982857</v>
      </c>
      <c r="CE16" s="59">
        <f t="shared" si="40"/>
        <v>322.65043486962185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10.8</v>
      </c>
      <c r="CT16" s="12">
        <f>IF('Données projet'!$A$140&gt;35,CT15+CS16-DB15,IF(A16&lt;'Données projet'!$A$140,$CQ$205^A16,IF(A16='Données projet'!$A$140,'Données projet'!$B$140,CT15+CS16-DB15)))</f>
        <v>43.400000000000006</v>
      </c>
      <c r="CU16" s="17">
        <f>CT16*VLOOKUP('Données projet'!$B$13,Paramètres!$A$1:$I$89,3,0)*VLOOKUP('Données projet'!$B$13,Paramètres!$A$1:$I$89,5,0)</f>
        <v>31.820880000000006</v>
      </c>
      <c r="CV16" s="13">
        <f t="shared" si="41"/>
        <v>9.8027641140385384</v>
      </c>
      <c r="CW16" s="20">
        <f t="shared" si="13"/>
        <v>72.494513498617124</v>
      </c>
      <c r="CX16" s="59">
        <f t="shared" si="14"/>
        <v>345.0500690541727</v>
      </c>
      <c r="CY16" s="59">
        <f ca="1">AVERAGE(OFFSET($CX$3,0,0,'Données projet'!$E$13+1,1))-AVERAGE(OFFSET($H$3,0,0,'Données projet'!$E$13+1,1))</f>
        <v>328.55201074501201</v>
      </c>
      <c r="CZ16" s="59">
        <f t="shared" si="42"/>
        <v>321.81422611044985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2.6666666666666665</v>
      </c>
      <c r="DO16" s="12">
        <f>IF('Données projet'!$A$166&gt;35,DO15+DN16-DW15,IF(A16&lt;'Données projet'!$A$166,$DL$205^A16,IF(A16='Données projet'!$A$166,'Données projet'!$B$166,DO15+DN16-DW15)))</f>
        <v>24.459748796430759</v>
      </c>
      <c r="DP16" s="17">
        <f>DO16*VLOOKUP('Données projet'!$B$14,Paramètres!$A$1:$I$89,3,0)*VLOOKUP('Données projet'!$B$14,Paramètres!$A$1:$I$89,5,0)</f>
        <v>19.078604061215994</v>
      </c>
      <c r="DQ16" s="13">
        <f t="shared" si="43"/>
        <v>6.2379664748280286</v>
      </c>
      <c r="DR16" s="20">
        <f t="shared" si="16"/>
        <v>44.093027016943331</v>
      </c>
      <c r="DS16" s="59">
        <f t="shared" si="17"/>
        <v>316.64858257249887</v>
      </c>
      <c r="DT16" s="59">
        <f ca="1">AVERAGE(OFFSET($DS$3,0,0,'Données projet'!$E$14+1,1))-AVERAGE(OFFSET($H$3,0,0,'Données projet'!$E$14+1,1))</f>
        <v>288.82868507674738</v>
      </c>
      <c r="DU16" s="59">
        <f t="shared" si="44"/>
        <v>283.48738729114024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1.6</v>
      </c>
      <c r="EJ16" s="12">
        <f>IF('Données projet'!$A$192&gt;35,EJ15+EI16-ER15,IF(A16&lt;'Données projet'!$A$192,$EG$205^A16,IF(A16='Données projet'!$A$192,'Données projet'!$B$192,EJ15+EI16-ER15)))</f>
        <v>9.5136569200217629</v>
      </c>
      <c r="EK16" s="17">
        <f>EJ16*VLOOKUP('Données projet'!$B$15,Paramètres!$A$1:$I$89,3,0)*VLOOKUP('Données projet'!$B$15,Paramètres!$A$1:$I$89,5,0)</f>
        <v>8.1627176373786732</v>
      </c>
      <c r="EL16" s="13">
        <f t="shared" si="45"/>
        <v>2.946112121509751</v>
      </c>
      <c r="EM16" s="20">
        <f t="shared" si="19"/>
        <v>19.347878496730672</v>
      </c>
      <c r="EN16" s="59">
        <f t="shared" si="20"/>
        <v>291.90343405228623</v>
      </c>
      <c r="EO16" s="59">
        <f ca="1">AVERAGE(OFFSET($EN$3,0,0,'Données projet'!$E$15+1,1))-AVERAGE(OFFSET($H$3,0,0,'Données projet'!$E$15+1,1))</f>
        <v>447.47021939360354</v>
      </c>
      <c r="EP16" s="59">
        <f t="shared" si="46"/>
        <v>256.77417912163997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10.8</v>
      </c>
      <c r="FE16" s="12">
        <f>IF('Données projet'!$A$218&gt;35,FE15+FD16-FM15,IF(A16&lt;'Données projet'!$A$218,$FB$205^A16,IF(A16='Données projet'!$A$218,'Données projet'!$B$218,FE15+FD16-FM15)))</f>
        <v>43.400000000000006</v>
      </c>
      <c r="FF16" s="17">
        <f>FE16*VLOOKUP('Données projet'!$B$16,Paramètres!$A$1:$I$89,3,0)*VLOOKUP('Données projet'!$B$16,Paramètres!$A$1:$I$89,5,0)</f>
        <v>34.529040000000009</v>
      </c>
      <c r="FG16" s="13">
        <f t="shared" si="47"/>
        <v>10.536391336679102</v>
      </c>
      <c r="FH16" s="20">
        <f t="shared" si="22"/>
        <v>78.488959578049446</v>
      </c>
      <c r="FI16" s="59">
        <f t="shared" si="23"/>
        <v>351.04451513360499</v>
      </c>
      <c r="FJ16" s="59">
        <f ca="1">AVERAGE(OFFSET($FI$3,0,0,'Données projet'!$E$16+1,1))-AVERAGE(OFFSET($H$3,0,0,'Données projet'!$E$16+1,1))</f>
        <v>353.37024194969638</v>
      </c>
      <c r="FK16" s="59">
        <f t="shared" si="48"/>
        <v>345.4750813433123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2.8</v>
      </c>
      <c r="FZ16" s="12">
        <f>IF('Données projet'!$A$244&gt;35,FZ15+FY16-GH15,IF(A16&lt;'Données projet'!$A$244,$FW$205^A16,IF(A16='Données projet'!$A$244,'Données projet'!$B$244,FZ15+FY16-GH15)))</f>
        <v>25.51620317959356</v>
      </c>
      <c r="GA16" s="17">
        <f>FZ16*VLOOKUP('Données projet'!$B$17,Paramètres!$A$1:$I$89,3,0)*VLOOKUP('Données projet'!$B$17,Paramètres!$A$1:$I$89,5,0)</f>
        <v>20.698744019286298</v>
      </c>
      <c r="GB16" s="13">
        <f t="shared" si="49"/>
        <v>6.7037865478557999</v>
      </c>
      <c r="GC16" s="20">
        <f t="shared" si="25"/>
        <v>47.72607407110582</v>
      </c>
      <c r="GD16" s="59">
        <f t="shared" si="26"/>
        <v>320.28162962666136</v>
      </c>
      <c r="GE16" s="59">
        <f ca="1">AVERAGE(OFFSET($GD$3,0,0,'Données projet'!$E$17+1,1))-AVERAGE(OFFSET($H$3,0,0,'Données projet'!$E$17+1,1))</f>
        <v>272.90535195666996</v>
      </c>
      <c r="GF16" s="59">
        <f t="shared" si="50"/>
        <v>222.25422164416898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6">
        <f t="shared" si="1"/>
        <v>256.66666666666669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4.0628205133333335</v>
      </c>
      <c r="N17" s="13">
        <f>IF('Données projet'!$A$36&gt;35,N16+M17-V16,IF(A17&lt;'Données projet'!$A$36,$K$205^A17,IF(A17='Données projet'!$A$36,'Données projet'!$B$36,N16+M17-V16)))</f>
        <v>9.4068196116692437</v>
      </c>
      <c r="O17" s="13">
        <f>N17*VLOOKUP('Données projet'!$B$9,Paramètres!$A$1:$I$89,3,0)*VLOOKUP('Données projet'!$B$9,Paramètres!$A$1:$I$89,5,0)</f>
        <v>8.5112903846383308</v>
      </c>
      <c r="P17" s="13">
        <f t="shared" si="33"/>
        <v>3.0570040017858653</v>
      </c>
      <c r="Q17" s="20">
        <f t="shared" si="2"/>
        <v>20.148112723022138</v>
      </c>
      <c r="R17" s="59">
        <f t="shared" si="0"/>
        <v>293.92589050079994</v>
      </c>
      <c r="S17" s="59">
        <f ca="1">AVERAGE(OFFSET($R$3,0,0,'Données projet'!$E$9+1,1))-AVERAGE(OFFSET($H$3,0,0,'Données projet'!$E$9+1,1))</f>
        <v>530.15029472203241</v>
      </c>
      <c r="T17" s="59">
        <f t="shared" si="34"/>
        <v>279.93992816625956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4.0628205133333335</v>
      </c>
      <c r="AI17" s="13">
        <f>IF('Données projet'!$A$62&gt;35,AI16+AH17-AQ16,IF(A17&lt;'Données projet'!$A$62,$AF$205^A17,IF(A17='Données projet'!$A$62,'Données projet'!$B$62,AI16+AH17-AQ16)))</f>
        <v>9.4068196116692437</v>
      </c>
      <c r="AJ17" s="13">
        <f>AI17*VLOOKUP('Données projet'!$B$10,Paramètres!$A$1:$I$89,3,0)*VLOOKUP('Données projet'!$B$10,Paramètres!$A$1:$I$89,5,0)</f>
        <v>6.3100945955077288</v>
      </c>
      <c r="AK17" s="13">
        <f t="shared" si="35"/>
        <v>2.3467334269285325</v>
      </c>
      <c r="AL17" s="20">
        <f t="shared" si="4"/>
        <v>15.077308805743156</v>
      </c>
      <c r="AM17" s="59">
        <f t="shared" si="5"/>
        <v>288.85508658352092</v>
      </c>
      <c r="AN17" s="59">
        <f ca="1">AVERAGE(OFFSET($AM$3,0,0,'Données projet'!$E$10+1,1))-AVERAGE(OFFSET($H$3,0,0,'Données projet'!$E$10+1,1))</f>
        <v>403.92523699584234</v>
      </c>
      <c r="AO17" s="59">
        <f t="shared" si="36"/>
        <v>218.36990038879748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4.0628205133333335</v>
      </c>
      <c r="BD17" s="12">
        <f>IF('Données projet'!$A$88&gt;35,BD16+BC17-BL16,IF(A17&lt;'Données projet'!$A$88,$BA$205^A17,IF(A17='Données projet'!$A$88,'Données projet'!$B$88,BD16+BC17-BL16)))</f>
        <v>9.4068196116692437</v>
      </c>
      <c r="BE17" s="13">
        <f>BD17*VLOOKUP('Données projet'!$B$11,Paramètres!$A$1:$I$89,3,0)*VLOOKUP('Données projet'!$B$11,Paramètres!$A$1:$I$89,5,0)</f>
        <v>8.9515295424644528</v>
      </c>
      <c r="BF17" s="13">
        <f t="shared" si="37"/>
        <v>3.1963069148706795</v>
      </c>
      <c r="BG17" s="20">
        <f t="shared" si="7"/>
        <v>21.157481829858686</v>
      </c>
      <c r="BH17" s="59">
        <f t="shared" si="8"/>
        <v>294.93525960763645</v>
      </c>
      <c r="BI17" s="59">
        <f ca="1">AVERAGE(OFFSET($BH$3,0,0,'Données projet'!$E$11+1,1))-AVERAGE(OFFSET($H$3,0,0,'Données projet'!$E$11+1,1))</f>
        <v>555.30922539833159</v>
      </c>
      <c r="BJ17" s="59">
        <f t="shared" si="38"/>
        <v>292.20785527099503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8.8000000000000007</v>
      </c>
      <c r="BY17" s="12">
        <f>IF('Données projet'!$A$114&gt;35,BY16+BX17-CG16,IF(A17&lt;'Données projet'!$A$114,$BV$205^A17,IF(A17='Données projet'!$A$114,'Données projet'!$B$114,BY16+BX17-CG16)))</f>
        <v>64.199999999999989</v>
      </c>
      <c r="BZ17" s="13">
        <f>BY17*VLOOKUP('Données projet'!$B$12,Paramètres!$A$1:$I$89,3,0)*VLOOKUP('Données projet'!$B$12,Paramètres!$A$1:$I$89,5,0)</f>
        <v>56.085119999999996</v>
      </c>
      <c r="CA17" s="13">
        <f t="shared" si="39"/>
        <v>16.174611252215492</v>
      </c>
      <c r="CB17" s="20">
        <f t="shared" si="10"/>
        <v>125.85236526427531</v>
      </c>
      <c r="CC17" s="59">
        <f t="shared" si="11"/>
        <v>399.63014304205308</v>
      </c>
      <c r="CD17" s="59">
        <f ca="1">AVERAGE(OFFSET($CC$3,0,0,'Données projet'!$E$12+1,1))-AVERAGE(OFFSET($H$3,0,0,'Données projet'!$E$12+1,1))</f>
        <v>354.24684313982857</v>
      </c>
      <c r="CE17" s="59">
        <f t="shared" si="40"/>
        <v>322.65043486962185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10.8</v>
      </c>
      <c r="CT17" s="12">
        <f>IF('Données projet'!$A$140&gt;35,CT16+CS17-DB16,IF(A17&lt;'Données projet'!$A$140,$CQ$205^A17,IF(A17='Données projet'!$A$140,'Données projet'!$B$140,CT16+CS17-DB16)))</f>
        <v>54.2</v>
      </c>
      <c r="CU17" s="17">
        <f>CT17*VLOOKUP('Données projet'!$B$13,Paramètres!$A$1:$I$89,3,0)*VLOOKUP('Données projet'!$B$13,Paramètres!$A$1:$I$89,5,0)</f>
        <v>39.739440000000002</v>
      </c>
      <c r="CV17" s="13">
        <f t="shared" si="41"/>
        <v>11.929559204083212</v>
      </c>
      <c r="CW17" s="20">
        <f t="shared" si="13"/>
        <v>89.990173613778268</v>
      </c>
      <c r="CX17" s="59">
        <f t="shared" si="14"/>
        <v>363.76795139155604</v>
      </c>
      <c r="CY17" s="59">
        <f ca="1">AVERAGE(OFFSET($CX$3,0,0,'Données projet'!$E$13+1,1))-AVERAGE(OFFSET($H$3,0,0,'Données projet'!$E$13+1,1))</f>
        <v>328.55201074501201</v>
      </c>
      <c r="CZ17" s="59">
        <f t="shared" si="42"/>
        <v>321.81422611044985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2.6666666666666665</v>
      </c>
      <c r="DO17" s="12">
        <f>IF('Données projet'!$A$166&gt;35,DO16+DN17-DW16,IF(A17&lt;'Données projet'!$A$166,$DL$205^A17,IF(A17='Données projet'!$A$166,'Données projet'!$B$166,DO16+DN17-DW16)))</f>
        <v>31.279225563578599</v>
      </c>
      <c r="DP17" s="17">
        <f>DO17*VLOOKUP('Données projet'!$B$14,Paramètres!$A$1:$I$89,3,0)*VLOOKUP('Données projet'!$B$14,Paramètres!$A$1:$I$89,5,0)</f>
        <v>24.397795939591308</v>
      </c>
      <c r="DQ17" s="13">
        <f t="shared" si="43"/>
        <v>7.75202295846145</v>
      </c>
      <c r="DR17" s="20">
        <f t="shared" si="16"/>
        <v>55.994267914108548</v>
      </c>
      <c r="DS17" s="59">
        <f t="shared" si="17"/>
        <v>329.77204569188632</v>
      </c>
      <c r="DT17" s="59">
        <f ca="1">AVERAGE(OFFSET($DS$3,0,0,'Données projet'!$E$14+1,1))-AVERAGE(OFFSET($H$3,0,0,'Données projet'!$E$14+1,1))</f>
        <v>288.82868507674738</v>
      </c>
      <c r="DU17" s="59">
        <f t="shared" si="44"/>
        <v>283.48738729114024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1.6</v>
      </c>
      <c r="EJ17" s="12">
        <f>IF('Données projet'!$A$192&gt;35,EJ16+EI17-ER16,IF(A17&lt;'Données projet'!$A$192,$EG$205^A17,IF(A17='Données projet'!$A$192,'Données projet'!$B$192,EJ16+EI17-ER16)))</f>
        <v>11.313708498984752</v>
      </c>
      <c r="EK17" s="17">
        <f>EJ17*VLOOKUP('Données projet'!$B$15,Paramètres!$A$1:$I$89,3,0)*VLOOKUP('Données projet'!$B$15,Paramètres!$A$1:$I$89,5,0)</f>
        <v>9.7071618921289176</v>
      </c>
      <c r="EL17" s="13">
        <f t="shared" si="45"/>
        <v>3.433577046269785</v>
      </c>
      <c r="EM17" s="20">
        <f t="shared" si="19"/>
        <v>22.886786984377736</v>
      </c>
      <c r="EN17" s="59">
        <f t="shared" si="20"/>
        <v>296.66456476215552</v>
      </c>
      <c r="EO17" s="59">
        <f ca="1">AVERAGE(OFFSET($EN$3,0,0,'Données projet'!$E$15+1,1))-AVERAGE(OFFSET($H$3,0,0,'Données projet'!$E$15+1,1))</f>
        <v>447.47021939360354</v>
      </c>
      <c r="EP17" s="59">
        <f t="shared" si="46"/>
        <v>256.77417912163997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10.8</v>
      </c>
      <c r="FE17" s="12">
        <f>IF('Données projet'!$A$218&gt;35,FE16+FD17-FM16,IF(A17&lt;'Données projet'!$A$218,$FB$205^A17,IF(A17='Données projet'!$A$218,'Données projet'!$B$218,FE16+FD17-FM16)))</f>
        <v>54.2</v>
      </c>
      <c r="FF17" s="17">
        <f>FE17*VLOOKUP('Données projet'!$B$16,Paramètres!$A$1:$I$89,3,0)*VLOOKUP('Données projet'!$B$16,Paramètres!$A$1:$I$89,5,0)</f>
        <v>43.121520000000004</v>
      </c>
      <c r="FG17" s="13">
        <f t="shared" si="47"/>
        <v>12.822353245070515</v>
      </c>
      <c r="FH17" s="20">
        <f t="shared" si="22"/>
        <v>97.435579235164482</v>
      </c>
      <c r="FI17" s="59">
        <f t="shared" si="23"/>
        <v>371.21335701294225</v>
      </c>
      <c r="FJ17" s="59">
        <f ca="1">AVERAGE(OFFSET($FI$3,0,0,'Données projet'!$E$16+1,1))-AVERAGE(OFFSET($H$3,0,0,'Données projet'!$E$16+1,1))</f>
        <v>353.37024194969638</v>
      </c>
      <c r="FK17" s="59">
        <f t="shared" si="48"/>
        <v>345.4750813433123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2.8</v>
      </c>
      <c r="FZ17" s="12">
        <f>IF('Données projet'!$A$244&gt;35,FZ16+FY17-GH16,IF(A17&lt;'Données projet'!$A$244,$FW$205^A17,IF(A17='Données projet'!$A$244,'Données projet'!$B$244,FZ16+FY17-GH16)))</f>
        <v>32.736532094021939</v>
      </c>
      <c r="GA17" s="17">
        <f>FZ17*VLOOKUP('Données projet'!$B$17,Paramètres!$A$1:$I$89,3,0)*VLOOKUP('Données projet'!$B$17,Paramètres!$A$1:$I$89,5,0)</f>
        <v>26.5558748346706</v>
      </c>
      <c r="GB17" s="13">
        <f t="shared" si="49"/>
        <v>8.3548831930669891</v>
      </c>
      <c r="GC17" s="20">
        <f t="shared" si="25"/>
        <v>60.802903564976283</v>
      </c>
      <c r="GD17" s="59">
        <f t="shared" si="26"/>
        <v>334.58068134275408</v>
      </c>
      <c r="GE17" s="59">
        <f ca="1">AVERAGE(OFFSET($GD$3,0,0,'Données projet'!$E$17+1,1))-AVERAGE(OFFSET($H$3,0,0,'Données projet'!$E$17+1,1))</f>
        <v>272.90535195666996</v>
      </c>
      <c r="GF17" s="59">
        <f t="shared" si="50"/>
        <v>222.25422164416898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6">
        <f t="shared" si="1"/>
        <v>256.66666666666669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4.0628205133333335</v>
      </c>
      <c r="N18" s="13">
        <f>IF('Données projet'!$A$36&gt;35,N17+M18-V17,IF(A18&lt;'Données projet'!$A$36,$K$205^A18,IF(A18='Données projet'!$A$36,'Données projet'!$B$36,N17+M18-V17)))</f>
        <v>11.04013656618433</v>
      </c>
      <c r="O18" s="13">
        <f>N18*VLOOKUP('Données projet'!$B$9,Paramètres!$A$1:$I$89,3,0)*VLOOKUP('Données projet'!$B$9,Paramètres!$A$1:$I$89,5,0)</f>
        <v>9.9891155650835817</v>
      </c>
      <c r="P18" s="13">
        <f t="shared" si="33"/>
        <v>3.52155240211412</v>
      </c>
      <c r="Q18" s="20">
        <f t="shared" si="2"/>
        <v>23.531080042869331</v>
      </c>
      <c r="R18" s="59">
        <f t="shared" si="0"/>
        <v>298.53108004286935</v>
      </c>
      <c r="S18" s="59">
        <f ca="1">AVERAGE(OFFSET($R$3,0,0,'Données projet'!$E$9+1,1))-AVERAGE(OFFSET($H$3,0,0,'Données projet'!$E$9+1,1))</f>
        <v>530.15029472203241</v>
      </c>
      <c r="T18" s="59">
        <f t="shared" si="34"/>
        <v>279.93992816625956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4.0628205133333335</v>
      </c>
      <c r="AI18" s="13">
        <f>IF('Données projet'!$A$62&gt;35,AI17+AH18-AQ17,IF(A18&lt;'Données projet'!$A$62,$AF$205^A18,IF(A18='Données projet'!$A$62,'Données projet'!$B$62,AI17+AH18-AQ17)))</f>
        <v>11.04013656618433</v>
      </c>
      <c r="AJ18" s="13">
        <f>AI18*VLOOKUP('Données projet'!$B$10,Paramètres!$A$1:$I$89,3,0)*VLOOKUP('Données projet'!$B$10,Paramètres!$A$1:$I$89,5,0)</f>
        <v>7.4057236085964488</v>
      </c>
      <c r="AK18" s="13">
        <f t="shared" si="35"/>
        <v>2.7033476998701533</v>
      </c>
      <c r="AL18" s="20">
        <f t="shared" si="4"/>
        <v>17.606632528912666</v>
      </c>
      <c r="AM18" s="59">
        <f t="shared" si="5"/>
        <v>292.60663252891266</v>
      </c>
      <c r="AN18" s="59">
        <f ca="1">AVERAGE(OFFSET($AM$3,0,0,'Données projet'!$E$10+1,1))-AVERAGE(OFFSET($H$3,0,0,'Données projet'!$E$10+1,1))</f>
        <v>403.92523699584234</v>
      </c>
      <c r="AO18" s="59">
        <f t="shared" si="36"/>
        <v>218.36990038879748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4.0628205133333335</v>
      </c>
      <c r="BD18" s="12">
        <f>IF('Données projet'!$A$88&gt;35,BD17+BC18-BL17,IF(A18&lt;'Données projet'!$A$88,$BA$205^A18,IF(A18='Données projet'!$A$88,'Données projet'!$B$88,BD17+BC18-BL17)))</f>
        <v>11.04013656618433</v>
      </c>
      <c r="BE18" s="13">
        <f>BD18*VLOOKUP('Données projet'!$B$11,Paramètres!$A$1:$I$89,3,0)*VLOOKUP('Données projet'!$B$11,Paramètres!$A$1:$I$89,5,0)</f>
        <v>10.505793956381009</v>
      </c>
      <c r="BF18" s="13">
        <f t="shared" si="37"/>
        <v>3.6820240625727703</v>
      </c>
      <c r="BG18" s="20">
        <f t="shared" si="7"/>
        <v>24.710449716344499</v>
      </c>
      <c r="BH18" s="59">
        <f t="shared" si="8"/>
        <v>299.7104497163445</v>
      </c>
      <c r="BI18" s="59">
        <f ca="1">AVERAGE(OFFSET($BH$3,0,0,'Données projet'!$E$11+1,1))-AVERAGE(OFFSET($H$3,0,0,'Données projet'!$E$11+1,1))</f>
        <v>555.30922539833159</v>
      </c>
      <c r="BJ18" s="59">
        <f t="shared" si="38"/>
        <v>292.20785527099503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73</v>
      </c>
      <c r="BW18" s="12">
        <f>VLOOKUP(A18,'Données projet'!$A$113:$I$133,9,0)</f>
        <v>8.8000000000000007</v>
      </c>
      <c r="BX18" s="12">
        <f t="array" ref="BX18">INDEX(BW:BW,MIN(IF(ISNUMBER(BW18:BW214),ROW(BW18:BW214),"")))</f>
        <v>8.8000000000000007</v>
      </c>
      <c r="BY18" s="12">
        <f>IF('Données projet'!$A$114&gt;35,BY17+BX18-CG17,IF(A18&lt;'Données projet'!$A$114,$BV$205^A18,IF(A18='Données projet'!$A$114,'Données projet'!$B$114,BY17+BX18-CG17)))</f>
        <v>72.999999999999986</v>
      </c>
      <c r="BZ18" s="13">
        <f>BY18*VLOOKUP('Données projet'!$B$12,Paramètres!$A$1:$I$89,3,0)*VLOOKUP('Données projet'!$B$12,Paramètres!$A$1:$I$89,5,0)</f>
        <v>63.772799999999997</v>
      </c>
      <c r="CA18" s="13">
        <f t="shared" si="39"/>
        <v>18.118739450759566</v>
      </c>
      <c r="CB18" s="20">
        <f t="shared" si="10"/>
        <v>142.62776454340624</v>
      </c>
      <c r="CC18" s="59">
        <f t="shared" si="11"/>
        <v>417.62776454340622</v>
      </c>
      <c r="CD18" s="59">
        <f ca="1">AVERAGE(OFFSET($CC$3,0,0,'Données projet'!$E$12+1,1))-AVERAGE(OFFSET($H$3,0,0,'Données projet'!$E$12+1,1))</f>
        <v>354.24684313982857</v>
      </c>
      <c r="CE18" s="59">
        <f t="shared" si="40"/>
        <v>322.65043486962185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65</v>
      </c>
      <c r="CR18" s="12">
        <f>VLOOKUP(A18,'Données projet'!$A$139:$I$159,9,0)</f>
        <v>10.8</v>
      </c>
      <c r="CS18" s="12">
        <f t="array" ref="CS18">INDEX(CR:CR,MIN(IF(ISNUMBER(CR18:CR214),ROW(CR18:CR214),"")))</f>
        <v>10.8</v>
      </c>
      <c r="CT18" s="12">
        <f>IF('Données projet'!$A$140&gt;35,CT17+CS18-DB17,IF(A18&lt;'Données projet'!$A$140,$CQ$205^A18,IF(A18='Données projet'!$A$140,'Données projet'!$B$140,CT17+CS18-DB17)))</f>
        <v>65</v>
      </c>
      <c r="CU18" s="17">
        <f>CT18*VLOOKUP('Données projet'!$B$13,Paramètres!$A$1:$I$89,3,0)*VLOOKUP('Données projet'!$B$13,Paramètres!$A$1:$I$89,5,0)</f>
        <v>47.657999999999994</v>
      </c>
      <c r="CV18" s="13">
        <f t="shared" si="41"/>
        <v>14.007249652087213</v>
      </c>
      <c r="CW18" s="20">
        <f t="shared" si="13"/>
        <v>107.40030981071855</v>
      </c>
      <c r="CX18" s="59">
        <f t="shared" si="14"/>
        <v>382.40030981071857</v>
      </c>
      <c r="CY18" s="59">
        <f ca="1">AVERAGE(OFFSET($CX$3,0,0,'Données projet'!$E$13+1,1))-AVERAGE(OFFSET($H$3,0,0,'Données projet'!$E$13+1,1))</f>
        <v>328.55201074501201</v>
      </c>
      <c r="CZ18" s="59">
        <f t="shared" si="42"/>
        <v>321.81422611044985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32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40</v>
      </c>
      <c r="DM18" s="12">
        <f>VLOOKUP(A18,'Données projet'!$A$165:$I$185,9,0)</f>
        <v>2.6666666666666665</v>
      </c>
      <c r="DN18" s="12">
        <f t="array" ref="DN18">INDEX(DM:DM,MIN(IF(ISNUMBER(DM18:DM214),ROW(DM18:DM214),"")))</f>
        <v>2.6666666666666665</v>
      </c>
      <c r="DO18" s="12">
        <f>IF('Données projet'!$A$166&gt;35,DO17+DN18-DW17,IF(A18&lt;'Données projet'!$A$166,$DL$205^A18,IF(A18='Données projet'!$A$166,'Données projet'!$B$166,DO17+DN18-DW17)))</f>
        <v>40</v>
      </c>
      <c r="DP18" s="17">
        <f>DO18*VLOOKUP('Données projet'!$B$14,Paramètres!$A$1:$I$89,3,0)*VLOOKUP('Données projet'!$B$14,Paramètres!$A$1:$I$89,5,0)</f>
        <v>31.200000000000003</v>
      </c>
      <c r="DQ18" s="13">
        <f t="shared" si="43"/>
        <v>9.6335657126419925</v>
      </c>
      <c r="DR18" s="20">
        <f t="shared" si="16"/>
        <v>71.118460282851473</v>
      </c>
      <c r="DS18" s="59">
        <f t="shared" si="17"/>
        <v>346.11846028285146</v>
      </c>
      <c r="DT18" s="59">
        <f ca="1">AVERAGE(OFFSET($DS$3,0,0,'Données projet'!$E$14+1,1))-AVERAGE(OFFSET($H$3,0,0,'Données projet'!$E$14+1,1))</f>
        <v>288.82868507674738</v>
      </c>
      <c r="DU18" s="59">
        <f t="shared" si="44"/>
        <v>283.48738729114024</v>
      </c>
      <c r="DV18" s="15">
        <f>IF(ISNA(VLOOKUP(A18,'Données projet'!$A$165:$I$185,3,0)),0,VLOOKUP(A18,'Données projet'!$A$165:$I$185,3,0))</f>
        <v>1</v>
      </c>
      <c r="DW18" s="15">
        <f>IF(ISNA(VLOOKUP(A18,'Données projet'!$A$165:$I$185,4,0)),0,VLOOKUP(A18,'Données projet'!$A$165:$I$185,4,0))</f>
        <v>3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1.6</v>
      </c>
      <c r="EJ18" s="12">
        <f>IF('Données projet'!$A$192&gt;35,EJ17+EI18-ER17,IF(A18&lt;'Données projet'!$A$192,$EG$205^A18,IF(A18='Données projet'!$A$192,'Données projet'!$B$192,EJ17+EI18-ER17)))</f>
        <v>13.454342644059421</v>
      </c>
      <c r="EK18" s="17">
        <f>EJ18*VLOOKUP('Données projet'!$B$15,Paramètres!$A$1:$I$89,3,0)*VLOOKUP('Données projet'!$B$15,Paramètres!$A$1:$I$89,5,0)</f>
        <v>11.543825988602984</v>
      </c>
      <c r="EL18" s="13">
        <f t="shared" si="45"/>
        <v>4.0016981182064377</v>
      </c>
      <c r="EM18" s="20">
        <f t="shared" si="19"/>
        <v>27.075121152693075</v>
      </c>
      <c r="EN18" s="59">
        <f t="shared" si="20"/>
        <v>302.0751211526931</v>
      </c>
      <c r="EO18" s="59">
        <f ca="1">AVERAGE(OFFSET($EN$3,0,0,'Données projet'!$E$15+1,1))-AVERAGE(OFFSET($H$3,0,0,'Données projet'!$E$15+1,1))</f>
        <v>447.47021939360354</v>
      </c>
      <c r="EP18" s="59">
        <f t="shared" si="46"/>
        <v>256.77417912163997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65</v>
      </c>
      <c r="FC18" s="12">
        <f>VLOOKUP(A18,'Données projet'!$A$217:$I$237,9,0)</f>
        <v>10.8</v>
      </c>
      <c r="FD18" s="12">
        <f t="array" ref="FD18">INDEX(FC:FC,MIN(IF(ISNUMBER(FC18:FC214),ROW(FC18:FC214),"")))</f>
        <v>10.8</v>
      </c>
      <c r="FE18" s="12">
        <f>IF('Données projet'!$A$218&gt;35,FE17+FD18-FM17,IF(A18&lt;'Données projet'!$A$218,$FB$205^A18,IF(A18='Données projet'!$A$218,'Données projet'!$B$218,FE17+FD18-FM17)))</f>
        <v>65</v>
      </c>
      <c r="FF18" s="17">
        <f>FE18*VLOOKUP('Données projet'!$B$16,Paramètres!$A$1:$I$89,3,0)*VLOOKUP('Données projet'!$B$16,Paramètres!$A$1:$I$89,5,0)</f>
        <v>51.713999999999999</v>
      </c>
      <c r="FG18" s="13">
        <f t="shared" si="47"/>
        <v>15.055535578337075</v>
      </c>
      <c r="FH18" s="20">
        <f t="shared" si="22"/>
        <v>116.29027446560372</v>
      </c>
      <c r="FI18" s="59">
        <f t="shared" si="23"/>
        <v>391.29027446560372</v>
      </c>
      <c r="FJ18" s="59">
        <f ca="1">AVERAGE(OFFSET($FI$3,0,0,'Données projet'!$E$16+1,1))-AVERAGE(OFFSET($H$3,0,0,'Données projet'!$E$16+1,1))</f>
        <v>353.37024194969638</v>
      </c>
      <c r="FK18" s="59">
        <f t="shared" si="48"/>
        <v>345.4750813433123</v>
      </c>
      <c r="FL18" s="15">
        <f>IF(ISNA(VLOOKUP(A18,'Données projet'!$A$217:$I$237,3,0)),0,VLOOKUP(A18,'Données projet'!$A$217:$I$237,3,0))</f>
        <v>1</v>
      </c>
      <c r="FM18" s="15">
        <f>IF(ISNA(VLOOKUP(A18,'Données projet'!$A$217:$I$237,4,0)),0,VLOOKUP(A18,'Données projet'!$A$217:$I$237,4,0))</f>
        <v>32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>
        <f>VLOOKUP(A18,'Données projet'!$A$243:$I$263,2,0)</f>
        <v>42</v>
      </c>
      <c r="FX18" s="12">
        <f>VLOOKUP(A18,'Données projet'!$A$243:$I$263,9,0)</f>
        <v>2.8</v>
      </c>
      <c r="FY18" s="12">
        <f t="array" ref="FY18">INDEX(FX:FX,MIN(IF(ISNUMBER(FX18:FX214),ROW(FX18:FX214),"")))</f>
        <v>2.8</v>
      </c>
      <c r="FZ18" s="12">
        <f>IF('Données projet'!$A$244&gt;35,FZ17+FY18-GH17,IF(A18&lt;'Données projet'!$A$244,$FW$205^A18,IF(A18='Données projet'!$A$244,'Données projet'!$B$244,FZ17+FY18-GH17)))</f>
        <v>42</v>
      </c>
      <c r="GA18" s="17">
        <f>FZ18*VLOOKUP('Données projet'!$B$17,Paramètres!$A$1:$I$89,3,0)*VLOOKUP('Données projet'!$B$17,Paramètres!$A$1:$I$89,5,0)</f>
        <v>34.070399999999999</v>
      </c>
      <c r="GB18" s="13">
        <f t="shared" si="49"/>
        <v>10.412633617059315</v>
      </c>
      <c r="GC18" s="20">
        <f t="shared" si="25"/>
        <v>77.474616883044959</v>
      </c>
      <c r="GD18" s="59">
        <f t="shared" si="26"/>
        <v>352.47461688304497</v>
      </c>
      <c r="GE18" s="59">
        <f ca="1">AVERAGE(OFFSET($GD$3,0,0,'Données projet'!$E$17+1,1))-AVERAGE(OFFSET($H$3,0,0,'Données projet'!$E$17+1,1))</f>
        <v>272.90535195666996</v>
      </c>
      <c r="GF18" s="59">
        <f t="shared" si="50"/>
        <v>222.25422164416898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6">
        <f t="shared" si="1"/>
        <v>256.66666666666669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4.0628205133333335</v>
      </c>
      <c r="N19" s="13">
        <f>IF('Données projet'!$A$36&gt;35,N18+M19-V18,IF(A19&lt;'Données projet'!$A$36,$K$205^A19,IF(A19='Données projet'!$A$36,'Données projet'!$B$36,N18+M19-V18)))</f>
        <v>12.957048230073568</v>
      </c>
      <c r="O19" s="13">
        <f>N19*VLOOKUP('Données projet'!$B$9,Paramètres!$A$1:$I$89,3,0)*VLOOKUP('Données projet'!$B$9,Paramètres!$A$1:$I$89,5,0)</f>
        <v>11.723537238570565</v>
      </c>
      <c r="P19" s="13">
        <f t="shared" si="33"/>
        <v>4.0566945001023926</v>
      </c>
      <c r="Q19" s="20">
        <f t="shared" si="2"/>
        <v>27.483903611522063</v>
      </c>
      <c r="R19" s="59">
        <f t="shared" si="0"/>
        <v>303.7061258337443</v>
      </c>
      <c r="S19" s="59">
        <f ca="1">AVERAGE(OFFSET($R$3,0,0,'Données projet'!$E$9+1,1))-AVERAGE(OFFSET($H$3,0,0,'Données projet'!$E$9+1,1))</f>
        <v>530.15029472203241</v>
      </c>
      <c r="T19" s="59">
        <f t="shared" si="34"/>
        <v>279.93992816625956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4.0628205133333335</v>
      </c>
      <c r="AI19" s="13">
        <f>IF('Données projet'!$A$62&gt;35,AI18+AH19-AQ18,IF(A19&lt;'Données projet'!$A$62,$AF$205^A19,IF(A19='Données projet'!$A$62,'Données projet'!$B$62,AI18+AH19-AQ18)))</f>
        <v>12.957048230073568</v>
      </c>
      <c r="AJ19" s="13">
        <f>AI19*VLOOKUP('Données projet'!$B$10,Paramètres!$A$1:$I$89,3,0)*VLOOKUP('Données projet'!$B$10,Paramètres!$A$1:$I$89,5,0)</f>
        <v>8.6915879527333502</v>
      </c>
      <c r="AK19" s="13">
        <f t="shared" si="35"/>
        <v>3.1141537860813906</v>
      </c>
      <c r="AL19" s="20">
        <f t="shared" si="4"/>
        <v>20.561666861769005</v>
      </c>
      <c r="AM19" s="59">
        <f t="shared" si="5"/>
        <v>296.78388908399126</v>
      </c>
      <c r="AN19" s="59">
        <f ca="1">AVERAGE(OFFSET($AM$3,0,0,'Données projet'!$E$10+1,1))-AVERAGE(OFFSET($H$3,0,0,'Données projet'!$E$10+1,1))</f>
        <v>403.92523699584234</v>
      </c>
      <c r="AO19" s="59">
        <f t="shared" si="36"/>
        <v>218.36990038879748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4.0628205133333335</v>
      </c>
      <c r="BD19" s="12">
        <f>IF('Données projet'!$A$88&gt;35,BD18+BC19-BL18,IF(A19&lt;'Données projet'!$A$88,$BA$205^A19,IF(A19='Données projet'!$A$88,'Données projet'!$B$88,BD18+BC19-BL18)))</f>
        <v>12.957048230073568</v>
      </c>
      <c r="BE19" s="13">
        <f>BD19*VLOOKUP('Données projet'!$B$11,Paramètres!$A$1:$I$89,3,0)*VLOOKUP('Données projet'!$B$11,Paramètres!$A$1:$I$89,5,0)</f>
        <v>12.329927095738007</v>
      </c>
      <c r="BF19" s="13">
        <f t="shared" si="37"/>
        <v>4.2415517528339128</v>
      </c>
      <c r="BG19" s="20">
        <f t="shared" si="7"/>
        <v>28.861992327929428</v>
      </c>
      <c r="BH19" s="59">
        <f t="shared" si="8"/>
        <v>305.08421455015167</v>
      </c>
      <c r="BI19" s="59">
        <f ca="1">AVERAGE(OFFSET($BH$3,0,0,'Données projet'!$E$11+1,1))-AVERAGE(OFFSET($H$3,0,0,'Données projet'!$E$11+1,1))</f>
        <v>555.30922539833159</v>
      </c>
      <c r="BJ19" s="59">
        <f t="shared" si="38"/>
        <v>292.20785527099503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11.2</v>
      </c>
      <c r="BY19" s="12">
        <f>IF('Données projet'!$A$114&gt;35,BY18+BX19-CG18,IF(A19&lt;'Données projet'!$A$114,$BV$205^A19,IF(A19='Données projet'!$A$114,'Données projet'!$B$114,BY18+BX19-CG18)))</f>
        <v>84.199999999999989</v>
      </c>
      <c r="BZ19" s="13">
        <f>BY19*VLOOKUP('Données projet'!$B$12,Paramètres!$A$1:$I$89,3,0)*VLOOKUP('Données projet'!$B$12,Paramètres!$A$1:$I$89,5,0)</f>
        <v>73.557119999999998</v>
      </c>
      <c r="CA19" s="13">
        <f t="shared" si="39"/>
        <v>20.554251427792224</v>
      </c>
      <c r="CB19" s="20">
        <f t="shared" si="10"/>
        <v>163.91063857007143</v>
      </c>
      <c r="CC19" s="59">
        <f t="shared" si="11"/>
        <v>440.13286079229363</v>
      </c>
      <c r="CD19" s="59">
        <f ca="1">AVERAGE(OFFSET($CC$3,0,0,'Données projet'!$E$12+1,1))-AVERAGE(OFFSET($H$3,0,0,'Données projet'!$E$12+1,1))</f>
        <v>354.24684313982857</v>
      </c>
      <c r="CE19" s="59">
        <f t="shared" si="40"/>
        <v>322.65043486962185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13.8</v>
      </c>
      <c r="CT19" s="12">
        <f>IF('Données projet'!$A$140&gt;35,CT18+CS19-DB18,IF(A19&lt;'Données projet'!$A$140,$CQ$205^A19,IF(A19='Données projet'!$A$140,'Données projet'!$B$140,CT18+CS19-DB18)))</f>
        <v>46.8</v>
      </c>
      <c r="CU19" s="17">
        <f>CT19*VLOOKUP('Données projet'!$B$13,Paramètres!$A$1:$I$89,3,0)*VLOOKUP('Données projet'!$B$13,Paramètres!$A$1:$I$89,5,0)</f>
        <v>34.313760000000002</v>
      </c>
      <c r="CV19" s="13">
        <f t="shared" si="41"/>
        <v>10.478324962562111</v>
      </c>
      <c r="CW19" s="20">
        <f t="shared" si="13"/>
        <v>78.012881309795674</v>
      </c>
      <c r="CX19" s="59">
        <f t="shared" si="14"/>
        <v>354.23510353201789</v>
      </c>
      <c r="CY19" s="59">
        <f ca="1">AVERAGE(OFFSET($CX$3,0,0,'Données projet'!$E$13+1,1))-AVERAGE(OFFSET($H$3,0,0,'Données projet'!$E$13+1,1))</f>
        <v>328.55201074501201</v>
      </c>
      <c r="CZ19" s="59">
        <f t="shared" si="42"/>
        <v>321.81422611044985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9.6</v>
      </c>
      <c r="DO19" s="12">
        <f>IF('Données projet'!$A$166&gt;35,DO18+DN19-DW18,IF(A19&lt;'Données projet'!$A$166,$DL$205^A19,IF(A19='Données projet'!$A$166,'Données projet'!$B$166,DO18+DN19-DW18)))</f>
        <v>46.6</v>
      </c>
      <c r="DP19" s="17">
        <f>DO19*VLOOKUP('Données projet'!$B$14,Paramètres!$A$1:$I$89,3,0)*VLOOKUP('Données projet'!$B$14,Paramètres!$A$1:$I$89,5,0)</f>
        <v>36.347999999999999</v>
      </c>
      <c r="DQ19" s="13">
        <f t="shared" si="43"/>
        <v>11.025356771848859</v>
      </c>
      <c r="DR19" s="20">
        <f t="shared" si="16"/>
        <v>82.508596377636763</v>
      </c>
      <c r="DS19" s="59">
        <f t="shared" si="17"/>
        <v>358.73081859985899</v>
      </c>
      <c r="DT19" s="59">
        <f ca="1">AVERAGE(OFFSET($DS$3,0,0,'Données projet'!$E$14+1,1))-AVERAGE(OFFSET($H$3,0,0,'Données projet'!$E$14+1,1))</f>
        <v>288.82868507674738</v>
      </c>
      <c r="DU19" s="59">
        <f t="shared" si="44"/>
        <v>283.48738729114024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1.6</v>
      </c>
      <c r="EJ19" s="12">
        <f>IF('Données projet'!$A$192&gt;35,EJ18+EI19-ER18,IF(A19&lt;'Données projet'!$A$192,$EG$205^A19,IF(A19='Données projet'!$A$192,'Données projet'!$B$192,EJ18+EI19-ER18)))</f>
        <v>15.999999999999986</v>
      </c>
      <c r="EK19" s="17">
        <f>EJ19*VLOOKUP('Données projet'!$B$15,Paramètres!$A$1:$I$89,3,0)*VLOOKUP('Données projet'!$B$15,Paramètres!$A$1:$I$89,5,0)</f>
        <v>13.727999999999991</v>
      </c>
      <c r="EL19" s="13">
        <f t="shared" si="45"/>
        <v>4.6638207366437268</v>
      </c>
      <c r="EM19" s="20">
        <f t="shared" si="19"/>
        <v>32.032421116321139</v>
      </c>
      <c r="EN19" s="59">
        <f t="shared" si="20"/>
        <v>308.25464333854336</v>
      </c>
      <c r="EO19" s="59">
        <f ca="1">AVERAGE(OFFSET($EN$3,0,0,'Données projet'!$E$15+1,1))-AVERAGE(OFFSET($H$3,0,0,'Données projet'!$E$15+1,1))</f>
        <v>447.47021939360354</v>
      </c>
      <c r="EP19" s="59">
        <f t="shared" si="46"/>
        <v>256.77417912163997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13.8</v>
      </c>
      <c r="FE19" s="12">
        <f>IF('Données projet'!$A$218&gt;35,FE18+FD19-FM18,IF(A19&lt;'Données projet'!$A$218,$FB$205^A19,IF(A19='Données projet'!$A$218,'Données projet'!$B$218,FE18+FD19-FM18)))</f>
        <v>46.8</v>
      </c>
      <c r="FF19" s="17">
        <f>FE19*VLOOKUP('Données projet'!$B$16,Paramètres!$A$1:$I$89,3,0)*VLOOKUP('Données projet'!$B$16,Paramètres!$A$1:$I$89,5,0)</f>
        <v>37.234079999999999</v>
      </c>
      <c r="FG19" s="13">
        <f t="shared" si="47"/>
        <v>11.262510356679771</v>
      </c>
      <c r="FH19" s="20">
        <f t="shared" si="22"/>
        <v>84.464894871217254</v>
      </c>
      <c r="FI19" s="59">
        <f t="shared" si="23"/>
        <v>360.6871170934395</v>
      </c>
      <c r="FJ19" s="59">
        <f ca="1">AVERAGE(OFFSET($FI$3,0,0,'Données projet'!$E$16+1,1))-AVERAGE(OFFSET($H$3,0,0,'Données projet'!$E$16+1,1))</f>
        <v>353.37024194969638</v>
      </c>
      <c r="FK19" s="59">
        <f t="shared" si="48"/>
        <v>345.4750813433123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5.4</v>
      </c>
      <c r="FZ19" s="12">
        <f>IF('Données projet'!$A$244&gt;35,FZ18+FY19-GH18,IF(A19&lt;'Données projet'!$A$244,$FW$205^A19,IF(A19='Données projet'!$A$244,'Données projet'!$B$244,FZ18+FY19-GH18)))</f>
        <v>47.4</v>
      </c>
      <c r="GA19" s="17">
        <f>FZ19*VLOOKUP('Données projet'!$B$17,Paramètres!$A$1:$I$89,3,0)*VLOOKUP('Données projet'!$B$17,Paramètres!$A$1:$I$89,5,0)</f>
        <v>38.450879999999998</v>
      </c>
      <c r="GB19" s="13">
        <f t="shared" si="49"/>
        <v>11.587113394776683</v>
      </c>
      <c r="GC19" s="20">
        <f t="shared" si="25"/>
        <v>87.149505162569383</v>
      </c>
      <c r="GD19" s="59">
        <f t="shared" si="26"/>
        <v>363.3717273847916</v>
      </c>
      <c r="GE19" s="59">
        <f ca="1">AVERAGE(OFFSET($GD$3,0,0,'Données projet'!$E$17+1,1))-AVERAGE(OFFSET($H$3,0,0,'Données projet'!$E$17+1,1))</f>
        <v>272.90535195666996</v>
      </c>
      <c r="GF19" s="59">
        <f t="shared" si="50"/>
        <v>222.25422164416898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6">
        <f t="shared" si="1"/>
        <v>256.66666666666669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4.0628205133333335</v>
      </c>
      <c r="N20" s="13">
        <f>IF('Données projet'!$A$36&gt;35,N19+M20-V19,IF(A20&lt;'Données projet'!$A$36,$K$205^A20,IF(A20='Données projet'!$A$36,'Données projet'!$B$36,N19+M20-V19)))</f>
        <v>15.206795480291483</v>
      </c>
      <c r="O20" s="13">
        <f>N20*VLOOKUP('Données projet'!$B$9,Paramètres!$A$1:$I$89,3,0)*VLOOKUP('Données projet'!$B$9,Paramètres!$A$1:$I$89,5,0)</f>
        <v>13.759108550567733</v>
      </c>
      <c r="P20" s="13">
        <f t="shared" si="33"/>
        <v>4.6731578542694354</v>
      </c>
      <c r="Q20" s="20">
        <f t="shared" si="2"/>
        <v>32.10286398842473</v>
      </c>
      <c r="R20" s="59">
        <f t="shared" si="0"/>
        <v>309.54730843286916</v>
      </c>
      <c r="S20" s="59">
        <f ca="1">AVERAGE(OFFSET($R$3,0,0,'Données projet'!$E$9+1,1))-AVERAGE(OFFSET($H$3,0,0,'Données projet'!$E$9+1,1))</f>
        <v>530.15029472203241</v>
      </c>
      <c r="T20" s="59">
        <f t="shared" si="34"/>
        <v>279.93992816625956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4.0628205133333335</v>
      </c>
      <c r="AI20" s="13">
        <f>IF('Données projet'!$A$62&gt;35,AI19+AH20-AQ19,IF(A20&lt;'Données projet'!$A$62,$AF$205^A20,IF(A20='Données projet'!$A$62,'Données projet'!$B$62,AI19+AH20-AQ19)))</f>
        <v>15.206795480291483</v>
      </c>
      <c r="AJ20" s="13">
        <f>AI20*VLOOKUP('Données projet'!$B$10,Paramètres!$A$1:$I$89,3,0)*VLOOKUP('Données projet'!$B$10,Paramètres!$A$1:$I$89,5,0)</f>
        <v>10.200718408179528</v>
      </c>
      <c r="AK20" s="13">
        <f t="shared" si="35"/>
        <v>3.5873867811494882</v>
      </c>
      <c r="AL20" s="20">
        <f t="shared" si="4"/>
        <v>24.014283204748036</v>
      </c>
      <c r="AM20" s="59">
        <f t="shared" si="5"/>
        <v>301.4587276491925</v>
      </c>
      <c r="AN20" s="59">
        <f ca="1">AVERAGE(OFFSET($AM$3,0,0,'Données projet'!$E$10+1,1))-AVERAGE(OFFSET($H$3,0,0,'Données projet'!$E$10+1,1))</f>
        <v>403.92523699584234</v>
      </c>
      <c r="AO20" s="59">
        <f t="shared" si="36"/>
        <v>218.36990038879748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4.0628205133333335</v>
      </c>
      <c r="BD20" s="12">
        <f>IF('Données projet'!$A$88&gt;35,BD19+BC20-BL19,IF(A20&lt;'Données projet'!$A$88,$BA$205^A20,IF(A20='Données projet'!$A$88,'Données projet'!$B$88,BD19+BC20-BL19)))</f>
        <v>15.206795480291483</v>
      </c>
      <c r="BE20" s="13">
        <f>BD20*VLOOKUP('Données projet'!$B$11,Paramètres!$A$1:$I$89,3,0)*VLOOKUP('Données projet'!$B$11,Paramètres!$A$1:$I$89,5,0)</f>
        <v>14.470786579045376</v>
      </c>
      <c r="BF20" s="13">
        <f t="shared" si="37"/>
        <v>4.8861063823134332</v>
      </c>
      <c r="BG20" s="20">
        <f t="shared" si="7"/>
        <v>33.713255241033259</v>
      </c>
      <c r="BH20" s="59">
        <f t="shared" si="8"/>
        <v>311.15769968547772</v>
      </c>
      <c r="BI20" s="59">
        <f ca="1">AVERAGE(OFFSET($BH$3,0,0,'Données projet'!$E$11+1,1))-AVERAGE(OFFSET($H$3,0,0,'Données projet'!$E$11+1,1))</f>
        <v>555.30922539833159</v>
      </c>
      <c r="BJ20" s="59">
        <f t="shared" si="38"/>
        <v>292.20785527099503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11.2</v>
      </c>
      <c r="BY20" s="12">
        <f>IF('Données projet'!$A$114&gt;35,BY19+BX20-CG19,IF(A20&lt;'Données projet'!$A$114,$BV$205^A20,IF(A20='Données projet'!$A$114,'Données projet'!$B$114,BY19+BX20-CG19)))</f>
        <v>95.399999999999991</v>
      </c>
      <c r="BZ20" s="13">
        <f>BY20*VLOOKUP('Données projet'!$B$12,Paramètres!$A$1:$I$89,3,0)*VLOOKUP('Données projet'!$B$12,Paramètres!$A$1:$I$89,5,0)</f>
        <v>83.341440000000006</v>
      </c>
      <c r="CA20" s="13">
        <f t="shared" si="39"/>
        <v>22.952227742446681</v>
      </c>
      <c r="CB20" s="20">
        <f t="shared" si="10"/>
        <v>185.12813798476131</v>
      </c>
      <c r="CC20" s="59">
        <f t="shared" si="11"/>
        <v>462.5725824292058</v>
      </c>
      <c r="CD20" s="59">
        <f ca="1">AVERAGE(OFFSET($CC$3,0,0,'Données projet'!$E$12+1,1))-AVERAGE(OFFSET($H$3,0,0,'Données projet'!$E$12+1,1))</f>
        <v>354.24684313982857</v>
      </c>
      <c r="CE20" s="59">
        <f t="shared" si="40"/>
        <v>322.65043486962185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13.8</v>
      </c>
      <c r="CT20" s="12">
        <f>IF('Données projet'!$A$140&gt;35,CT19+CS20-DB19,IF(A20&lt;'Données projet'!$A$140,$CQ$205^A20,IF(A20='Données projet'!$A$140,'Données projet'!$B$140,CT19+CS20-DB19)))</f>
        <v>60.599999999999994</v>
      </c>
      <c r="CU20" s="17">
        <f>CT20*VLOOKUP('Données projet'!$B$13,Paramètres!$A$1:$I$89,3,0)*VLOOKUP('Données projet'!$B$13,Paramètres!$A$1:$I$89,5,0)</f>
        <v>44.431919999999998</v>
      </c>
      <c r="CV20" s="13">
        <f t="shared" si="41"/>
        <v>13.166048117528</v>
      </c>
      <c r="CW20" s="20">
        <f t="shared" si="13"/>
        <v>100.31646113802792</v>
      </c>
      <c r="CX20" s="59">
        <f t="shared" si="14"/>
        <v>377.76090558247239</v>
      </c>
      <c r="CY20" s="59">
        <f ca="1">AVERAGE(OFFSET($CX$3,0,0,'Données projet'!$E$13+1,1))-AVERAGE(OFFSET($H$3,0,0,'Données projet'!$E$13+1,1))</f>
        <v>328.55201074501201</v>
      </c>
      <c r="CZ20" s="59">
        <f t="shared" si="42"/>
        <v>321.81422611044985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9.6</v>
      </c>
      <c r="DO20" s="12">
        <f>IF('Données projet'!$A$166&gt;35,DO19+DN20-DW19,IF(A20&lt;'Données projet'!$A$166,$DL$205^A20,IF(A20='Données projet'!$A$166,'Données projet'!$B$166,DO19+DN20-DW19)))</f>
        <v>56.2</v>
      </c>
      <c r="DP20" s="17">
        <f>DO20*VLOOKUP('Données projet'!$B$14,Paramètres!$A$1:$I$89,3,0)*VLOOKUP('Données projet'!$B$14,Paramètres!$A$1:$I$89,5,0)</f>
        <v>43.836000000000006</v>
      </c>
      <c r="DQ20" s="13">
        <f t="shared" si="43"/>
        <v>13.009897179721728</v>
      </c>
      <c r="DR20" s="20">
        <f t="shared" si="16"/>
        <v>99.006604254682017</v>
      </c>
      <c r="DS20" s="59">
        <f t="shared" si="17"/>
        <v>376.45104869912649</v>
      </c>
      <c r="DT20" s="59">
        <f ca="1">AVERAGE(OFFSET($DS$3,0,0,'Données projet'!$E$14+1,1))-AVERAGE(OFFSET($H$3,0,0,'Données projet'!$E$14+1,1))</f>
        <v>288.82868507674738</v>
      </c>
      <c r="DU20" s="59">
        <f t="shared" si="44"/>
        <v>283.48738729114024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1.6</v>
      </c>
      <c r="EJ20" s="12">
        <f>IF('Données projet'!$A$192&gt;35,EJ19+EI20-ER19,IF(A20&lt;'Données projet'!$A$192,$EG$205^A20,IF(A20='Données projet'!$A$192,'Données projet'!$B$192,EJ19+EI20-ER19)))</f>
        <v>19.027313840043519</v>
      </c>
      <c r="EK20" s="17">
        <f>EJ20*VLOOKUP('Données projet'!$B$15,Paramètres!$A$1:$I$89,3,0)*VLOOKUP('Données projet'!$B$15,Paramètres!$A$1:$I$89,5,0)</f>
        <v>16.325435274757343</v>
      </c>
      <c r="EL20" s="13">
        <f t="shared" si="45"/>
        <v>5.4354984361731269</v>
      </c>
      <c r="EM20" s="20">
        <f t="shared" si="19"/>
        <v>37.90029287987057</v>
      </c>
      <c r="EN20" s="59">
        <f t="shared" si="20"/>
        <v>315.34473732431502</v>
      </c>
      <c r="EO20" s="59">
        <f ca="1">AVERAGE(OFFSET($EN$3,0,0,'Données projet'!$E$15+1,1))-AVERAGE(OFFSET($H$3,0,0,'Données projet'!$E$15+1,1))</f>
        <v>447.47021939360354</v>
      </c>
      <c r="EP20" s="59">
        <f t="shared" si="46"/>
        <v>256.77417912163997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13.8</v>
      </c>
      <c r="FE20" s="12">
        <f>IF('Données projet'!$A$218&gt;35,FE19+FD20-FM19,IF(A20&lt;'Données projet'!$A$218,$FB$205^A20,IF(A20='Données projet'!$A$218,'Données projet'!$B$218,FE19+FD20-FM19)))</f>
        <v>60.599999999999994</v>
      </c>
      <c r="FF20" s="17">
        <f>FE20*VLOOKUP('Données projet'!$B$16,Paramètres!$A$1:$I$89,3,0)*VLOOKUP('Données projet'!$B$16,Paramètres!$A$1:$I$89,5,0)</f>
        <v>48.213360000000002</v>
      </c>
      <c r="FG20" s="13">
        <f t="shared" si="47"/>
        <v>14.151379520104694</v>
      </c>
      <c r="FH20" s="20">
        <f t="shared" si="22"/>
        <v>108.61858799751566</v>
      </c>
      <c r="FI20" s="59">
        <f t="shared" si="23"/>
        <v>386.0630324419601</v>
      </c>
      <c r="FJ20" s="59">
        <f ca="1">AVERAGE(OFFSET($FI$3,0,0,'Données projet'!$E$16+1,1))-AVERAGE(OFFSET($H$3,0,0,'Données projet'!$E$16+1,1))</f>
        <v>353.37024194969638</v>
      </c>
      <c r="FK20" s="59">
        <f t="shared" si="48"/>
        <v>345.4750813433123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5.4</v>
      </c>
      <c r="FZ20" s="12">
        <f>IF('Données projet'!$A$244&gt;35,FZ19+FY20-GH19,IF(A20&lt;'Données projet'!$A$244,$FW$205^A20,IF(A20='Données projet'!$A$244,'Données projet'!$B$244,FZ19+FY20-GH19)))</f>
        <v>52.8</v>
      </c>
      <c r="GA20" s="17">
        <f>FZ20*VLOOKUP('Données projet'!$B$17,Paramètres!$A$1:$I$89,3,0)*VLOOKUP('Données projet'!$B$17,Paramètres!$A$1:$I$89,5,0)</f>
        <v>42.831360000000004</v>
      </c>
      <c r="GB20" s="13">
        <f t="shared" si="49"/>
        <v>12.746086115928794</v>
      </c>
      <c r="GC20" s="20">
        <f t="shared" si="25"/>
        <v>96.797385318575991</v>
      </c>
      <c r="GD20" s="59">
        <f t="shared" si="26"/>
        <v>374.24182976302046</v>
      </c>
      <c r="GE20" s="59">
        <f ca="1">AVERAGE(OFFSET($GD$3,0,0,'Données projet'!$E$17+1,1))-AVERAGE(OFFSET($H$3,0,0,'Données projet'!$E$17+1,1))</f>
        <v>272.90535195666996</v>
      </c>
      <c r="GF20" s="59">
        <f t="shared" si="50"/>
        <v>222.25422164416898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6">
        <f t="shared" si="1"/>
        <v>256.66666666666669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4.0628205133333335</v>
      </c>
      <c r="N21" s="13">
        <f>IF('Données projet'!$A$36&gt;35,N20+M21-V20,IF(A21&lt;'Données projet'!$A$36,$K$205^A21,IF(A21='Données projet'!$A$36,'Données projet'!$B$36,N20+M21-V20)))</f>
        <v>17.847168944133852</v>
      </c>
      <c r="O21" s="13">
        <f>N21*VLOOKUP('Données projet'!$B$9,Paramètres!$A$1:$I$89,3,0)*VLOOKUP('Données projet'!$B$9,Paramètres!$A$1:$I$89,5,0)</f>
        <v>16.148118460652309</v>
      </c>
      <c r="P21" s="13">
        <f t="shared" si="33"/>
        <v>5.3833002042349793</v>
      </c>
      <c r="Q21" s="20">
        <f t="shared" si="2"/>
        <v>37.500554174678697</v>
      </c>
      <c r="R21" s="59">
        <f t="shared" si="0"/>
        <v>316.1672208413454</v>
      </c>
      <c r="S21" s="59">
        <f ca="1">AVERAGE(OFFSET($R$3,0,0,'Données projet'!$E$9+1,1))-AVERAGE(OFFSET($H$3,0,0,'Données projet'!$E$9+1,1))</f>
        <v>530.15029472203241</v>
      </c>
      <c r="T21" s="59">
        <f t="shared" si="34"/>
        <v>279.93992816625956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4.0628205133333335</v>
      </c>
      <c r="AI21" s="13">
        <f>IF('Données projet'!$A$62&gt;35,AI20+AH21-AQ20,IF(A21&lt;'Données projet'!$A$62,$AF$205^A21,IF(A21='Données projet'!$A$62,'Données projet'!$B$62,AI20+AH21-AQ20)))</f>
        <v>17.847168944133852</v>
      </c>
      <c r="AJ21" s="13">
        <f>AI21*VLOOKUP('Données projet'!$B$10,Paramètres!$A$1:$I$89,3,0)*VLOOKUP('Données projet'!$B$10,Paramètres!$A$1:$I$89,5,0)</f>
        <v>11.971880927724989</v>
      </c>
      <c r="AK21" s="13">
        <f t="shared" si="35"/>
        <v>4.132533202144737</v>
      </c>
      <c r="AL21" s="20">
        <f t="shared" si="4"/>
        <v>28.048521276189771</v>
      </c>
      <c r="AM21" s="59">
        <f t="shared" si="5"/>
        <v>306.71518794285646</v>
      </c>
      <c r="AN21" s="59">
        <f ca="1">AVERAGE(OFFSET($AM$3,0,0,'Données projet'!$E$10+1,1))-AVERAGE(OFFSET($H$3,0,0,'Données projet'!$E$10+1,1))</f>
        <v>403.92523699584234</v>
      </c>
      <c r="AO21" s="59">
        <f t="shared" si="36"/>
        <v>218.36990038879748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4.0628205133333335</v>
      </c>
      <c r="BD21" s="12">
        <f>IF('Données projet'!$A$88&gt;35,BD20+BC21-BL20,IF(A21&lt;'Données projet'!$A$88,$BA$205^A21,IF(A21='Données projet'!$A$88,'Données projet'!$B$88,BD20+BC21-BL20)))</f>
        <v>17.847168944133852</v>
      </c>
      <c r="BE21" s="13">
        <f>BD21*VLOOKUP('Données projet'!$B$11,Paramètres!$A$1:$I$89,3,0)*VLOOKUP('Données projet'!$B$11,Paramètres!$A$1:$I$89,5,0)</f>
        <v>16.983365967237773</v>
      </c>
      <c r="BF21" s="13">
        <f t="shared" si="37"/>
        <v>5.6286088135864594</v>
      </c>
      <c r="BG21" s="20">
        <f t="shared" si="7"/>
        <v>39.382522743268872</v>
      </c>
      <c r="BH21" s="59">
        <f t="shared" si="8"/>
        <v>318.04918940993554</v>
      </c>
      <c r="BI21" s="59">
        <f ca="1">AVERAGE(OFFSET($BH$3,0,0,'Données projet'!$E$11+1,1))-AVERAGE(OFFSET($H$3,0,0,'Données projet'!$E$11+1,1))</f>
        <v>555.30922539833159</v>
      </c>
      <c r="BJ21" s="59">
        <f t="shared" si="38"/>
        <v>292.20785527099503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11.2</v>
      </c>
      <c r="BY21" s="12">
        <f>IF('Données projet'!$A$114&gt;35,BY20+BX21-CG20,IF(A21&lt;'Données projet'!$A$114,$BV$205^A21,IF(A21='Données projet'!$A$114,'Données projet'!$B$114,BY20+BX21-CG20)))</f>
        <v>106.6</v>
      </c>
      <c r="BZ21" s="13">
        <f>BY21*VLOOKUP('Données projet'!$B$12,Paramètres!$A$1:$I$89,3,0)*VLOOKUP('Données projet'!$B$12,Paramètres!$A$1:$I$89,5,0)</f>
        <v>93.125760000000014</v>
      </c>
      <c r="CA21" s="13">
        <f t="shared" si="39"/>
        <v>25.317578585717406</v>
      </c>
      <c r="CB21" s="20">
        <f t="shared" si="10"/>
        <v>206.2888147034578</v>
      </c>
      <c r="CC21" s="59">
        <f t="shared" si="11"/>
        <v>484.95548137012452</v>
      </c>
      <c r="CD21" s="59">
        <f ca="1">AVERAGE(OFFSET($CC$3,0,0,'Données projet'!$E$12+1,1))-AVERAGE(OFFSET($H$3,0,0,'Données projet'!$E$12+1,1))</f>
        <v>354.24684313982857</v>
      </c>
      <c r="CE21" s="59">
        <f t="shared" si="40"/>
        <v>322.65043486962185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13.8</v>
      </c>
      <c r="CT21" s="12">
        <f>IF('Données projet'!$A$140&gt;35,CT20+CS21-DB20,IF(A21&lt;'Données projet'!$A$140,$CQ$205^A21,IF(A21='Données projet'!$A$140,'Données projet'!$B$140,CT20+CS21-DB20)))</f>
        <v>74.399999999999991</v>
      </c>
      <c r="CU21" s="17">
        <f>CT21*VLOOKUP('Données projet'!$B$13,Paramètres!$A$1:$I$89,3,0)*VLOOKUP('Données projet'!$B$13,Paramètres!$A$1:$I$89,5,0)</f>
        <v>54.550079999999994</v>
      </c>
      <c r="CV21" s="13">
        <f t="shared" si="41"/>
        <v>15.782815260920117</v>
      </c>
      <c r="CW21" s="20">
        <f t="shared" si="13"/>
        <v>122.49645924610253</v>
      </c>
      <c r="CX21" s="59">
        <f t="shared" si="14"/>
        <v>401.1631259127692</v>
      </c>
      <c r="CY21" s="59">
        <f ca="1">AVERAGE(OFFSET($CX$3,0,0,'Données projet'!$E$13+1,1))-AVERAGE(OFFSET($H$3,0,0,'Données projet'!$E$13+1,1))</f>
        <v>328.55201074501201</v>
      </c>
      <c r="CZ21" s="59">
        <f t="shared" si="42"/>
        <v>321.81422611044985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9.6</v>
      </c>
      <c r="DO21" s="12">
        <f>IF('Données projet'!$A$166&gt;35,DO20+DN21-DW20,IF(A21&lt;'Données projet'!$A$166,$DL$205^A21,IF(A21='Données projet'!$A$166,'Données projet'!$B$166,DO20+DN21-DW20)))</f>
        <v>65.8</v>
      </c>
      <c r="DP21" s="17">
        <f>DO21*VLOOKUP('Données projet'!$B$14,Paramètres!$A$1:$I$89,3,0)*VLOOKUP('Données projet'!$B$14,Paramètres!$A$1:$I$89,5,0)</f>
        <v>51.323999999999998</v>
      </c>
      <c r="DQ21" s="13">
        <f t="shared" si="43"/>
        <v>14.95516659950003</v>
      </c>
      <c r="DR21" s="20">
        <f t="shared" si="16"/>
        <v>115.43621516079588</v>
      </c>
      <c r="DS21" s="59">
        <f t="shared" si="17"/>
        <v>394.10288182746257</v>
      </c>
      <c r="DT21" s="59">
        <f ca="1">AVERAGE(OFFSET($DS$3,0,0,'Données projet'!$E$14+1,1))-AVERAGE(OFFSET($H$3,0,0,'Données projet'!$E$14+1,1))</f>
        <v>288.82868507674738</v>
      </c>
      <c r="DU21" s="59">
        <f t="shared" si="44"/>
        <v>283.48738729114024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1.6</v>
      </c>
      <c r="EJ21" s="12">
        <f>IF('Données projet'!$A$192&gt;35,EJ20+EI21-ER20,IF(A21&lt;'Données projet'!$A$192,$EG$205^A21,IF(A21='Données projet'!$A$192,'Données projet'!$B$192,EJ20+EI21-ER20)))</f>
        <v>22.627416997969497</v>
      </c>
      <c r="EK21" s="17">
        <f>EJ21*VLOOKUP('Données projet'!$B$15,Paramètres!$A$1:$I$89,3,0)*VLOOKUP('Données projet'!$B$15,Paramètres!$A$1:$I$89,5,0)</f>
        <v>19.414323784257832</v>
      </c>
      <c r="EL21" s="13">
        <f t="shared" si="45"/>
        <v>6.3348582456241713</v>
      </c>
      <c r="EM21" s="20">
        <f t="shared" si="19"/>
        <v>44.846492035377821</v>
      </c>
      <c r="EN21" s="59">
        <f t="shared" si="20"/>
        <v>323.51315870204451</v>
      </c>
      <c r="EO21" s="59">
        <f ca="1">AVERAGE(OFFSET($EN$3,0,0,'Données projet'!$E$15+1,1))-AVERAGE(OFFSET($H$3,0,0,'Données projet'!$E$15+1,1))</f>
        <v>447.47021939360354</v>
      </c>
      <c r="EP21" s="59">
        <f t="shared" si="46"/>
        <v>256.77417912163997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13.8</v>
      </c>
      <c r="FE21" s="12">
        <f>IF('Données projet'!$A$218&gt;35,FE20+FD21-FM20,IF(A21&lt;'Données projet'!$A$218,$FB$205^A21,IF(A21='Données projet'!$A$218,'Données projet'!$B$218,FE20+FD21-FM20)))</f>
        <v>74.399999999999991</v>
      </c>
      <c r="FF21" s="17">
        <f>FE21*VLOOKUP('Données projet'!$B$16,Paramètres!$A$1:$I$89,3,0)*VLOOKUP('Données projet'!$B$16,Paramètres!$A$1:$I$89,5,0)</f>
        <v>59.192639999999997</v>
      </c>
      <c r="FG21" s="13">
        <f t="shared" si="47"/>
        <v>16.963982408330725</v>
      </c>
      <c r="FH21" s="20">
        <f t="shared" si="22"/>
        <v>132.63945069450935</v>
      </c>
      <c r="FI21" s="59">
        <f t="shared" si="23"/>
        <v>411.30611736117601</v>
      </c>
      <c r="FJ21" s="59">
        <f ca="1">AVERAGE(OFFSET($FI$3,0,0,'Données projet'!$E$16+1,1))-AVERAGE(OFFSET($H$3,0,0,'Données projet'!$E$16+1,1))</f>
        <v>353.37024194969638</v>
      </c>
      <c r="FK21" s="59">
        <f t="shared" si="48"/>
        <v>345.4750813433123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5.4</v>
      </c>
      <c r="FZ21" s="12">
        <f>IF('Données projet'!$A$244&gt;35,FZ20+FY21-GH20,IF(A21&lt;'Données projet'!$A$244,$FW$205^A21,IF(A21='Données projet'!$A$244,'Données projet'!$B$244,FZ20+FY21-GH20)))</f>
        <v>58.199999999999996</v>
      </c>
      <c r="GA21" s="17">
        <f>FZ21*VLOOKUP('Données projet'!$B$17,Paramètres!$A$1:$I$89,3,0)*VLOOKUP('Données projet'!$B$17,Paramètres!$A$1:$I$89,5,0)</f>
        <v>47.211840000000002</v>
      </c>
      <c r="GB21" s="13">
        <f t="shared" si="49"/>
        <v>13.891318331147987</v>
      </c>
      <c r="GC21" s="20">
        <f t="shared" si="25"/>
        <v>106.42133409341606</v>
      </c>
      <c r="GD21" s="59">
        <f t="shared" si="26"/>
        <v>385.08800076008276</v>
      </c>
      <c r="GE21" s="59">
        <f ca="1">AVERAGE(OFFSET($GD$3,0,0,'Données projet'!$E$17+1,1))-AVERAGE(OFFSET($H$3,0,0,'Données projet'!$E$17+1,1))</f>
        <v>272.90535195666996</v>
      </c>
      <c r="GF21" s="59">
        <f t="shared" si="50"/>
        <v>222.25422164416898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6">
        <f t="shared" si="1"/>
        <v>256.66666666666669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4.0628205133333335</v>
      </c>
      <c r="N22" s="13">
        <f>IF('Données projet'!$A$36&gt;35,N21+M22-V21,IF(A22&lt;'Données projet'!$A$36,$K$205^A22,IF(A22='Données projet'!$A$36,'Données projet'!$B$36,N21+M22-V21)))</f>
        <v>20.945993502264844</v>
      </c>
      <c r="O22" s="13">
        <f>N22*VLOOKUP('Données projet'!$B$9,Paramètres!$A$1:$I$89,3,0)*VLOOKUP('Données projet'!$B$9,Paramètres!$A$1:$I$89,5,0)</f>
        <v>18.951934920849229</v>
      </c>
      <c r="P22" s="13">
        <f t="shared" si="33"/>
        <v>6.2013571962778977</v>
      </c>
      <c r="Q22" s="20">
        <f t="shared" si="2"/>
        <v>43.808650437329739</v>
      </c>
      <c r="R22" s="59">
        <f t="shared" si="0"/>
        <v>323.69753932621859</v>
      </c>
      <c r="S22" s="59">
        <f ca="1">AVERAGE(OFFSET($R$3,0,0,'Données projet'!$E$9+1,1))-AVERAGE(OFFSET($H$3,0,0,'Données projet'!$E$9+1,1))</f>
        <v>530.15029472203241</v>
      </c>
      <c r="T22" s="59">
        <f t="shared" si="34"/>
        <v>279.93992816625956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4.0628205133333335</v>
      </c>
      <c r="AI22" s="13">
        <f>IF('Données projet'!$A$62&gt;35,AI21+AH22-AQ21,IF(A22&lt;'Données projet'!$A$62,$AF$205^A22,IF(A22='Données projet'!$A$62,'Données projet'!$B$62,AI21+AH22-AQ21)))</f>
        <v>20.945993502264844</v>
      </c>
      <c r="AJ22" s="13">
        <f>AI22*VLOOKUP('Données projet'!$B$10,Paramètres!$A$1:$I$89,3,0)*VLOOKUP('Données projet'!$B$10,Paramètres!$A$1:$I$89,5,0)</f>
        <v>14.050572441319257</v>
      </c>
      <c r="AK22" s="13">
        <f t="shared" si="35"/>
        <v>4.7605211561147769</v>
      </c>
      <c r="AL22" s="20">
        <f t="shared" si="4"/>
        <v>32.762654682197606</v>
      </c>
      <c r="AM22" s="59">
        <f t="shared" si="5"/>
        <v>312.65154357108645</v>
      </c>
      <c r="AN22" s="59">
        <f ca="1">AVERAGE(OFFSET($AM$3,0,0,'Données projet'!$E$10+1,1))-AVERAGE(OFFSET($H$3,0,0,'Données projet'!$E$10+1,1))</f>
        <v>403.92523699584234</v>
      </c>
      <c r="AO22" s="59">
        <f t="shared" si="36"/>
        <v>218.36990038879748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4.0628205133333335</v>
      </c>
      <c r="BD22" s="12">
        <f>IF('Données projet'!$A$88&gt;35,BD21+BC22-BL21,IF(A22&lt;'Données projet'!$A$88,$BA$205^A22,IF(A22='Données projet'!$A$88,'Données projet'!$B$88,BD21+BC22-BL21)))</f>
        <v>20.945993502264844</v>
      </c>
      <c r="BE22" s="13">
        <f>BD22*VLOOKUP('Données projet'!$B$11,Paramètres!$A$1:$I$89,3,0)*VLOOKUP('Données projet'!$B$11,Paramètres!$A$1:$I$89,5,0)</f>
        <v>19.932207416755226</v>
      </c>
      <c r="BF22" s="13">
        <f t="shared" si="37"/>
        <v>6.4839433891701299</v>
      </c>
      <c r="BG22" s="20">
        <f t="shared" si="7"/>
        <v>46.008129320319995</v>
      </c>
      <c r="BH22" s="59">
        <f t="shared" si="8"/>
        <v>325.89701820920885</v>
      </c>
      <c r="BI22" s="59">
        <f ca="1">AVERAGE(OFFSET($BH$3,0,0,'Données projet'!$E$11+1,1))-AVERAGE(OFFSET($H$3,0,0,'Données projet'!$E$11+1,1))</f>
        <v>555.30922539833159</v>
      </c>
      <c r="BJ22" s="59">
        <f t="shared" si="38"/>
        <v>292.20785527099503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11.2</v>
      </c>
      <c r="BY22" s="12">
        <f>IF('Données projet'!$A$114&gt;35,BY21+BX22-CG21,IF(A22&lt;'Données projet'!$A$114,$BV$205^A22,IF(A22='Données projet'!$A$114,'Données projet'!$B$114,BY21+BX22-CG21)))</f>
        <v>117.8</v>
      </c>
      <c r="BZ22" s="13">
        <f>BY22*VLOOKUP('Données projet'!$B$12,Paramètres!$A$1:$I$89,3,0)*VLOOKUP('Données projet'!$B$12,Paramètres!$A$1:$I$89,5,0)</f>
        <v>102.91008000000001</v>
      </c>
      <c r="CA22" s="13">
        <f t="shared" si="39"/>
        <v>27.654122306790427</v>
      </c>
      <c r="CB22" s="20">
        <f t="shared" si="10"/>
        <v>227.39931901765999</v>
      </c>
      <c r="CC22" s="59">
        <f t="shared" si="11"/>
        <v>507.28820790654885</v>
      </c>
      <c r="CD22" s="59">
        <f ca="1">AVERAGE(OFFSET($CC$3,0,0,'Données projet'!$E$12+1,1))-AVERAGE(OFFSET($H$3,0,0,'Données projet'!$E$12+1,1))</f>
        <v>354.24684313982857</v>
      </c>
      <c r="CE22" s="59">
        <f t="shared" si="40"/>
        <v>322.65043486962185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13.8</v>
      </c>
      <c r="CT22" s="12">
        <f>IF('Données projet'!$A$140&gt;35,CT21+CS22-DB21,IF(A22&lt;'Données projet'!$A$140,$CQ$205^A22,IF(A22='Données projet'!$A$140,'Données projet'!$B$140,CT21+CS22-DB21)))</f>
        <v>88.199999999999989</v>
      </c>
      <c r="CU22" s="17">
        <f>CT22*VLOOKUP('Données projet'!$B$13,Paramètres!$A$1:$I$89,3,0)*VLOOKUP('Données projet'!$B$13,Paramètres!$A$1:$I$89,5,0)</f>
        <v>64.668239999999997</v>
      </c>
      <c r="CV22" s="13">
        <f t="shared" si="41"/>
        <v>18.34335069187722</v>
      </c>
      <c r="CW22" s="20">
        <f t="shared" si="13"/>
        <v>144.57852045501949</v>
      </c>
      <c r="CX22" s="59">
        <f t="shared" si="14"/>
        <v>424.46740934390834</v>
      </c>
      <c r="CY22" s="59">
        <f ca="1">AVERAGE(OFFSET($CX$3,0,0,'Données projet'!$E$13+1,1))-AVERAGE(OFFSET($H$3,0,0,'Données projet'!$E$13+1,1))</f>
        <v>328.55201074501201</v>
      </c>
      <c r="CZ22" s="59">
        <f t="shared" si="42"/>
        <v>321.81422611044985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9.6</v>
      </c>
      <c r="DO22" s="12">
        <f>IF('Données projet'!$A$166&gt;35,DO21+DN22-DW21,IF(A22&lt;'Données projet'!$A$166,$DL$205^A22,IF(A22='Données projet'!$A$166,'Données projet'!$B$166,DO21+DN22-DW21)))</f>
        <v>75.399999999999991</v>
      </c>
      <c r="DP22" s="17">
        <f>DO22*VLOOKUP('Données projet'!$B$14,Paramètres!$A$1:$I$89,3,0)*VLOOKUP('Données projet'!$B$14,Paramètres!$A$1:$I$89,5,0)</f>
        <v>58.811999999999998</v>
      </c>
      <c r="DQ22" s="13">
        <f t="shared" si="43"/>
        <v>16.86755663452599</v>
      </c>
      <c r="DR22" s="20">
        <f t="shared" si="16"/>
        <v>131.8085611384661</v>
      </c>
      <c r="DS22" s="59">
        <f t="shared" si="17"/>
        <v>411.69745002735499</v>
      </c>
      <c r="DT22" s="59">
        <f ca="1">AVERAGE(OFFSET($DS$3,0,0,'Données projet'!$E$14+1,1))-AVERAGE(OFFSET($H$3,0,0,'Données projet'!$E$14+1,1))</f>
        <v>288.82868507674738</v>
      </c>
      <c r="DU22" s="59">
        <f t="shared" si="44"/>
        <v>283.48738729114024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1.6</v>
      </c>
      <c r="EJ22" s="12">
        <f>IF('Données projet'!$A$192&gt;35,EJ21+EI22-ER21,IF(A22&lt;'Données projet'!$A$192,$EG$205^A22,IF(A22='Données projet'!$A$192,'Données projet'!$B$192,EJ21+EI22-ER21)))</f>
        <v>26.908685288118836</v>
      </c>
      <c r="EK22" s="17">
        <f>EJ22*VLOOKUP('Données projet'!$B$15,Paramètres!$A$1:$I$89,3,0)*VLOOKUP('Données projet'!$B$15,Paramètres!$A$1:$I$89,5,0)</f>
        <v>23.087651977205965</v>
      </c>
      <c r="EL22" s="13">
        <f t="shared" si="45"/>
        <v>7.3830264994807839</v>
      </c>
      <c r="EM22" s="20">
        <f t="shared" si="19"/>
        <v>53.069765013562751</v>
      </c>
      <c r="EN22" s="59">
        <f t="shared" si="20"/>
        <v>332.9586539024516</v>
      </c>
      <c r="EO22" s="59">
        <f ca="1">AVERAGE(OFFSET($EN$3,0,0,'Données projet'!$E$15+1,1))-AVERAGE(OFFSET($H$3,0,0,'Données projet'!$E$15+1,1))</f>
        <v>447.47021939360354</v>
      </c>
      <c r="EP22" s="59">
        <f t="shared" si="46"/>
        <v>256.77417912163997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13.8</v>
      </c>
      <c r="FE22" s="12">
        <f>IF('Données projet'!$A$218&gt;35,FE21+FD22-FM21,IF(A22&lt;'Données projet'!$A$218,$FB$205^A22,IF(A22='Données projet'!$A$218,'Données projet'!$B$218,FE21+FD22-FM21)))</f>
        <v>88.199999999999989</v>
      </c>
      <c r="FF22" s="17">
        <f>FE22*VLOOKUP('Données projet'!$B$16,Paramètres!$A$1:$I$89,3,0)*VLOOKUP('Données projet'!$B$16,Paramètres!$A$1:$I$89,5,0)</f>
        <v>70.171919999999986</v>
      </c>
      <c r="FG22" s="13">
        <f t="shared" si="47"/>
        <v>19.716145269554726</v>
      </c>
      <c r="FH22" s="20">
        <f t="shared" si="22"/>
        <v>156.55504701114111</v>
      </c>
      <c r="FI22" s="59">
        <f t="shared" si="23"/>
        <v>436.44393590002994</v>
      </c>
      <c r="FJ22" s="59">
        <f ca="1">AVERAGE(OFFSET($FI$3,0,0,'Données projet'!$E$16+1,1))-AVERAGE(OFFSET($H$3,0,0,'Données projet'!$E$16+1,1))</f>
        <v>353.37024194969638</v>
      </c>
      <c r="FK22" s="59">
        <f t="shared" si="48"/>
        <v>345.4750813433123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5.4</v>
      </c>
      <c r="FZ22" s="12">
        <f>IF('Données projet'!$A$244&gt;35,FZ21+FY22-GH21,IF(A22&lt;'Données projet'!$A$244,$FW$205^A22,IF(A22='Données projet'!$A$244,'Données projet'!$B$244,FZ21+FY22-GH21)))</f>
        <v>63.599999999999994</v>
      </c>
      <c r="GA22" s="17">
        <f>FZ22*VLOOKUP('Données projet'!$B$17,Paramètres!$A$1:$I$89,3,0)*VLOOKUP('Données projet'!$B$17,Paramètres!$A$1:$I$89,5,0)</f>
        <v>51.592319999999994</v>
      </c>
      <c r="GB22" s="13">
        <f t="shared" si="49"/>
        <v>15.024229944049157</v>
      </c>
      <c r="GC22" s="20">
        <f t="shared" si="25"/>
        <v>116.0238244858856</v>
      </c>
      <c r="GD22" s="59">
        <f t="shared" si="26"/>
        <v>395.91271337477446</v>
      </c>
      <c r="GE22" s="59">
        <f ca="1">AVERAGE(OFFSET($GD$3,0,0,'Données projet'!$E$17+1,1))-AVERAGE(OFFSET($H$3,0,0,'Données projet'!$E$17+1,1))</f>
        <v>272.90535195666996</v>
      </c>
      <c r="GF22" s="59">
        <f t="shared" si="50"/>
        <v>222.25422164416898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6">
        <f t="shared" si="1"/>
        <v>256.66666666666669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4.0628205133333335</v>
      </c>
      <c r="N23" s="13">
        <f>IF('Données projet'!$A$36&gt;35,N22+M23-V22,IF(A23&lt;'Données projet'!$A$36,$K$205^A23,IF(A23='Données projet'!$A$36,'Données projet'!$B$36,N22+M23-V22)))</f>
        <v>24.582870547719438</v>
      </c>
      <c r="O23" s="13">
        <f>N23*VLOOKUP('Données projet'!$B$9,Paramètres!$A$1:$I$89,3,0)*VLOOKUP('Données projet'!$B$9,Paramètres!$A$1:$I$89,5,0)</f>
        <v>22.242581271576544</v>
      </c>
      <c r="P23" s="13">
        <f t="shared" si="33"/>
        <v>7.1437277537623007</v>
      </c>
      <c r="Q23" s="20">
        <f t="shared" si="2"/>
        <v>51.181154885798492</v>
      </c>
      <c r="R23" s="59">
        <f t="shared" si="0"/>
        <v>332.29226599690963</v>
      </c>
      <c r="S23" s="59">
        <f ca="1">AVERAGE(OFFSET($R$3,0,0,'Données projet'!$E$9+1,1))-AVERAGE(OFFSET($H$3,0,0,'Données projet'!$E$9+1,1))</f>
        <v>530.15029472203241</v>
      </c>
      <c r="T23" s="59">
        <f t="shared" si="34"/>
        <v>279.93992816625956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4.0628205133333335</v>
      </c>
      <c r="AI23" s="13">
        <f>IF('Données projet'!$A$62&gt;35,AI22+AH23-AQ22,IF(A23&lt;'Données projet'!$A$62,$AF$205^A23,IF(A23='Données projet'!$A$62,'Données projet'!$B$62,AI22+AH23-AQ22)))</f>
        <v>24.582870547719438</v>
      </c>
      <c r="AJ23" s="13">
        <f>AI23*VLOOKUP('Données projet'!$B$10,Paramètres!$A$1:$I$89,3,0)*VLOOKUP('Données projet'!$B$10,Paramètres!$A$1:$I$89,5,0)</f>
        <v>16.490189563410198</v>
      </c>
      <c r="AK23" s="13">
        <f t="shared" si="35"/>
        <v>5.4839394069610297</v>
      </c>
      <c r="AL23" s="20">
        <f t="shared" si="4"/>
        <v>38.271607956729881</v>
      </c>
      <c r="AM23" s="59">
        <f t="shared" si="5"/>
        <v>319.38271906784104</v>
      </c>
      <c r="AN23" s="59">
        <f ca="1">AVERAGE(OFFSET($AM$3,0,0,'Données projet'!$E$10+1,1))-AVERAGE(OFFSET($H$3,0,0,'Données projet'!$E$10+1,1))</f>
        <v>403.92523699584234</v>
      </c>
      <c r="AO23" s="59">
        <f t="shared" si="36"/>
        <v>218.36990038879748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4.0628205133333335</v>
      </c>
      <c r="BD23" s="12">
        <f>IF('Données projet'!$A$88&gt;35,BD22+BC23-BL22,IF(A23&lt;'Données projet'!$A$88,$BA$205^A23,IF(A23='Données projet'!$A$88,'Données projet'!$B$88,BD22+BC23-BL22)))</f>
        <v>24.582870547719438</v>
      </c>
      <c r="BE23" s="13">
        <f>BD23*VLOOKUP('Données projet'!$B$11,Paramètres!$A$1:$I$89,3,0)*VLOOKUP('Données projet'!$B$11,Paramètres!$A$1:$I$89,5,0)</f>
        <v>23.393059613209818</v>
      </c>
      <c r="BF23" s="13">
        <f t="shared" si="37"/>
        <v>7.4692563058356933</v>
      </c>
      <c r="BG23" s="20">
        <f t="shared" si="7"/>
        <v>53.751866892337596</v>
      </c>
      <c r="BH23" s="59">
        <f t="shared" si="8"/>
        <v>334.86297800344875</v>
      </c>
      <c r="BI23" s="59">
        <f ca="1">AVERAGE(OFFSET($BH$3,0,0,'Données projet'!$E$11+1,1))-AVERAGE(OFFSET($H$3,0,0,'Données projet'!$E$11+1,1))</f>
        <v>555.30922539833159</v>
      </c>
      <c r="BJ23" s="59">
        <f t="shared" si="38"/>
        <v>292.20785527099503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129</v>
      </c>
      <c r="BW23" s="12">
        <f>VLOOKUP(A23,'Données projet'!$A$113:$I$133,9,0)</f>
        <v>11.2</v>
      </c>
      <c r="BX23" s="12">
        <f t="array" ref="BX23">INDEX(BW:BW,MIN(IF(ISNUMBER(BW23:BW219),ROW(BW23:BW219),"")))</f>
        <v>11.2</v>
      </c>
      <c r="BY23" s="12">
        <f>IF('Données projet'!$A$114&gt;35,BY22+BX23-CG22,IF(A23&lt;'Données projet'!$A$114,$BV$205^A23,IF(A23='Données projet'!$A$114,'Données projet'!$B$114,BY22+BX23-CG22)))</f>
        <v>129</v>
      </c>
      <c r="BZ23" s="13">
        <f>BY23*VLOOKUP('Données projet'!$B$12,Paramètres!$A$1:$I$89,3,0)*VLOOKUP('Données projet'!$B$12,Paramètres!$A$1:$I$89,5,0)</f>
        <v>112.69440000000002</v>
      </c>
      <c r="CA23" s="13">
        <f t="shared" si="39"/>
        <v>29.964909381330632</v>
      </c>
      <c r="CB23" s="20">
        <f t="shared" si="10"/>
        <v>248.46496383915087</v>
      </c>
      <c r="CC23" s="59">
        <f t="shared" si="11"/>
        <v>529.57607495026195</v>
      </c>
      <c r="CD23" s="59">
        <f ca="1">AVERAGE(OFFSET($CC$3,0,0,'Données projet'!$E$12+1,1))-AVERAGE(OFFSET($H$3,0,0,'Données projet'!$E$12+1,1))</f>
        <v>354.24684313982857</v>
      </c>
      <c r="CE23" s="59">
        <f t="shared" si="40"/>
        <v>322.65043486962185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54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102</v>
      </c>
      <c r="CR23" s="12">
        <f>VLOOKUP(A23,'Données projet'!$A$139:$I$159,9,0)</f>
        <v>13.8</v>
      </c>
      <c r="CS23" s="12">
        <f t="array" ref="CS23">INDEX(CR:CR,MIN(IF(ISNUMBER(CR23:CR219),ROW(CR23:CR219),"")))</f>
        <v>13.8</v>
      </c>
      <c r="CT23" s="12">
        <f>IF('Données projet'!$A$140&gt;35,CT22+CS23-DB22,IF(A23&lt;'Données projet'!$A$140,$CQ$205^A23,IF(A23='Données projet'!$A$140,'Données projet'!$B$140,CT22+CS23-DB22)))</f>
        <v>101.99999999999999</v>
      </c>
      <c r="CU23" s="17">
        <f>CT23*VLOOKUP('Données projet'!$B$13,Paramètres!$A$1:$I$89,3,0)*VLOOKUP('Données projet'!$B$13,Paramètres!$A$1:$I$89,5,0)</f>
        <v>74.786399999999986</v>
      </c>
      <c r="CV23" s="13">
        <f t="shared" si="41"/>
        <v>20.857475351088951</v>
      </c>
      <c r="CW23" s="20">
        <f t="shared" si="13"/>
        <v>166.57974956981323</v>
      </c>
      <c r="CX23" s="59">
        <f t="shared" si="14"/>
        <v>447.6908606809244</v>
      </c>
      <c r="CY23" s="59">
        <f ca="1">AVERAGE(OFFSET($CX$3,0,0,'Données projet'!$E$13+1,1))-AVERAGE(OFFSET($H$3,0,0,'Données projet'!$E$13+1,1))</f>
        <v>328.55201074501201</v>
      </c>
      <c r="CZ23" s="59">
        <f t="shared" si="42"/>
        <v>321.81422611044985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35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85</v>
      </c>
      <c r="DM23" s="12">
        <f>VLOOKUP(A23,'Données projet'!$A$165:$I$185,9,0)</f>
        <v>9.6</v>
      </c>
      <c r="DN23" s="12">
        <f t="array" ref="DN23">INDEX(DM:DM,MIN(IF(ISNUMBER(DM23:DM219),ROW(DM23:DM219),"")))</f>
        <v>9.6</v>
      </c>
      <c r="DO23" s="12">
        <f>IF('Données projet'!$A$166&gt;35,DO22+DN23-DW22,IF(A23&lt;'Données projet'!$A$166,$DL$205^A23,IF(A23='Données projet'!$A$166,'Données projet'!$B$166,DO22+DN23-DW22)))</f>
        <v>84.999999999999986</v>
      </c>
      <c r="DP23" s="17">
        <f>DO23*VLOOKUP('Données projet'!$B$14,Paramètres!$A$1:$I$89,3,0)*VLOOKUP('Données projet'!$B$14,Paramètres!$A$1:$I$89,5,0)</f>
        <v>66.3</v>
      </c>
      <c r="DQ23" s="13">
        <f t="shared" si="43"/>
        <v>18.751733344032118</v>
      </c>
      <c r="DR23" s="20">
        <f t="shared" si="16"/>
        <v>148.13176890752257</v>
      </c>
      <c r="DS23" s="59">
        <f t="shared" si="17"/>
        <v>429.24288001863374</v>
      </c>
      <c r="DT23" s="59">
        <f ca="1">AVERAGE(OFFSET($DS$3,0,0,'Données projet'!$E$14+1,1))-AVERAGE(OFFSET($H$3,0,0,'Données projet'!$E$14+1,1))</f>
        <v>288.82868507674738</v>
      </c>
      <c r="DU23" s="59">
        <f t="shared" si="44"/>
        <v>283.48738729114024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25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32</v>
      </c>
      <c r="EH23" s="12">
        <f>VLOOKUP(A23,'Données projet'!$A$191:$I$211,9,0)</f>
        <v>1.6</v>
      </c>
      <c r="EI23" s="12">
        <f t="array" ref="EI23">INDEX(EH:EH,MIN(IF(ISNUMBER(EH23:EH219),ROW(EH23:EH219),"")))</f>
        <v>1.6</v>
      </c>
      <c r="EJ23" s="12">
        <f>IF('Données projet'!$A$192&gt;35,EJ22+EI23-ER22,IF(A23&lt;'Données projet'!$A$192,$EG$205^A23,IF(A23='Données projet'!$A$192,'Données projet'!$B$192,EJ22+EI23-ER22)))</f>
        <v>32</v>
      </c>
      <c r="EK23" s="17">
        <f>EJ23*VLOOKUP('Données projet'!$B$15,Paramètres!$A$1:$I$89,3,0)*VLOOKUP('Données projet'!$B$15,Paramètres!$A$1:$I$89,5,0)</f>
        <v>27.456000000000003</v>
      </c>
      <c r="EL23" s="13">
        <f t="shared" si="45"/>
        <v>8.604625104229898</v>
      </c>
      <c r="EM23" s="20">
        <f t="shared" si="19"/>
        <v>62.805588723200408</v>
      </c>
      <c r="EN23" s="59">
        <f t="shared" si="20"/>
        <v>343.91669983431154</v>
      </c>
      <c r="EO23" s="59">
        <f ca="1">AVERAGE(OFFSET($EN$3,0,0,'Données projet'!$E$15+1,1))-AVERAGE(OFFSET($H$3,0,0,'Données projet'!$E$15+1,1))</f>
        <v>447.47021939360354</v>
      </c>
      <c r="EP23" s="59">
        <f t="shared" si="46"/>
        <v>256.77417912163997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102</v>
      </c>
      <c r="FC23" s="12">
        <f>VLOOKUP(A23,'Données projet'!$A$217:$I$237,9,0)</f>
        <v>13.8</v>
      </c>
      <c r="FD23" s="12">
        <f t="array" ref="FD23">INDEX(FC:FC,MIN(IF(ISNUMBER(FC23:FC219),ROW(FC23:FC219),"")))</f>
        <v>13.8</v>
      </c>
      <c r="FE23" s="12">
        <f>IF('Données projet'!$A$218&gt;35,FE22+FD23-FM22,IF(A23&lt;'Données projet'!$A$218,$FB$205^A23,IF(A23='Données projet'!$A$218,'Données projet'!$B$218,FE22+FD23-FM22)))</f>
        <v>101.99999999999999</v>
      </c>
      <c r="FF23" s="17">
        <f>FE23*VLOOKUP('Données projet'!$B$16,Paramètres!$A$1:$I$89,3,0)*VLOOKUP('Données projet'!$B$16,Paramètres!$A$1:$I$89,5,0)</f>
        <v>81.151200000000003</v>
      </c>
      <c r="FG23" s="13">
        <f t="shared" si="47"/>
        <v>22.418424032002342</v>
      </c>
      <c r="FH23" s="20">
        <f t="shared" si="22"/>
        <v>180.38376185573739</v>
      </c>
      <c r="FI23" s="59">
        <f t="shared" si="23"/>
        <v>461.49487296684856</v>
      </c>
      <c r="FJ23" s="59">
        <f ca="1">AVERAGE(OFFSET($FI$3,0,0,'Données projet'!$E$16+1,1))-AVERAGE(OFFSET($H$3,0,0,'Données projet'!$E$16+1,1))</f>
        <v>353.37024194969638</v>
      </c>
      <c r="FK23" s="59">
        <f t="shared" si="48"/>
        <v>345.4750813433123</v>
      </c>
      <c r="FL23" s="15">
        <f>IF(ISNA(VLOOKUP(A23,'Données projet'!$A$217:$I$237,3,0)),0,VLOOKUP(A23,'Données projet'!$A$217:$I$237,3,0))</f>
        <v>2</v>
      </c>
      <c r="FM23" s="15">
        <f>IF(ISNA(VLOOKUP(A23,'Données projet'!$A$217:$I$237,4,0)),0,VLOOKUP(A23,'Données projet'!$A$217:$I$237,4,0))</f>
        <v>35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>
        <f>VLOOKUP(A23,'Données projet'!$A$243:$I$263,2,0)</f>
        <v>69</v>
      </c>
      <c r="FX23" s="12">
        <f>VLOOKUP(A23,'Données projet'!$A$243:$I$263,9,0)</f>
        <v>5.4</v>
      </c>
      <c r="FY23" s="12">
        <f t="array" ref="FY23">INDEX(FX:FX,MIN(IF(ISNUMBER(FX23:FX219),ROW(FX23:FX219),"")))</f>
        <v>5.4</v>
      </c>
      <c r="FZ23" s="12">
        <f>IF('Données projet'!$A$244&gt;35,FZ22+FY23-GH22,IF(A23&lt;'Données projet'!$A$244,$FW$205^A23,IF(A23='Données projet'!$A$244,'Données projet'!$B$244,FZ22+FY23-GH22)))</f>
        <v>69</v>
      </c>
      <c r="GA23" s="17">
        <f>FZ23*VLOOKUP('Données projet'!$B$17,Paramètres!$A$1:$I$89,3,0)*VLOOKUP('Données projet'!$B$17,Paramètres!$A$1:$I$89,5,0)</f>
        <v>55.972800000000007</v>
      </c>
      <c r="GB23" s="13">
        <f t="shared" si="49"/>
        <v>16.145985978099571</v>
      </c>
      <c r="GC23" s="20">
        <f t="shared" si="25"/>
        <v>125.60688557852342</v>
      </c>
      <c r="GD23" s="59">
        <f t="shared" si="26"/>
        <v>406.71799668963456</v>
      </c>
      <c r="GE23" s="59">
        <f ca="1">AVERAGE(OFFSET($GD$3,0,0,'Données projet'!$E$17+1,1))-AVERAGE(OFFSET($H$3,0,0,'Données projet'!$E$17+1,1))</f>
        <v>272.90535195666996</v>
      </c>
      <c r="GF23" s="59">
        <f t="shared" si="50"/>
        <v>222.25422164416898</v>
      </c>
      <c r="GG23" s="15">
        <f>IF(ISNA(VLOOKUP(A23,'Données projet'!$A$243:$I$263,3,0)),0,VLOOKUP(A23,'Données projet'!$A$243:$I$263,3,0))</f>
        <v>1</v>
      </c>
      <c r="GH23" s="15">
        <f>IF(ISNA(VLOOKUP(A23,'Données projet'!$A$243:$I$263,4,0)),0,VLOOKUP(A23,'Données projet'!$A$243:$I$263,4,0))</f>
        <v>15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6">
        <f t="shared" si="1"/>
        <v>256.66666666666669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4.0628205133333335</v>
      </c>
      <c r="N24" s="13">
        <f>IF('Données projet'!$A$36&gt;35,N23+M24-V23,IF(A24&lt;'Données projet'!$A$36,$K$205^A24,IF(A24='Données projet'!$A$36,'Données projet'!$B$36,N23+M24-V23)))</f>
        <v>28.851222755348811</v>
      </c>
      <c r="O24" s="13">
        <f>N24*VLOOKUP('Données projet'!$B$9,Paramètres!$A$1:$I$89,3,0)*VLOOKUP('Données projet'!$B$9,Paramètres!$A$1:$I$89,5,0)</f>
        <v>26.104586349039607</v>
      </c>
      <c r="P24" s="13">
        <f t="shared" si="33"/>
        <v>8.2293028130203645</v>
      </c>
      <c r="Q24" s="20">
        <f t="shared" si="2"/>
        <v>59.79819029058779</v>
      </c>
      <c r="R24" s="59">
        <f t="shared" si="0"/>
        <v>342.13152362392111</v>
      </c>
      <c r="S24" s="59">
        <f ca="1">AVERAGE(OFFSET($R$3,0,0,'Données projet'!$E$9+1,1))-AVERAGE(OFFSET($H$3,0,0,'Données projet'!$E$9+1,1))</f>
        <v>530.15029472203241</v>
      </c>
      <c r="T24" s="59">
        <f t="shared" si="34"/>
        <v>279.93992816625956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4.0628205133333335</v>
      </c>
      <c r="AI24" s="13">
        <f>IF('Données projet'!$A$62&gt;35,AI23+AH24-AQ23,IF(A24&lt;'Données projet'!$A$62,$AF$205^A24,IF(A24='Données projet'!$A$62,'Données projet'!$B$62,AI23+AH24-AQ23)))</f>
        <v>28.851222755348811</v>
      </c>
      <c r="AJ24" s="13">
        <f>AI24*VLOOKUP('Données projet'!$B$10,Paramètres!$A$1:$I$89,3,0)*VLOOKUP('Données projet'!$B$10,Paramètres!$A$1:$I$89,5,0)</f>
        <v>19.353400224287981</v>
      </c>
      <c r="AK24" s="13">
        <f t="shared" si="35"/>
        <v>6.3172897321528065</v>
      </c>
      <c r="AL24" s="20">
        <f t="shared" si="4"/>
        <v>44.709785007467708</v>
      </c>
      <c r="AM24" s="59">
        <f t="shared" si="5"/>
        <v>327.04311834080102</v>
      </c>
      <c r="AN24" s="59">
        <f ca="1">AVERAGE(OFFSET($AM$3,0,0,'Données projet'!$E$10+1,1))-AVERAGE(OFFSET($H$3,0,0,'Données projet'!$E$10+1,1))</f>
        <v>403.92523699584234</v>
      </c>
      <c r="AO24" s="59">
        <f t="shared" si="36"/>
        <v>218.36990038879748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4.0628205133333335</v>
      </c>
      <c r="BD24" s="12">
        <f>IF('Données projet'!$A$88&gt;35,BD23+BC24-BL23,IF(A24&lt;'Données projet'!$A$88,$BA$205^A24,IF(A24='Données projet'!$A$88,'Données projet'!$B$88,BD23+BC24-BL23)))</f>
        <v>28.851222755348811</v>
      </c>
      <c r="BE24" s="13">
        <f>BD24*VLOOKUP('Données projet'!$B$11,Paramètres!$A$1:$I$89,3,0)*VLOOKUP('Données projet'!$B$11,Paramètres!$A$1:$I$89,5,0)</f>
        <v>27.454823573989927</v>
      </c>
      <c r="BF24" s="13">
        <f t="shared" si="37"/>
        <v>8.6042993304737561</v>
      </c>
      <c r="BG24" s="20">
        <f t="shared" si="7"/>
        <v>62.802972391940919</v>
      </c>
      <c r="BH24" s="59">
        <f t="shared" si="8"/>
        <v>345.13630572527421</v>
      </c>
      <c r="BI24" s="59">
        <f ca="1">AVERAGE(OFFSET($BH$3,0,0,'Données projet'!$E$11+1,1))-AVERAGE(OFFSET($H$3,0,0,'Données projet'!$E$11+1,1))</f>
        <v>555.30922539833159</v>
      </c>
      <c r="BJ24" s="59">
        <f t="shared" si="38"/>
        <v>292.20785527099503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10.199999999999999</v>
      </c>
      <c r="BY24" s="12">
        <f>IF('Données projet'!$A$114&gt;35,BY23+BX24-CG23,IF(A24&lt;'Données projet'!$A$114,$BV$205^A24,IF(A24='Données projet'!$A$114,'Données projet'!$B$114,BY23+BX24-CG23)))</f>
        <v>85.199999999999989</v>
      </c>
      <c r="BZ24" s="13">
        <f>BY24*VLOOKUP('Données projet'!$B$12,Paramètres!$A$1:$I$89,3,0)*VLOOKUP('Données projet'!$B$12,Paramètres!$A$1:$I$89,5,0)</f>
        <v>74.430719999999994</v>
      </c>
      <c r="CA24" s="13">
        <f t="shared" si="39"/>
        <v>20.76980057385482</v>
      </c>
      <c r="CB24" s="20">
        <f t="shared" si="10"/>
        <v>165.80757333279712</v>
      </c>
      <c r="CC24" s="59">
        <f t="shared" si="11"/>
        <v>448.14090666613043</v>
      </c>
      <c r="CD24" s="59">
        <f ca="1">AVERAGE(OFFSET($CC$3,0,0,'Données projet'!$E$12+1,1))-AVERAGE(OFFSET($H$3,0,0,'Données projet'!$E$12+1,1))</f>
        <v>354.24684313982857</v>
      </c>
      <c r="CE24" s="59">
        <f t="shared" si="40"/>
        <v>322.65043486962185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14.8</v>
      </c>
      <c r="CT24" s="12">
        <f>IF('Données projet'!$A$140&gt;35,CT23+CS24-DB23,IF(A24&lt;'Données projet'!$A$140,$CQ$205^A24,IF(A24='Données projet'!$A$140,'Données projet'!$B$140,CT23+CS24-DB23)))</f>
        <v>81.799999999999983</v>
      </c>
      <c r="CU24" s="17">
        <f>CT24*VLOOKUP('Données projet'!$B$13,Paramètres!$A$1:$I$89,3,0)*VLOOKUP('Données projet'!$B$13,Paramètres!$A$1:$I$89,5,0)</f>
        <v>59.975759999999987</v>
      </c>
      <c r="CV24" s="13">
        <f t="shared" si="41"/>
        <v>17.162140235844557</v>
      </c>
      <c r="CW24" s="20">
        <f t="shared" si="13"/>
        <v>134.34850957742924</v>
      </c>
      <c r="CX24" s="59">
        <f t="shared" si="14"/>
        <v>416.68184291076255</v>
      </c>
      <c r="CY24" s="59">
        <f ca="1">AVERAGE(OFFSET($CX$3,0,0,'Données projet'!$E$13+1,1))-AVERAGE(OFFSET($H$3,0,0,'Données projet'!$E$13+1,1))</f>
        <v>328.55201074501201</v>
      </c>
      <c r="CZ24" s="59">
        <f t="shared" si="42"/>
        <v>321.81422611044985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10.6</v>
      </c>
      <c r="DO24" s="12">
        <f>IF('Données projet'!$A$166&gt;35,DO23+DN24-DW23,IF(A24&lt;'Données projet'!$A$166,$DL$205^A24,IF(A24='Données projet'!$A$166,'Données projet'!$B$166,DO23+DN24-DW23)))</f>
        <v>70.59999999999998</v>
      </c>
      <c r="DP24" s="17">
        <f>DO24*VLOOKUP('Données projet'!$B$14,Paramètres!$A$1:$I$89,3,0)*VLOOKUP('Données projet'!$B$14,Paramètres!$A$1:$I$89,5,0)</f>
        <v>55.067999999999984</v>
      </c>
      <c r="DQ24" s="13">
        <f t="shared" si="43"/>
        <v>15.915148294580479</v>
      </c>
      <c r="DR24" s="20">
        <f t="shared" si="16"/>
        <v>123.62898327972762</v>
      </c>
      <c r="DS24" s="59">
        <f t="shared" si="17"/>
        <v>405.96231661306092</v>
      </c>
      <c r="DT24" s="59">
        <f ca="1">AVERAGE(OFFSET($DS$3,0,0,'Données projet'!$E$14+1,1))-AVERAGE(OFFSET($H$3,0,0,'Données projet'!$E$14+1,1))</f>
        <v>288.82868507674738</v>
      </c>
      <c r="DU24" s="59">
        <f t="shared" si="44"/>
        <v>283.48738729114024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8.8000000000000007</v>
      </c>
      <c r="EJ24" s="12">
        <f>IF('Données projet'!$A$192&gt;35,EJ23+EI24-ER23,IF(A24&lt;'Données projet'!$A$192,$EG$205^A24,IF(A24='Données projet'!$A$192,'Données projet'!$B$192,EJ23+EI24-ER23)))</f>
        <v>40.799999999999997</v>
      </c>
      <c r="EK24" s="17">
        <f>EJ24*VLOOKUP('Données projet'!$B$15,Paramètres!$A$1:$I$89,3,0)*VLOOKUP('Données projet'!$B$15,Paramètres!$A$1:$I$89,5,0)</f>
        <v>35.006400000000006</v>
      </c>
      <c r="EL24" s="13">
        <f t="shared" si="45"/>
        <v>10.664997365847841</v>
      </c>
      <c r="EM24" s="20">
        <f t="shared" si="19"/>
        <v>79.544350412184983</v>
      </c>
      <c r="EN24" s="59">
        <f t="shared" si="20"/>
        <v>361.87768374551831</v>
      </c>
      <c r="EO24" s="59">
        <f ca="1">AVERAGE(OFFSET($EN$3,0,0,'Données projet'!$E$15+1,1))-AVERAGE(OFFSET($H$3,0,0,'Données projet'!$E$15+1,1))</f>
        <v>447.47021939360354</v>
      </c>
      <c r="EP24" s="59">
        <f t="shared" si="46"/>
        <v>256.77417912163997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14.8</v>
      </c>
      <c r="FE24" s="12">
        <f>IF('Données projet'!$A$218&gt;35,FE23+FD24-FM23,IF(A24&lt;'Données projet'!$A$218,$FB$205^A24,IF(A24='Données projet'!$A$218,'Données projet'!$B$218,FE23+FD24-FM23)))</f>
        <v>81.799999999999983</v>
      </c>
      <c r="FF24" s="17">
        <f>FE24*VLOOKUP('Données projet'!$B$16,Paramètres!$A$1:$I$89,3,0)*VLOOKUP('Données projet'!$B$16,Paramètres!$A$1:$I$89,5,0)</f>
        <v>65.080079999999981</v>
      </c>
      <c r="FG24" s="13">
        <f t="shared" si="47"/>
        <v>18.44653442602603</v>
      </c>
      <c r="FH24" s="20">
        <f t="shared" si="22"/>
        <v>145.47552012532864</v>
      </c>
      <c r="FI24" s="59">
        <f t="shared" si="23"/>
        <v>427.80885345866193</v>
      </c>
      <c r="FJ24" s="59">
        <f ca="1">AVERAGE(OFFSET($FI$3,0,0,'Données projet'!$E$16+1,1))-AVERAGE(OFFSET($H$3,0,0,'Données projet'!$E$16+1,1))</f>
        <v>353.37024194969638</v>
      </c>
      <c r="FK24" s="59">
        <f t="shared" si="48"/>
        <v>345.4750813433123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5.8</v>
      </c>
      <c r="FZ24" s="12">
        <f>IF('Données projet'!$A$244&gt;35,FZ23+FY24-GH23,IF(A24&lt;'Données projet'!$A$244,$FW$205^A24,IF(A24='Données projet'!$A$244,'Données projet'!$B$244,FZ23+FY24-GH23)))</f>
        <v>59.8</v>
      </c>
      <c r="GA24" s="17">
        <f>FZ24*VLOOKUP('Données projet'!$B$17,Paramètres!$A$1:$I$89,3,0)*VLOOKUP('Données projet'!$B$17,Paramètres!$A$1:$I$89,5,0)</f>
        <v>48.50976</v>
      </c>
      <c r="GB24" s="13">
        <f t="shared" si="49"/>
        <v>14.228223566336322</v>
      </c>
      <c r="GC24" s="20">
        <f t="shared" si="25"/>
        <v>109.26865471136909</v>
      </c>
      <c r="GD24" s="59">
        <f t="shared" si="26"/>
        <v>391.60198804470241</v>
      </c>
      <c r="GE24" s="59">
        <f ca="1">AVERAGE(OFFSET($GD$3,0,0,'Données projet'!$E$17+1,1))-AVERAGE(OFFSET($H$3,0,0,'Données projet'!$E$17+1,1))</f>
        <v>272.90535195666996</v>
      </c>
      <c r="GF24" s="59">
        <f t="shared" si="50"/>
        <v>222.25422164416898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6">
        <f t="shared" si="1"/>
        <v>256.66666666666669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4.0628205133333335</v>
      </c>
      <c r="N25" s="13">
        <f>IF('Données projet'!$A$36&gt;35,N24+M25-V24,IF(A25&lt;'Données projet'!$A$36,$K$205^A25,IF(A25='Données projet'!$A$36,'Données projet'!$B$36,N24+M25-V24)))</f>
        <v>33.860693886946351</v>
      </c>
      <c r="O25" s="13">
        <f>N25*VLOOKUP('Données projet'!$B$9,Paramètres!$A$1:$I$89,3,0)*VLOOKUP('Données projet'!$B$9,Paramètres!$A$1:$I$89,5,0)</f>
        <v>30.637155828909059</v>
      </c>
      <c r="P25" s="13">
        <f t="shared" si="33"/>
        <v>9.4798440145929224</v>
      </c>
      <c r="Q25" s="20">
        <f t="shared" si="2"/>
        <v>69.870441394099274</v>
      </c>
      <c r="R25" s="59">
        <f t="shared" si="0"/>
        <v>353.4259969496548</v>
      </c>
      <c r="S25" s="59">
        <f ca="1">AVERAGE(OFFSET($R$3,0,0,'Données projet'!$E$9+1,1))-AVERAGE(OFFSET($H$3,0,0,'Données projet'!$E$9+1,1))</f>
        <v>530.15029472203241</v>
      </c>
      <c r="T25" s="59">
        <f t="shared" si="34"/>
        <v>279.93992816625956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4.0628205133333335</v>
      </c>
      <c r="AI25" s="13">
        <f>IF('Données projet'!$A$62&gt;35,AI24+AH25-AQ24,IF(A25&lt;'Données projet'!$A$62,$AF$205^A25,IF(A25='Données projet'!$A$62,'Données projet'!$B$62,AI24+AH25-AQ24)))</f>
        <v>33.860693886946351</v>
      </c>
      <c r="AJ25" s="13">
        <f>AI25*VLOOKUP('Données projet'!$B$10,Paramètres!$A$1:$I$89,3,0)*VLOOKUP('Données projet'!$B$10,Paramètres!$A$1:$I$89,5,0)</f>
        <v>22.713753459363613</v>
      </c>
      <c r="AK25" s="13">
        <f t="shared" si="35"/>
        <v>7.2772776280689673</v>
      </c>
      <c r="AL25" s="20">
        <f t="shared" si="4"/>
        <v>52.23437914394507</v>
      </c>
      <c r="AM25" s="59">
        <f t="shared" si="5"/>
        <v>335.78993469950063</v>
      </c>
      <c r="AN25" s="59">
        <f ca="1">AVERAGE(OFFSET($AM$3,0,0,'Données projet'!$E$10+1,1))-AVERAGE(OFFSET($H$3,0,0,'Données projet'!$E$10+1,1))</f>
        <v>403.92523699584234</v>
      </c>
      <c r="AO25" s="59">
        <f t="shared" si="36"/>
        <v>218.36990038879748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4.0628205133333335</v>
      </c>
      <c r="BD25" s="12">
        <f>IF('Données projet'!$A$88&gt;35,BD24+BC25-BL24,IF(A25&lt;'Données projet'!$A$88,$BA$205^A25,IF(A25='Données projet'!$A$88,'Données projet'!$B$88,BD24+BC25-BL24)))</f>
        <v>33.860693886946351</v>
      </c>
      <c r="BE25" s="13">
        <f>BD25*VLOOKUP('Données projet'!$B$11,Paramètres!$A$1:$I$89,3,0)*VLOOKUP('Données projet'!$B$11,Paramètres!$A$1:$I$89,5,0)</f>
        <v>32.221836302818147</v>
      </c>
      <c r="BF25" s="13">
        <f t="shared" si="37"/>
        <v>9.9118257477051337</v>
      </c>
      <c r="BG25" s="20">
        <f t="shared" si="7"/>
        <v>73.382794737994715</v>
      </c>
      <c r="BH25" s="59">
        <f t="shared" si="8"/>
        <v>356.93835029355023</v>
      </c>
      <c r="BI25" s="59">
        <f ca="1">AVERAGE(OFFSET($BH$3,0,0,'Données projet'!$E$11+1,1))-AVERAGE(OFFSET($H$3,0,0,'Données projet'!$E$11+1,1))</f>
        <v>555.30922539833159</v>
      </c>
      <c r="BJ25" s="59">
        <f t="shared" si="38"/>
        <v>292.20785527099503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10.199999999999999</v>
      </c>
      <c r="BY25" s="12">
        <f>IF('Données projet'!$A$114&gt;35,BY24+BX25-CG24,IF(A25&lt;'Données projet'!$A$114,$BV$205^A25,IF(A25='Données projet'!$A$114,'Données projet'!$B$114,BY24+BX25-CG24)))</f>
        <v>95.399999999999991</v>
      </c>
      <c r="BZ25" s="13">
        <f>BY25*VLOOKUP('Données projet'!$B$12,Paramètres!$A$1:$I$89,3,0)*VLOOKUP('Données projet'!$B$12,Paramètres!$A$1:$I$89,5,0)</f>
        <v>83.341440000000006</v>
      </c>
      <c r="CA25" s="13">
        <f t="shared" si="39"/>
        <v>22.952227742446681</v>
      </c>
      <c r="CB25" s="20">
        <f t="shared" si="10"/>
        <v>185.12813798476131</v>
      </c>
      <c r="CC25" s="59">
        <f t="shared" si="11"/>
        <v>468.68369354031688</v>
      </c>
      <c r="CD25" s="59">
        <f ca="1">AVERAGE(OFFSET($CC$3,0,0,'Données projet'!$E$12+1,1))-AVERAGE(OFFSET($H$3,0,0,'Données projet'!$E$12+1,1))</f>
        <v>354.24684313982857</v>
      </c>
      <c r="CE25" s="59">
        <f t="shared" si="40"/>
        <v>322.65043486962185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14.8</v>
      </c>
      <c r="CT25" s="12">
        <f>IF('Données projet'!$A$140&gt;35,CT24+CS25-DB24,IF(A25&lt;'Données projet'!$A$140,$CQ$205^A25,IF(A25='Données projet'!$A$140,'Données projet'!$B$140,CT24+CS25-DB24)))</f>
        <v>96.59999999999998</v>
      </c>
      <c r="CU25" s="17">
        <f>CT25*VLOOKUP('Données projet'!$B$13,Paramètres!$A$1:$I$89,3,0)*VLOOKUP('Données projet'!$B$13,Paramètres!$A$1:$I$89,5,0)</f>
        <v>70.827119999999979</v>
      </c>
      <c r="CV25" s="13">
        <f t="shared" si="41"/>
        <v>19.878719982140016</v>
      </c>
      <c r="CW25" s="20">
        <f t="shared" si="13"/>
        <v>157.97933796889382</v>
      </c>
      <c r="CX25" s="59">
        <f t="shared" si="14"/>
        <v>441.53489352444933</v>
      </c>
      <c r="CY25" s="59">
        <f ca="1">AVERAGE(OFFSET($CX$3,0,0,'Données projet'!$E$13+1,1))-AVERAGE(OFFSET($H$3,0,0,'Données projet'!$E$13+1,1))</f>
        <v>328.55201074501201</v>
      </c>
      <c r="CZ25" s="59">
        <f t="shared" si="42"/>
        <v>321.81422611044985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10.6</v>
      </c>
      <c r="DO25" s="12">
        <f>IF('Données projet'!$A$166&gt;35,DO24+DN25-DW24,IF(A25&lt;'Données projet'!$A$166,$DL$205^A25,IF(A25='Données projet'!$A$166,'Données projet'!$B$166,DO24+DN25-DW24)))</f>
        <v>81.199999999999974</v>
      </c>
      <c r="DP25" s="17">
        <f>DO25*VLOOKUP('Données projet'!$B$14,Paramètres!$A$1:$I$89,3,0)*VLOOKUP('Données projet'!$B$14,Paramètres!$A$1:$I$89,5,0)</f>
        <v>63.335999999999984</v>
      </c>
      <c r="DQ25" s="13">
        <f t="shared" si="43"/>
        <v>18.009040022946227</v>
      </c>
      <c r="DR25" s="20">
        <f t="shared" si="16"/>
        <v>141.67594470663133</v>
      </c>
      <c r="DS25" s="59">
        <f t="shared" si="17"/>
        <v>425.23150026218684</v>
      </c>
      <c r="DT25" s="59">
        <f ca="1">AVERAGE(OFFSET($DS$3,0,0,'Données projet'!$E$14+1,1))-AVERAGE(OFFSET($H$3,0,0,'Données projet'!$E$14+1,1))</f>
        <v>288.82868507674738</v>
      </c>
      <c r="DU25" s="59">
        <f t="shared" si="44"/>
        <v>283.48738729114024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8.8000000000000007</v>
      </c>
      <c r="EJ25" s="12">
        <f>IF('Données projet'!$A$192&gt;35,EJ24+EI25-ER24,IF(A25&lt;'Données projet'!$A$192,$EG$205^A25,IF(A25='Données projet'!$A$192,'Données projet'!$B$192,EJ24+EI25-ER24)))</f>
        <v>49.599999999999994</v>
      </c>
      <c r="EK25" s="17">
        <f>EJ25*VLOOKUP('Données projet'!$B$15,Paramètres!$A$1:$I$89,3,0)*VLOOKUP('Données projet'!$B$15,Paramètres!$A$1:$I$89,5,0)</f>
        <v>42.556799999999996</v>
      </c>
      <c r="EL25" s="13">
        <f t="shared" si="45"/>
        <v>12.673863978067095</v>
      </c>
      <c r="EM25" s="20">
        <f t="shared" si="19"/>
        <v>96.193406428466844</v>
      </c>
      <c r="EN25" s="59">
        <f t="shared" si="20"/>
        <v>379.7489619840224</v>
      </c>
      <c r="EO25" s="59">
        <f ca="1">AVERAGE(OFFSET($EN$3,0,0,'Données projet'!$E$15+1,1))-AVERAGE(OFFSET($H$3,0,0,'Données projet'!$E$15+1,1))</f>
        <v>447.47021939360354</v>
      </c>
      <c r="EP25" s="59">
        <f t="shared" si="46"/>
        <v>256.77417912163997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14.8</v>
      </c>
      <c r="FE25" s="12">
        <f>IF('Données projet'!$A$218&gt;35,FE24+FD25-FM24,IF(A25&lt;'Données projet'!$A$218,$FB$205^A25,IF(A25='Données projet'!$A$218,'Données projet'!$B$218,FE24+FD25-FM24)))</f>
        <v>96.59999999999998</v>
      </c>
      <c r="FF25" s="17">
        <f>FE25*VLOOKUP('Données projet'!$B$16,Paramètres!$A$1:$I$89,3,0)*VLOOKUP('Données projet'!$B$16,Paramètres!$A$1:$I$89,5,0)</f>
        <v>76.854959999999991</v>
      </c>
      <c r="FG25" s="13">
        <f t="shared" si="47"/>
        <v>21.366419773799993</v>
      </c>
      <c r="FH25" s="20">
        <f t="shared" si="22"/>
        <v>171.06890310603498</v>
      </c>
      <c r="FI25" s="59">
        <f t="shared" si="23"/>
        <v>454.62445866159055</v>
      </c>
      <c r="FJ25" s="59">
        <f ca="1">AVERAGE(OFFSET($FI$3,0,0,'Données projet'!$E$16+1,1))-AVERAGE(OFFSET($H$3,0,0,'Données projet'!$E$16+1,1))</f>
        <v>353.37024194969638</v>
      </c>
      <c r="FK25" s="59">
        <f t="shared" si="48"/>
        <v>345.4750813433123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5.8</v>
      </c>
      <c r="FZ25" s="12">
        <f>IF('Données projet'!$A$244&gt;35,FZ24+FY25-GH24,IF(A25&lt;'Données projet'!$A$244,$FW$205^A25,IF(A25='Données projet'!$A$244,'Données projet'!$B$244,FZ24+FY25-GH24)))</f>
        <v>65.599999999999994</v>
      </c>
      <c r="GA25" s="17">
        <f>FZ25*VLOOKUP('Données projet'!$B$17,Paramètres!$A$1:$I$89,3,0)*VLOOKUP('Données projet'!$B$17,Paramètres!$A$1:$I$89,5,0)</f>
        <v>53.214719999999993</v>
      </c>
      <c r="GB25" s="13">
        <f t="shared" si="49"/>
        <v>15.440940408182183</v>
      </c>
      <c r="GC25" s="20">
        <f t="shared" si="25"/>
        <v>119.57527521091727</v>
      </c>
      <c r="GD25" s="59">
        <f t="shared" si="26"/>
        <v>403.1308307664728</v>
      </c>
      <c r="GE25" s="59">
        <f ca="1">AVERAGE(OFFSET($GD$3,0,0,'Données projet'!$E$17+1,1))-AVERAGE(OFFSET($H$3,0,0,'Données projet'!$E$17+1,1))</f>
        <v>272.90535195666996</v>
      </c>
      <c r="GF25" s="59">
        <f t="shared" si="50"/>
        <v>222.25422164416898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6">
        <f t="shared" si="1"/>
        <v>256.66666666666669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4.0628205133333335</v>
      </c>
      <c r="N26" s="13">
        <f>IF('Données projet'!$A$36&gt;35,N25+M26-V25,IF(A26&lt;'Données projet'!$A$36,$K$205^A26,IF(A26='Données projet'!$A$36,'Données projet'!$B$36,N25+M26-V25)))</f>
        <v>39.739965277309587</v>
      </c>
      <c r="O26" s="13">
        <f>N26*VLOOKUP('Données projet'!$B$9,Paramètres!$A$1:$I$89,3,0)*VLOOKUP('Données projet'!$B$9,Paramètres!$A$1:$I$89,5,0)</f>
        <v>35.956720582909711</v>
      </c>
      <c r="P26" s="13">
        <f t="shared" si="33"/>
        <v>10.920419941143177</v>
      </c>
      <c r="Q26" s="20">
        <f t="shared" si="2"/>
        <v>81.644353079392104</v>
      </c>
      <c r="R26" s="59">
        <f t="shared" si="0"/>
        <v>366.42213085716986</v>
      </c>
      <c r="S26" s="59">
        <f ca="1">AVERAGE(OFFSET($R$3,0,0,'Données projet'!$E$9+1,1))-AVERAGE(OFFSET($H$3,0,0,'Données projet'!$E$9+1,1))</f>
        <v>530.15029472203241</v>
      </c>
      <c r="T26" s="59">
        <f t="shared" si="34"/>
        <v>279.93992816625956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4.0628205133333335</v>
      </c>
      <c r="AI26" s="13">
        <f>IF('Données projet'!$A$62&gt;35,AI25+AH26-AQ25,IF(A26&lt;'Données projet'!$A$62,$AF$205^A26,IF(A26='Données projet'!$A$62,'Données projet'!$B$62,AI25+AH26-AQ25)))</f>
        <v>39.739965277309587</v>
      </c>
      <c r="AJ26" s="13">
        <f>AI26*VLOOKUP('Données projet'!$B$10,Paramètres!$A$1:$I$89,3,0)*VLOOKUP('Données projet'!$B$10,Paramètres!$A$1:$I$89,5,0)</f>
        <v>26.657568708019269</v>
      </c>
      <c r="AK26" s="13">
        <f t="shared" si="35"/>
        <v>8.3831471915007079</v>
      </c>
      <c r="AL26" s="20">
        <f t="shared" si="4"/>
        <v>61.029246858330623</v>
      </c>
      <c r="AM26" s="59">
        <f t="shared" si="5"/>
        <v>345.80702463610839</v>
      </c>
      <c r="AN26" s="59">
        <f ca="1">AVERAGE(OFFSET($AM$3,0,0,'Données projet'!$E$10+1,1))-AVERAGE(OFFSET($H$3,0,0,'Données projet'!$E$10+1,1))</f>
        <v>403.92523699584234</v>
      </c>
      <c r="AO26" s="59">
        <f t="shared" si="36"/>
        <v>218.36990038879748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4.0628205133333335</v>
      </c>
      <c r="BD26" s="12">
        <f>IF('Données projet'!$A$88&gt;35,BD25+BC26-BL25,IF(A26&lt;'Données projet'!$A$88,$BA$205^A26,IF(A26='Données projet'!$A$88,'Données projet'!$B$88,BD25+BC26-BL25)))</f>
        <v>39.739965277309587</v>
      </c>
      <c r="BE26" s="13">
        <f>BD26*VLOOKUP('Données projet'!$B$11,Paramètres!$A$1:$I$89,3,0)*VLOOKUP('Données projet'!$B$11,Paramètres!$A$1:$I$89,5,0)</f>
        <v>37.816550957887799</v>
      </c>
      <c r="BF26" s="13">
        <f t="shared" si="37"/>
        <v>11.418046476477128</v>
      </c>
      <c r="BG26" s="20">
        <f t="shared" si="7"/>
        <v>85.750257198185579</v>
      </c>
      <c r="BH26" s="59">
        <f t="shared" si="8"/>
        <v>370.52803497596335</v>
      </c>
      <c r="BI26" s="59">
        <f ca="1">AVERAGE(OFFSET($BH$3,0,0,'Données projet'!$E$11+1,1))-AVERAGE(OFFSET($H$3,0,0,'Données projet'!$E$11+1,1))</f>
        <v>555.30922539833159</v>
      </c>
      <c r="BJ26" s="59">
        <f t="shared" si="38"/>
        <v>292.20785527099503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10.199999999999999</v>
      </c>
      <c r="BY26" s="12">
        <f>IF('Données projet'!$A$114&gt;35,BY25+BX26-CG25,IF(A26&lt;'Données projet'!$A$114,$BV$205^A26,IF(A26='Données projet'!$A$114,'Données projet'!$B$114,BY25+BX26-CG25)))</f>
        <v>105.6</v>
      </c>
      <c r="BZ26" s="13">
        <f>BY26*VLOOKUP('Données projet'!$B$12,Paramètres!$A$1:$I$89,3,0)*VLOOKUP('Données projet'!$B$12,Paramètres!$A$1:$I$89,5,0)</f>
        <v>92.252160000000003</v>
      </c>
      <c r="CA26" s="13">
        <f t="shared" si="39"/>
        <v>25.107607958259987</v>
      </c>
      <c r="CB26" s="20">
        <f t="shared" si="10"/>
        <v>204.40159586063612</v>
      </c>
      <c r="CC26" s="59">
        <f t="shared" si="11"/>
        <v>489.17937363841389</v>
      </c>
      <c r="CD26" s="59">
        <f ca="1">AVERAGE(OFFSET($CC$3,0,0,'Données projet'!$E$12+1,1))-AVERAGE(OFFSET($H$3,0,0,'Données projet'!$E$12+1,1))</f>
        <v>354.24684313982857</v>
      </c>
      <c r="CE26" s="59">
        <f t="shared" si="40"/>
        <v>322.65043486962185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14.8</v>
      </c>
      <c r="CT26" s="12">
        <f>IF('Données projet'!$A$140&gt;35,CT25+CS26-DB25,IF(A26&lt;'Données projet'!$A$140,$CQ$205^A26,IF(A26='Données projet'!$A$140,'Données projet'!$B$140,CT25+CS26-DB25)))</f>
        <v>111.39999999999998</v>
      </c>
      <c r="CU26" s="17">
        <f>CT26*VLOOKUP('Données projet'!$B$13,Paramètres!$A$1:$I$89,3,0)*VLOOKUP('Données projet'!$B$13,Paramètres!$A$1:$I$89,5,0)</f>
        <v>81.678479999999993</v>
      </c>
      <c r="CV26" s="13">
        <f t="shared" si="41"/>
        <v>22.547083950915322</v>
      </c>
      <c r="CW26" s="20">
        <f t="shared" si="13"/>
        <v>181.52619054784418</v>
      </c>
      <c r="CX26" s="59">
        <f t="shared" si="14"/>
        <v>466.30396832562195</v>
      </c>
      <c r="CY26" s="59">
        <f ca="1">AVERAGE(OFFSET($CX$3,0,0,'Données projet'!$E$13+1,1))-AVERAGE(OFFSET($H$3,0,0,'Données projet'!$E$13+1,1))</f>
        <v>328.55201074501201</v>
      </c>
      <c r="CZ26" s="59">
        <f t="shared" si="42"/>
        <v>321.81422611044985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10.6</v>
      </c>
      <c r="DO26" s="12">
        <f>IF('Données projet'!$A$166&gt;35,DO25+DN26-DW25,IF(A26&lt;'Données projet'!$A$166,$DL$205^A26,IF(A26='Données projet'!$A$166,'Données projet'!$B$166,DO25+DN26-DW25)))</f>
        <v>91.799999999999969</v>
      </c>
      <c r="DP26" s="17">
        <f>DO26*VLOOKUP('Données projet'!$B$14,Paramètres!$A$1:$I$89,3,0)*VLOOKUP('Données projet'!$B$14,Paramètres!$A$1:$I$89,5,0)</f>
        <v>71.603999999999985</v>
      </c>
      <c r="DQ26" s="13">
        <f t="shared" si="43"/>
        <v>20.071260561992585</v>
      </c>
      <c r="DR26" s="20">
        <f t="shared" si="16"/>
        <v>159.66774547880371</v>
      </c>
      <c r="DS26" s="59">
        <f t="shared" si="17"/>
        <v>444.44552325658151</v>
      </c>
      <c r="DT26" s="59">
        <f ca="1">AVERAGE(OFFSET($DS$3,0,0,'Données projet'!$E$14+1,1))-AVERAGE(OFFSET($H$3,0,0,'Données projet'!$E$14+1,1))</f>
        <v>288.82868507674738</v>
      </c>
      <c r="DU26" s="59">
        <f t="shared" si="44"/>
        <v>283.48738729114024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8.8000000000000007</v>
      </c>
      <c r="EJ26" s="12">
        <f>IF('Données projet'!$A$192&gt;35,EJ25+EI26-ER25,IF(A26&lt;'Données projet'!$A$192,$EG$205^A26,IF(A26='Données projet'!$A$192,'Données projet'!$B$192,EJ25+EI26-ER25)))</f>
        <v>58.399999999999991</v>
      </c>
      <c r="EK26" s="17">
        <f>EJ26*VLOOKUP('Données projet'!$B$15,Paramètres!$A$1:$I$89,3,0)*VLOOKUP('Données projet'!$B$15,Paramètres!$A$1:$I$89,5,0)</f>
        <v>50.107199999999999</v>
      </c>
      <c r="EL26" s="13">
        <f t="shared" si="45"/>
        <v>14.641441079141797</v>
      </c>
      <c r="EM26" s="20">
        <f t="shared" si="19"/>
        <v>112.77054987950528</v>
      </c>
      <c r="EN26" s="59">
        <f t="shared" si="20"/>
        <v>397.54832765728304</v>
      </c>
      <c r="EO26" s="59">
        <f ca="1">AVERAGE(OFFSET($EN$3,0,0,'Données projet'!$E$15+1,1))-AVERAGE(OFFSET($H$3,0,0,'Données projet'!$E$15+1,1))</f>
        <v>447.47021939360354</v>
      </c>
      <c r="EP26" s="59">
        <f t="shared" si="46"/>
        <v>256.77417912163997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14.8</v>
      </c>
      <c r="FE26" s="12">
        <f>IF('Données projet'!$A$218&gt;35,FE25+FD26-FM25,IF(A26&lt;'Données projet'!$A$218,$FB$205^A26,IF(A26='Données projet'!$A$218,'Données projet'!$B$218,FE25+FD26-FM25)))</f>
        <v>111.39999999999998</v>
      </c>
      <c r="FF26" s="17">
        <f>FE26*VLOOKUP('Données projet'!$B$16,Paramètres!$A$1:$I$89,3,0)*VLOOKUP('Données projet'!$B$16,Paramètres!$A$1:$I$89,5,0)</f>
        <v>88.629839999999987</v>
      </c>
      <c r="FG26" s="13">
        <f t="shared" si="47"/>
        <v>24.23448093253452</v>
      </c>
      <c r="FH26" s="20">
        <f t="shared" si="22"/>
        <v>196.57202562416424</v>
      </c>
      <c r="FI26" s="59">
        <f t="shared" si="23"/>
        <v>481.34980340194204</v>
      </c>
      <c r="FJ26" s="59">
        <f ca="1">AVERAGE(OFFSET($FI$3,0,0,'Données projet'!$E$16+1,1))-AVERAGE(OFFSET($H$3,0,0,'Données projet'!$E$16+1,1))</f>
        <v>353.37024194969638</v>
      </c>
      <c r="FK26" s="59">
        <f t="shared" si="48"/>
        <v>345.4750813433123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5.8</v>
      </c>
      <c r="FZ26" s="12">
        <f>IF('Données projet'!$A$244&gt;35,FZ25+FY26-GH25,IF(A26&lt;'Données projet'!$A$244,$FW$205^A26,IF(A26='Données projet'!$A$244,'Données projet'!$B$244,FZ25+FY26-GH25)))</f>
        <v>71.399999999999991</v>
      </c>
      <c r="GA26" s="17">
        <f>FZ26*VLOOKUP('Données projet'!$B$17,Paramètres!$A$1:$I$89,3,0)*VLOOKUP('Données projet'!$B$17,Paramètres!$A$1:$I$89,5,0)</f>
        <v>57.91968</v>
      </c>
      <c r="GB26" s="13">
        <f t="shared" si="49"/>
        <v>16.641223534705848</v>
      </c>
      <c r="GC26" s="20">
        <f t="shared" si="25"/>
        <v>129.860240322946</v>
      </c>
      <c r="GD26" s="59">
        <f t="shared" si="26"/>
        <v>414.6380181007238</v>
      </c>
      <c r="GE26" s="59">
        <f ca="1">AVERAGE(OFFSET($GD$3,0,0,'Données projet'!$E$17+1,1))-AVERAGE(OFFSET($H$3,0,0,'Données projet'!$E$17+1,1))</f>
        <v>272.90535195666996</v>
      </c>
      <c r="GF26" s="59">
        <f t="shared" si="50"/>
        <v>222.25422164416898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6">
        <f t="shared" si="1"/>
        <v>256.66666666666669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4.0628205133333335</v>
      </c>
      <c r="N27" s="13">
        <f>IF('Données projet'!$A$36&gt;35,N26+M27-V26,IF(A27&lt;'Données projet'!$A$36,$K$205^A27,IF(A27='Données projet'!$A$36,'Données projet'!$B$36,N26+M27-V26)))</f>
        <v>46.64006135003023</v>
      </c>
      <c r="O27" s="13">
        <f>N27*VLOOKUP('Données projet'!$B$9,Paramètres!$A$1:$I$89,3,0)*VLOOKUP('Données projet'!$B$9,Paramètres!$A$1:$I$89,5,0)</f>
        <v>42.199927509507354</v>
      </c>
      <c r="P27" s="13">
        <f t="shared" si="33"/>
        <v>12.579908646950299</v>
      </c>
      <c r="Q27" s="20">
        <f t="shared" si="2"/>
        <v>95.408214639163745</v>
      </c>
      <c r="R27" s="59">
        <f t="shared" si="0"/>
        <v>381.40821463916376</v>
      </c>
      <c r="S27" s="59">
        <f ca="1">AVERAGE(OFFSET($R$3,0,0,'Données projet'!$E$9+1,1))-AVERAGE(OFFSET($H$3,0,0,'Données projet'!$E$9+1,1))</f>
        <v>530.15029472203241</v>
      </c>
      <c r="T27" s="59">
        <f t="shared" si="34"/>
        <v>279.93992816625956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4.0628205133333335</v>
      </c>
      <c r="AI27" s="13">
        <f>IF('Données projet'!$A$62&gt;35,AI26+AH27-AQ26,IF(A27&lt;'Données projet'!$A$62,$AF$205^A27,IF(A27='Données projet'!$A$62,'Données projet'!$B$62,AI26+AH27-AQ26)))</f>
        <v>46.64006135003023</v>
      </c>
      <c r="AJ27" s="13">
        <f>AI27*VLOOKUP('Données projet'!$B$10,Paramètres!$A$1:$I$89,3,0)*VLOOKUP('Données projet'!$B$10,Paramètres!$A$1:$I$89,5,0)</f>
        <v>31.286153153600278</v>
      </c>
      <c r="AK27" s="13">
        <f t="shared" si="35"/>
        <v>9.657066890412743</v>
      </c>
      <c r="AL27" s="20">
        <f t="shared" si="4"/>
        <v>71.309441576655999</v>
      </c>
      <c r="AM27" s="59">
        <f t="shared" si="5"/>
        <v>357.30944157665601</v>
      </c>
      <c r="AN27" s="59">
        <f ca="1">AVERAGE(OFFSET($AM$3,0,0,'Données projet'!$E$10+1,1))-AVERAGE(OFFSET($H$3,0,0,'Données projet'!$E$10+1,1))</f>
        <v>403.92523699584234</v>
      </c>
      <c r="AO27" s="59">
        <f t="shared" si="36"/>
        <v>218.36990038879748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4.0628205133333335</v>
      </c>
      <c r="BD27" s="12">
        <f>IF('Données projet'!$A$88&gt;35,BD26+BC27-BL26,IF(A27&lt;'Données projet'!$A$88,$BA$205^A27,IF(A27='Données projet'!$A$88,'Données projet'!$B$88,BD26+BC27-BL26)))</f>
        <v>46.64006135003023</v>
      </c>
      <c r="BE27" s="13">
        <f>BD27*VLOOKUP('Données projet'!$B$11,Paramètres!$A$1:$I$89,3,0)*VLOOKUP('Données projet'!$B$11,Paramètres!$A$1:$I$89,5,0)</f>
        <v>44.38268238068877</v>
      </c>
      <c r="BF27" s="13">
        <f t="shared" si="37"/>
        <v>13.153155499043805</v>
      </c>
      <c r="BG27" s="20">
        <f t="shared" si="7"/>
        <v>100.20825097386756</v>
      </c>
      <c r="BH27" s="59">
        <f t="shared" si="8"/>
        <v>386.20825097386756</v>
      </c>
      <c r="BI27" s="59">
        <f ca="1">AVERAGE(OFFSET($BH$3,0,0,'Données projet'!$E$11+1,1))-AVERAGE(OFFSET($H$3,0,0,'Données projet'!$E$11+1,1))</f>
        <v>555.30922539833159</v>
      </c>
      <c r="BJ27" s="59">
        <f t="shared" si="38"/>
        <v>292.20785527099503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10.199999999999999</v>
      </c>
      <c r="BY27" s="12">
        <f>IF('Données projet'!$A$114&gt;35,BY26+BX27-CG26,IF(A27&lt;'Données projet'!$A$114,$BV$205^A27,IF(A27='Données projet'!$A$114,'Données projet'!$B$114,BY26+BX27-CG26)))</f>
        <v>115.8</v>
      </c>
      <c r="BZ27" s="13">
        <f>BY27*VLOOKUP('Données projet'!$B$12,Paramètres!$A$1:$I$89,3,0)*VLOOKUP('Données projet'!$B$12,Paramètres!$A$1:$I$89,5,0)</f>
        <v>101.16288</v>
      </c>
      <c r="CA27" s="13">
        <f t="shared" si="39"/>
        <v>27.238850979377386</v>
      </c>
      <c r="CB27" s="20">
        <f t="shared" si="10"/>
        <v>223.63301478908227</v>
      </c>
      <c r="CC27" s="59">
        <f t="shared" si="11"/>
        <v>509.63301478908227</v>
      </c>
      <c r="CD27" s="59">
        <f ca="1">AVERAGE(OFFSET($CC$3,0,0,'Données projet'!$E$12+1,1))-AVERAGE(OFFSET($H$3,0,0,'Données projet'!$E$12+1,1))</f>
        <v>354.24684313982857</v>
      </c>
      <c r="CE27" s="59">
        <f t="shared" si="40"/>
        <v>322.65043486962185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14.8</v>
      </c>
      <c r="CT27" s="12">
        <f>IF('Données projet'!$A$140&gt;35,CT26+CS27-DB26,IF(A27&lt;'Données projet'!$A$140,$CQ$205^A27,IF(A27='Données projet'!$A$140,'Données projet'!$B$140,CT26+CS27-DB26)))</f>
        <v>126.19999999999997</v>
      </c>
      <c r="CU27" s="17">
        <f>CT27*VLOOKUP('Données projet'!$B$13,Paramètres!$A$1:$I$89,3,0)*VLOOKUP('Données projet'!$B$13,Paramètres!$A$1:$I$89,5,0)</f>
        <v>92.529839999999979</v>
      </c>
      <c r="CV27" s="13">
        <f t="shared" si="41"/>
        <v>25.174373611210889</v>
      </c>
      <c r="CW27" s="20">
        <f t="shared" si="13"/>
        <v>205.0015053728589</v>
      </c>
      <c r="CX27" s="59">
        <f t="shared" si="14"/>
        <v>491.0015053728589</v>
      </c>
      <c r="CY27" s="59">
        <f ca="1">AVERAGE(OFFSET($CX$3,0,0,'Données projet'!$E$13+1,1))-AVERAGE(OFFSET($H$3,0,0,'Données projet'!$E$13+1,1))</f>
        <v>328.55201074501201</v>
      </c>
      <c r="CZ27" s="59">
        <f t="shared" si="42"/>
        <v>321.81422611044985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10.6</v>
      </c>
      <c r="DO27" s="12">
        <f>IF('Données projet'!$A$166&gt;35,DO26+DN27-DW26,IF(A27&lt;'Données projet'!$A$166,$DL$205^A27,IF(A27='Données projet'!$A$166,'Données projet'!$B$166,DO26+DN27-DW26)))</f>
        <v>102.39999999999996</v>
      </c>
      <c r="DP27" s="17">
        <f>DO27*VLOOKUP('Données projet'!$B$14,Paramètres!$A$1:$I$89,3,0)*VLOOKUP('Données projet'!$B$14,Paramètres!$A$1:$I$89,5,0)</f>
        <v>79.871999999999971</v>
      </c>
      <c r="DQ27" s="13">
        <f t="shared" si="43"/>
        <v>22.105884547145401</v>
      </c>
      <c r="DR27" s="20">
        <f t="shared" si="16"/>
        <v>177.61148225294485</v>
      </c>
      <c r="DS27" s="59">
        <f t="shared" si="17"/>
        <v>463.61148225294482</v>
      </c>
      <c r="DT27" s="59">
        <f ca="1">AVERAGE(OFFSET($DS$3,0,0,'Données projet'!$E$14+1,1))-AVERAGE(OFFSET($H$3,0,0,'Données projet'!$E$14+1,1))</f>
        <v>288.82868507674738</v>
      </c>
      <c r="DU27" s="59">
        <f t="shared" si="44"/>
        <v>283.48738729114024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8.8000000000000007</v>
      </c>
      <c r="EJ27" s="12">
        <f>IF('Données projet'!$A$192&gt;35,EJ26+EI27-ER26,IF(A27&lt;'Données projet'!$A$192,$EG$205^A27,IF(A27='Données projet'!$A$192,'Données projet'!$B$192,EJ26+EI27-ER26)))</f>
        <v>67.199999999999989</v>
      </c>
      <c r="EK27" s="17">
        <f>EJ27*VLOOKUP('Données projet'!$B$15,Paramètres!$A$1:$I$89,3,0)*VLOOKUP('Données projet'!$B$15,Paramètres!$A$1:$I$89,5,0)</f>
        <v>57.657599999999995</v>
      </c>
      <c r="EL27" s="13">
        <f t="shared" si="45"/>
        <v>16.574671209026025</v>
      </c>
      <c r="EM27" s="20">
        <f t="shared" si="19"/>
        <v>129.28787235572034</v>
      </c>
      <c r="EN27" s="59">
        <f t="shared" si="20"/>
        <v>415.28787235572031</v>
      </c>
      <c r="EO27" s="59">
        <f ca="1">AVERAGE(OFFSET($EN$3,0,0,'Données projet'!$E$15+1,1))-AVERAGE(OFFSET($H$3,0,0,'Données projet'!$E$15+1,1))</f>
        <v>447.47021939360354</v>
      </c>
      <c r="EP27" s="59">
        <f t="shared" si="46"/>
        <v>256.77417912163997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14.8</v>
      </c>
      <c r="FE27" s="12">
        <f>IF('Données projet'!$A$218&gt;35,FE26+FD27-FM26,IF(A27&lt;'Données projet'!$A$218,$FB$205^A27,IF(A27='Données projet'!$A$218,'Données projet'!$B$218,FE26+FD27-FM26)))</f>
        <v>126.19999999999997</v>
      </c>
      <c r="FF27" s="17">
        <f>FE27*VLOOKUP('Données projet'!$B$16,Paramètres!$A$1:$I$89,3,0)*VLOOKUP('Données projet'!$B$16,Paramètres!$A$1:$I$89,5,0)</f>
        <v>100.40472</v>
      </c>
      <c r="FG27" s="13">
        <f t="shared" si="47"/>
        <v>27.058393830330502</v>
      </c>
      <c r="FH27" s="20">
        <f t="shared" si="22"/>
        <v>221.99825658782561</v>
      </c>
      <c r="FI27" s="59">
        <f t="shared" si="23"/>
        <v>507.99825658782561</v>
      </c>
      <c r="FJ27" s="59">
        <f ca="1">AVERAGE(OFFSET($FI$3,0,0,'Données projet'!$E$16+1,1))-AVERAGE(OFFSET($H$3,0,0,'Données projet'!$E$16+1,1))</f>
        <v>353.37024194969638</v>
      </c>
      <c r="FK27" s="59">
        <f t="shared" si="48"/>
        <v>345.4750813433123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5.8</v>
      </c>
      <c r="FZ27" s="12">
        <f>IF('Données projet'!$A$244&gt;35,FZ26+FY27-GH26,IF(A27&lt;'Données projet'!$A$244,$FW$205^A27,IF(A27='Données projet'!$A$244,'Données projet'!$B$244,FZ26+FY27-GH26)))</f>
        <v>77.199999999999989</v>
      </c>
      <c r="GA27" s="17">
        <f>FZ27*VLOOKUP('Données projet'!$B$17,Paramètres!$A$1:$I$89,3,0)*VLOOKUP('Données projet'!$B$17,Paramètres!$A$1:$I$89,5,0)</f>
        <v>62.624639999999999</v>
      </c>
      <c r="GB27" s="13">
        <f t="shared" si="49"/>
        <v>17.830197796836153</v>
      </c>
      <c r="GC27" s="20">
        <f t="shared" si="25"/>
        <v>140.12550916282296</v>
      </c>
      <c r="GD27" s="59">
        <f t="shared" si="26"/>
        <v>426.12550916282294</v>
      </c>
      <c r="GE27" s="59">
        <f ca="1">AVERAGE(OFFSET($GD$3,0,0,'Données projet'!$E$17+1,1))-AVERAGE(OFFSET($H$3,0,0,'Données projet'!$E$17+1,1))</f>
        <v>272.90535195666996</v>
      </c>
      <c r="GF27" s="59">
        <f t="shared" si="50"/>
        <v>222.25422164416898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6">
        <f t="shared" si="1"/>
        <v>256.66666666666669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4.0628205133333335</v>
      </c>
      <c r="N28" s="13">
        <f>IF('Données projet'!$A$36&gt;35,N27+M28-V27,IF(A28&lt;'Données projet'!$A$36,$K$205^A28,IF(A28='Données projet'!$A$36,'Données projet'!$B$36,N27+M28-V27)))</f>
        <v>54.738229073808903</v>
      </c>
      <c r="O28" s="13">
        <f>N28*VLOOKUP('Données projet'!$B$9,Paramètres!$A$1:$I$89,3,0)*VLOOKUP('Données projet'!$B$9,Paramètres!$A$1:$I$89,5,0)</f>
        <v>49.527149665982293</v>
      </c>
      <c r="P28" s="13">
        <f t="shared" si="33"/>
        <v>14.491576552783048</v>
      </c>
      <c r="Q28" s="20">
        <f t="shared" si="2"/>
        <v>111.49928149768296</v>
      </c>
      <c r="R28" s="59">
        <f t="shared" si="0"/>
        <v>398.72150371990517</v>
      </c>
      <c r="S28" s="59">
        <f ca="1">AVERAGE(OFFSET($R$3,0,0,'Données projet'!$E$9+1,1))-AVERAGE(OFFSET($H$3,0,0,'Données projet'!$E$9+1,1))</f>
        <v>530.15029472203241</v>
      </c>
      <c r="T28" s="59">
        <f t="shared" si="34"/>
        <v>279.93992816625956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4.0628205133333335</v>
      </c>
      <c r="AI28" s="13">
        <f>IF('Données projet'!$A$62&gt;35,AI27+AH28-AQ27,IF(A28&lt;'Données projet'!$A$62,$AF$205^A28,IF(A28='Données projet'!$A$62,'Données projet'!$B$62,AI27+AH28-AQ27)))</f>
        <v>54.738229073808903</v>
      </c>
      <c r="AJ28" s="13">
        <f>AI28*VLOOKUP('Données projet'!$B$10,Paramètres!$A$1:$I$89,3,0)*VLOOKUP('Données projet'!$B$10,Paramètres!$A$1:$I$89,5,0)</f>
        <v>36.718404062711016</v>
      </c>
      <c r="AK28" s="13">
        <f t="shared" si="35"/>
        <v>11.124573957195588</v>
      </c>
      <c r="AL28" s="20">
        <f t="shared" si="4"/>
        <v>83.32652005133734</v>
      </c>
      <c r="AM28" s="59">
        <f t="shared" si="5"/>
        <v>370.54874227355958</v>
      </c>
      <c r="AN28" s="59">
        <f ca="1">AVERAGE(OFFSET($AM$3,0,0,'Données projet'!$E$10+1,1))-AVERAGE(OFFSET($H$3,0,0,'Données projet'!$E$10+1,1))</f>
        <v>403.92523699584234</v>
      </c>
      <c r="AO28" s="59">
        <f t="shared" si="36"/>
        <v>218.36990038879748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4.0628205133333335</v>
      </c>
      <c r="BD28" s="12">
        <f>IF('Données projet'!$A$88&gt;35,BD27+BC28-BL27,IF(A28&lt;'Données projet'!$A$88,$BA$205^A28,IF(A28='Données projet'!$A$88,'Données projet'!$B$88,BD27+BC28-BL27)))</f>
        <v>54.738229073808903</v>
      </c>
      <c r="BE28" s="13">
        <f>BD28*VLOOKUP('Données projet'!$B$11,Paramètres!$A$1:$I$89,3,0)*VLOOKUP('Données projet'!$B$11,Paramètres!$A$1:$I$89,5,0)</f>
        <v>52.088898786636555</v>
      </c>
      <c r="BF28" s="13">
        <f t="shared" si="37"/>
        <v>15.151935135177752</v>
      </c>
      <c r="BG28" s="20">
        <f t="shared" si="7"/>
        <v>117.11111908049322</v>
      </c>
      <c r="BH28" s="59">
        <f t="shared" si="8"/>
        <v>404.33334130271544</v>
      </c>
      <c r="BI28" s="59">
        <f ca="1">AVERAGE(OFFSET($BH$3,0,0,'Données projet'!$E$11+1,1))-AVERAGE(OFFSET($H$3,0,0,'Données projet'!$E$11+1,1))</f>
        <v>555.30922539833159</v>
      </c>
      <c r="BJ28" s="59">
        <f t="shared" si="38"/>
        <v>292.20785527099503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126</v>
      </c>
      <c r="BW28" s="12">
        <f>VLOOKUP(A28,'Données projet'!$A$113:$I$133,9,0)</f>
        <v>10.199999999999999</v>
      </c>
      <c r="BX28" s="12">
        <f t="array" ref="BX28">INDEX(BW:BW,MIN(IF(ISNUMBER(BW28:BW224),ROW(BW28:BW224),"")))</f>
        <v>10.199999999999999</v>
      </c>
      <c r="BY28" s="12">
        <f>IF('Données projet'!$A$114&gt;35,BY27+BX28-CG27,IF(A28&lt;'Données projet'!$A$114,$BV$205^A28,IF(A28='Données projet'!$A$114,'Données projet'!$B$114,BY27+BX28-CG27)))</f>
        <v>126</v>
      </c>
      <c r="BZ28" s="13">
        <f>BY28*VLOOKUP('Données projet'!$B$12,Paramètres!$A$1:$I$89,3,0)*VLOOKUP('Données projet'!$B$12,Paramètres!$A$1:$I$89,5,0)</f>
        <v>110.07360000000001</v>
      </c>
      <c r="CA28" s="13">
        <f t="shared" si="39"/>
        <v>29.348324631518828</v>
      </c>
      <c r="CB28" s="20">
        <f t="shared" si="10"/>
        <v>242.8265187332286</v>
      </c>
      <c r="CC28" s="59">
        <f t="shared" si="11"/>
        <v>530.04874095545085</v>
      </c>
      <c r="CD28" s="59">
        <f ca="1">AVERAGE(OFFSET($CC$3,0,0,'Données projet'!$E$12+1,1))-AVERAGE(OFFSET($H$3,0,0,'Données projet'!$E$12+1,1))</f>
        <v>354.24684313982857</v>
      </c>
      <c r="CE28" s="59">
        <f t="shared" si="40"/>
        <v>322.65043486962185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26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141</v>
      </c>
      <c r="CR28" s="12">
        <f>VLOOKUP(A28,'Données projet'!$A$139:$I$159,9,0)</f>
        <v>14.8</v>
      </c>
      <c r="CS28" s="12">
        <f t="array" ref="CS28">INDEX(CR:CR,MIN(IF(ISNUMBER(CR28:CR224),ROW(CR28:CR224),"")))</f>
        <v>14.8</v>
      </c>
      <c r="CT28" s="12">
        <f>IF('Données projet'!$A$140&gt;35,CT27+CS28-DB27,IF(A28&lt;'Données projet'!$A$140,$CQ$205^A28,IF(A28='Données projet'!$A$140,'Données projet'!$B$140,CT27+CS28-DB27)))</f>
        <v>140.99999999999997</v>
      </c>
      <c r="CU28" s="17">
        <f>CT28*VLOOKUP('Données projet'!$B$13,Paramètres!$A$1:$I$89,3,0)*VLOOKUP('Données projet'!$B$13,Paramètres!$A$1:$I$89,5,0)</f>
        <v>103.38119999999998</v>
      </c>
      <c r="CV28" s="13">
        <f t="shared" si="41"/>
        <v>27.765956260923325</v>
      </c>
      <c r="CW28" s="20">
        <f t="shared" si="13"/>
        <v>228.41463048777476</v>
      </c>
      <c r="CX28" s="59">
        <f t="shared" si="14"/>
        <v>515.63685270999702</v>
      </c>
      <c r="CY28" s="59">
        <f ca="1">AVERAGE(OFFSET($CX$3,0,0,'Données projet'!$E$13+1,1))-AVERAGE(OFFSET($H$3,0,0,'Données projet'!$E$13+1,1))</f>
        <v>328.55201074501201</v>
      </c>
      <c r="CZ28" s="59">
        <f t="shared" si="42"/>
        <v>321.81422611044985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35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113</v>
      </c>
      <c r="DM28" s="12">
        <f>VLOOKUP(A28,'Données projet'!$A$165:$I$185,9,0)</f>
        <v>10.6</v>
      </c>
      <c r="DN28" s="12">
        <f t="array" ref="DN28">INDEX(DM:DM,MIN(IF(ISNUMBER(DM28:DM224),ROW(DM28:DM224),"")))</f>
        <v>10.6</v>
      </c>
      <c r="DO28" s="12">
        <f>IF('Données projet'!$A$166&gt;35,DO27+DN28-DW27,IF(A28&lt;'Données projet'!$A$166,$DL$205^A28,IF(A28='Données projet'!$A$166,'Données projet'!$B$166,DO27+DN28-DW27)))</f>
        <v>112.99999999999996</v>
      </c>
      <c r="DP28" s="17">
        <f>DO28*VLOOKUP('Données projet'!$B$14,Paramètres!$A$1:$I$89,3,0)*VLOOKUP('Données projet'!$B$14,Paramètres!$A$1:$I$89,5,0)</f>
        <v>88.139999999999972</v>
      </c>
      <c r="DQ28" s="13">
        <f t="shared" si="43"/>
        <v>24.116094026318823</v>
      </c>
      <c r="DR28" s="20">
        <f t="shared" si="16"/>
        <v>195.51269709583855</v>
      </c>
      <c r="DS28" s="59">
        <f t="shared" si="17"/>
        <v>482.73491931806075</v>
      </c>
      <c r="DT28" s="59">
        <f ca="1">AVERAGE(OFFSET($DS$3,0,0,'Données projet'!$E$14+1,1))-AVERAGE(OFFSET($H$3,0,0,'Données projet'!$E$14+1,1))</f>
        <v>288.82868507674738</v>
      </c>
      <c r="DU28" s="59">
        <f t="shared" si="44"/>
        <v>283.48738729114024</v>
      </c>
      <c r="DV28" s="15">
        <f>IF(ISNA(VLOOKUP(A28,'Données projet'!$A$165:$I$185,3,0)),0,VLOOKUP(A28,'Données projet'!$A$165:$I$185,3,0))</f>
        <v>3</v>
      </c>
      <c r="DW28" s="15">
        <f>IF(ISNA(VLOOKUP(A28,'Données projet'!$A$165:$I$185,4,0)),0,VLOOKUP(A28,'Données projet'!$A$165:$I$185,4,0))</f>
        <v>27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76</v>
      </c>
      <c r="EH28" s="12">
        <f>VLOOKUP(A28,'Données projet'!$A$191:$I$211,9,0)</f>
        <v>8.8000000000000007</v>
      </c>
      <c r="EI28" s="12">
        <f t="array" ref="EI28">INDEX(EH:EH,MIN(IF(ISNUMBER(EH28:EH224),ROW(EH28:EH224),"")))</f>
        <v>8.8000000000000007</v>
      </c>
      <c r="EJ28" s="12">
        <f>IF('Données projet'!$A$192&gt;35,EJ27+EI28-ER27,IF(A28&lt;'Données projet'!$A$192,$EG$205^A28,IF(A28='Données projet'!$A$192,'Données projet'!$B$192,EJ27+EI28-ER27)))</f>
        <v>75.999999999999986</v>
      </c>
      <c r="EK28" s="17">
        <f>EJ28*VLOOKUP('Données projet'!$B$15,Paramètres!$A$1:$I$89,3,0)*VLOOKUP('Données projet'!$B$15,Paramètres!$A$1:$I$89,5,0)</f>
        <v>65.207999999999998</v>
      </c>
      <c r="EL28" s="13">
        <f t="shared" si="45"/>
        <v>18.478568429485204</v>
      </c>
      <c r="EM28" s="20">
        <f t="shared" si="19"/>
        <v>145.75410668135339</v>
      </c>
      <c r="EN28" s="59">
        <f t="shared" si="20"/>
        <v>432.97632890357562</v>
      </c>
      <c r="EO28" s="59">
        <f ca="1">AVERAGE(OFFSET($EN$3,0,0,'Données projet'!$E$15+1,1))-AVERAGE(OFFSET($H$3,0,0,'Données projet'!$E$15+1,1))</f>
        <v>447.47021939360354</v>
      </c>
      <c r="EP28" s="59">
        <f t="shared" si="46"/>
        <v>256.77417912163997</v>
      </c>
      <c r="EQ28" s="15">
        <f>IF(ISNA(VLOOKUP(A28,'Données projet'!$A$191:$I$211,3,0)),0,VLOOKUP(A28,'Données projet'!$A$191:$I$211,3,0))</f>
        <v>1</v>
      </c>
      <c r="ER28" s="15">
        <f>IF(ISNA(VLOOKUP(A28,'Données projet'!$A$191:$I$211,4,0)),0,VLOOKUP(A28,'Données projet'!$A$191:$I$211,4,0))</f>
        <v>7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141</v>
      </c>
      <c r="FC28" s="12">
        <f>VLOOKUP(A28,'Données projet'!$A$217:$I$237,9,0)</f>
        <v>14.8</v>
      </c>
      <c r="FD28" s="12">
        <f t="array" ref="FD28">INDEX(FC:FC,MIN(IF(ISNUMBER(FC28:FC224),ROW(FC28:FC224),"")))</f>
        <v>14.8</v>
      </c>
      <c r="FE28" s="12">
        <f>IF('Données projet'!$A$218&gt;35,FE27+FD28-FM27,IF(A28&lt;'Données projet'!$A$218,$FB$205^A28,IF(A28='Données projet'!$A$218,'Données projet'!$B$218,FE27+FD28-FM27)))</f>
        <v>140.99999999999997</v>
      </c>
      <c r="FF28" s="17">
        <f>FE28*VLOOKUP('Données projet'!$B$16,Paramètres!$A$1:$I$89,3,0)*VLOOKUP('Données projet'!$B$16,Paramètres!$A$1:$I$89,5,0)</f>
        <v>112.17959999999998</v>
      </c>
      <c r="FG28" s="13">
        <f t="shared" si="47"/>
        <v>29.8439274472838</v>
      </c>
      <c r="FH28" s="20">
        <f t="shared" si="22"/>
        <v>247.35764363735257</v>
      </c>
      <c r="FI28" s="59">
        <f t="shared" si="23"/>
        <v>534.57986585957474</v>
      </c>
      <c r="FJ28" s="59">
        <f ca="1">AVERAGE(OFFSET($FI$3,0,0,'Données projet'!$E$16+1,1))-AVERAGE(OFFSET($H$3,0,0,'Données projet'!$E$16+1,1))</f>
        <v>353.37024194969638</v>
      </c>
      <c r="FK28" s="59">
        <f t="shared" si="48"/>
        <v>345.4750813433123</v>
      </c>
      <c r="FL28" s="15">
        <f>IF(ISNA(VLOOKUP(A28,'Données projet'!$A$217:$I$237,3,0)),0,VLOOKUP(A28,'Données projet'!$A$217:$I$237,3,0))</f>
        <v>3</v>
      </c>
      <c r="FM28" s="15">
        <f>IF(ISNA(VLOOKUP(A28,'Données projet'!$A$217:$I$237,4,0)),0,VLOOKUP(A28,'Données projet'!$A$217:$I$237,4,0))</f>
        <v>35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>
        <f>VLOOKUP(A28,'Données projet'!$A$243:$I$263,2,0)</f>
        <v>83</v>
      </c>
      <c r="FX28" s="12">
        <f>VLOOKUP(A28,'Données projet'!$A$243:$I$263,9,0)</f>
        <v>5.8</v>
      </c>
      <c r="FY28" s="12">
        <f t="array" ref="FY28">INDEX(FX:FX,MIN(IF(ISNUMBER(FX28:FX224),ROW(FX28:FX224),"")))</f>
        <v>5.8</v>
      </c>
      <c r="FZ28" s="12">
        <f>IF('Données projet'!$A$244&gt;35,FZ27+FY28-GH27,IF(A28&lt;'Données projet'!$A$244,$FW$205^A28,IF(A28='Données projet'!$A$244,'Données projet'!$B$244,FZ27+FY28-GH27)))</f>
        <v>82.999999999999986</v>
      </c>
      <c r="GA28" s="17">
        <f>FZ28*VLOOKUP('Données projet'!$B$17,Paramètres!$A$1:$I$89,3,0)*VLOOKUP('Données projet'!$B$17,Paramètres!$A$1:$I$89,5,0)</f>
        <v>67.329599999999999</v>
      </c>
      <c r="GB28" s="13">
        <f t="shared" si="49"/>
        <v>19.008809433660961</v>
      </c>
      <c r="GC28" s="20">
        <f t="shared" si="25"/>
        <v>150.37272976362615</v>
      </c>
      <c r="GD28" s="59">
        <f t="shared" si="26"/>
        <v>437.59495198584841</v>
      </c>
      <c r="GE28" s="59">
        <f ca="1">AVERAGE(OFFSET($GD$3,0,0,'Données projet'!$E$17+1,1))-AVERAGE(OFFSET($H$3,0,0,'Données projet'!$E$17+1,1))</f>
        <v>272.90535195666996</v>
      </c>
      <c r="GF28" s="59">
        <f t="shared" si="50"/>
        <v>222.25422164416898</v>
      </c>
      <c r="GG28" s="15">
        <f>IF(ISNA(VLOOKUP(A28,'Données projet'!$A$243:$I$263,3,0)),0,VLOOKUP(A28,'Données projet'!$A$243:$I$263,3,0))</f>
        <v>2</v>
      </c>
      <c r="GH28" s="15">
        <f>IF(ISNA(VLOOKUP(A28,'Données projet'!$A$243:$I$263,4,0)),0,VLOOKUP(A28,'Données projet'!$A$243:$I$263,4,0))</f>
        <v>10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6">
        <f t="shared" si="1"/>
        <v>256.66666666666669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4.0628205133333335</v>
      </c>
      <c r="N29" s="13">
        <f>IF('Données projet'!$A$36&gt;35,N28+M29-V28,IF(A29&lt;'Données projet'!$A$36,$K$205^A29,IF(A29='Données projet'!$A$36,'Données projet'!$B$36,N28+M29-V28)))</f>
        <v>64.242491013250699</v>
      </c>
      <c r="O29" s="13">
        <f>N29*VLOOKUP('Données projet'!$B$9,Paramètres!$A$1:$I$89,3,0)*VLOOKUP('Données projet'!$B$9,Paramètres!$A$1:$I$89,5,0)</f>
        <v>58.126605868789227</v>
      </c>
      <c r="P29" s="13">
        <f t="shared" si="33"/>
        <v>16.693745310788277</v>
      </c>
      <c r="Q29" s="20">
        <f t="shared" si="2"/>
        <v>130.31211163776413</v>
      </c>
      <c r="R29" s="59">
        <f t="shared" si="0"/>
        <v>418.75655608220859</v>
      </c>
      <c r="S29" s="59">
        <f ca="1">AVERAGE(OFFSET($R$3,0,0,'Données projet'!$E$9+1,1))-AVERAGE(OFFSET($H$3,0,0,'Données projet'!$E$9+1,1))</f>
        <v>530.15029472203241</v>
      </c>
      <c r="T29" s="59">
        <f t="shared" si="34"/>
        <v>279.93992816625956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4.0628205133333335</v>
      </c>
      <c r="AI29" s="13">
        <f>IF('Données projet'!$A$62&gt;35,AI28+AH29-AQ28,IF(A29&lt;'Données projet'!$A$62,$AF$205^A29,IF(A29='Données projet'!$A$62,'Données projet'!$B$62,AI28+AH29-AQ28)))</f>
        <v>64.242491013250699</v>
      </c>
      <c r="AJ29" s="13">
        <f>AI29*VLOOKUP('Données projet'!$B$10,Paramètres!$A$1:$I$89,3,0)*VLOOKUP('Données projet'!$B$10,Paramètres!$A$1:$I$89,5,0)</f>
        <v>43.093862971688573</v>
      </c>
      <c r="AK29" s="13">
        <f t="shared" si="35"/>
        <v>12.815086312799156</v>
      </c>
      <c r="AL29" s="20">
        <f t="shared" si="4"/>
        <v>97.374753337149457</v>
      </c>
      <c r="AM29" s="59">
        <f t="shared" si="5"/>
        <v>385.81919778159391</v>
      </c>
      <c r="AN29" s="59">
        <f ca="1">AVERAGE(OFFSET($AM$3,0,0,'Données projet'!$E$10+1,1))-AVERAGE(OFFSET($H$3,0,0,'Données projet'!$E$10+1,1))</f>
        <v>403.92523699584234</v>
      </c>
      <c r="AO29" s="59">
        <f t="shared" si="36"/>
        <v>218.36990038879748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4.0628205133333335</v>
      </c>
      <c r="BD29" s="12">
        <f>IF('Données projet'!$A$88&gt;35,BD28+BC29-BL28,IF(A29&lt;'Données projet'!$A$88,$BA$205^A29,IF(A29='Données projet'!$A$88,'Données projet'!$B$88,BD28+BC29-BL28)))</f>
        <v>64.242491013250699</v>
      </c>
      <c r="BE29" s="13">
        <f>BD29*VLOOKUP('Données projet'!$B$11,Paramètres!$A$1:$I$89,3,0)*VLOOKUP('Données projet'!$B$11,Paramètres!$A$1:$I$89,5,0)</f>
        <v>61.133154448209368</v>
      </c>
      <c r="BF29" s="13">
        <f t="shared" si="37"/>
        <v>17.454453295053341</v>
      </c>
      <c r="BG29" s="20">
        <f t="shared" si="7"/>
        <v>136.87341681951588</v>
      </c>
      <c r="BH29" s="59">
        <f t="shared" si="8"/>
        <v>425.31786126396037</v>
      </c>
      <c r="BI29" s="59">
        <f ca="1">AVERAGE(OFFSET($BH$3,0,0,'Données projet'!$E$11+1,1))-AVERAGE(OFFSET($H$3,0,0,'Données projet'!$E$11+1,1))</f>
        <v>555.30922539833159</v>
      </c>
      <c r="BJ29" s="59">
        <f t="shared" si="38"/>
        <v>292.20785527099503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9.8000000000000007</v>
      </c>
      <c r="BY29" s="12">
        <f>IF('Données projet'!$A$114&gt;35,BY28+BX29-CG28,IF(A29&lt;'Données projet'!$A$114,$BV$205^A29,IF(A29='Données projet'!$A$114,'Données projet'!$B$114,BY28+BX29-CG28)))</f>
        <v>109.80000000000001</v>
      </c>
      <c r="BZ29" s="13">
        <f>BY29*VLOOKUP('Données projet'!$B$12,Paramètres!$A$1:$I$89,3,0)*VLOOKUP('Données projet'!$B$12,Paramètres!$A$1:$I$89,5,0)</f>
        <v>95.921280000000024</v>
      </c>
      <c r="CA29" s="13">
        <f t="shared" si="39"/>
        <v>25.98795633328076</v>
      </c>
      <c r="CB29" s="20">
        <f t="shared" si="10"/>
        <v>212.32525328046404</v>
      </c>
      <c r="CC29" s="59">
        <f t="shared" si="11"/>
        <v>500.7696977249085</v>
      </c>
      <c r="CD29" s="59">
        <f ca="1">AVERAGE(OFFSET($CC$3,0,0,'Données projet'!$E$12+1,1))-AVERAGE(OFFSET($H$3,0,0,'Données projet'!$E$12+1,1))</f>
        <v>354.24684313982857</v>
      </c>
      <c r="CE29" s="59">
        <f t="shared" si="40"/>
        <v>322.65043486962185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14.2</v>
      </c>
      <c r="CT29" s="12">
        <f>IF('Données projet'!$A$140&gt;35,CT28+CS29-DB28,IF(A29&lt;'Données projet'!$A$140,$CQ$205^A29,IF(A29='Données projet'!$A$140,'Données projet'!$B$140,CT28+CS29-DB28)))</f>
        <v>120.19999999999996</v>
      </c>
      <c r="CU29" s="17">
        <f>CT29*VLOOKUP('Données projet'!$B$13,Paramètres!$A$1:$I$89,3,0)*VLOOKUP('Données projet'!$B$13,Paramètres!$A$1:$I$89,5,0)</f>
        <v>88.130639999999971</v>
      </c>
      <c r="CV29" s="13">
        <f t="shared" si="41"/>
        <v>24.113831111728981</v>
      </c>
      <c r="CW29" s="20">
        <f t="shared" si="13"/>
        <v>195.49245385292792</v>
      </c>
      <c r="CX29" s="59">
        <f t="shared" si="14"/>
        <v>483.93689829737241</v>
      </c>
      <c r="CY29" s="59">
        <f ca="1">AVERAGE(OFFSET($CX$3,0,0,'Données projet'!$E$13+1,1))-AVERAGE(OFFSET($H$3,0,0,'Données projet'!$E$13+1,1))</f>
        <v>328.55201074501201</v>
      </c>
      <c r="CZ29" s="59">
        <f t="shared" si="42"/>
        <v>321.81422611044985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11.5</v>
      </c>
      <c r="DO29" s="12">
        <f>IF('Données projet'!$A$166&gt;35,DO28+DN29-DW28,IF(A29&lt;'Données projet'!$A$166,$DL$205^A29,IF(A29='Données projet'!$A$166,'Données projet'!$B$166,DO28+DN29-DW28)))</f>
        <v>97.499999999999957</v>
      </c>
      <c r="DP29" s="17">
        <f>DO29*VLOOKUP('Données projet'!$B$14,Paramètres!$A$1:$I$89,3,0)*VLOOKUP('Données projet'!$B$14,Paramètres!$A$1:$I$89,5,0)</f>
        <v>76.049999999999969</v>
      </c>
      <c r="DQ29" s="13">
        <f t="shared" si="43"/>
        <v>21.168560890749262</v>
      </c>
      <c r="DR29" s="20">
        <f t="shared" si="16"/>
        <v>169.32232688472158</v>
      </c>
      <c r="DS29" s="59">
        <f t="shared" si="17"/>
        <v>457.76677132916603</v>
      </c>
      <c r="DT29" s="59">
        <f ca="1">AVERAGE(OFFSET($DS$3,0,0,'Données projet'!$E$14+1,1))-AVERAGE(OFFSET($H$3,0,0,'Données projet'!$E$14+1,1))</f>
        <v>288.82868507674738</v>
      </c>
      <c r="DU29" s="59">
        <f t="shared" si="44"/>
        <v>283.48738729114024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9.4</v>
      </c>
      <c r="EJ29" s="12">
        <f>IF('Données projet'!$A$192&gt;35,EJ28+EI29-ER28,IF(A29&lt;'Données projet'!$A$192,$EG$205^A29,IF(A29='Données projet'!$A$192,'Données projet'!$B$192,EJ28+EI29-ER28)))</f>
        <v>78.399999999999991</v>
      </c>
      <c r="EK29" s="17">
        <f>EJ29*VLOOKUP('Données projet'!$B$15,Paramètres!$A$1:$I$89,3,0)*VLOOKUP('Données projet'!$B$15,Paramètres!$A$1:$I$89,5,0)</f>
        <v>67.267200000000003</v>
      </c>
      <c r="EL29" s="13">
        <f t="shared" si="45"/>
        <v>18.993242158132926</v>
      </c>
      <c r="EM29" s="20">
        <f t="shared" si="19"/>
        <v>150.23693675874819</v>
      </c>
      <c r="EN29" s="59">
        <f t="shared" si="20"/>
        <v>438.68138120319264</v>
      </c>
      <c r="EO29" s="59">
        <f ca="1">AVERAGE(OFFSET($EN$3,0,0,'Données projet'!$E$15+1,1))-AVERAGE(OFFSET($H$3,0,0,'Données projet'!$E$15+1,1))</f>
        <v>447.47021939360354</v>
      </c>
      <c r="EP29" s="59">
        <f t="shared" si="46"/>
        <v>256.77417912163997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14.2</v>
      </c>
      <c r="FE29" s="12">
        <f>IF('Données projet'!$A$218&gt;35,FE28+FD29-FM28,IF(A29&lt;'Données projet'!$A$218,$FB$205^A29,IF(A29='Données projet'!$A$218,'Données projet'!$B$218,FE28+FD29-FM28)))</f>
        <v>120.19999999999996</v>
      </c>
      <c r="FF29" s="17">
        <f>FE29*VLOOKUP('Données projet'!$B$16,Paramètres!$A$1:$I$89,3,0)*VLOOKUP('Données projet'!$B$16,Paramètres!$A$1:$I$89,5,0)</f>
        <v>95.631119999999967</v>
      </c>
      <c r="FG29" s="13">
        <f t="shared" si="47"/>
        <v>25.918481589892234</v>
      </c>
      <c r="FH29" s="20">
        <f t="shared" si="22"/>
        <v>211.69888943572892</v>
      </c>
      <c r="FI29" s="59">
        <f t="shared" si="23"/>
        <v>500.14333388017337</v>
      </c>
      <c r="FJ29" s="59">
        <f ca="1">AVERAGE(OFFSET($FI$3,0,0,'Données projet'!$E$16+1,1))-AVERAGE(OFFSET($H$3,0,0,'Données projet'!$E$16+1,1))</f>
        <v>353.37024194969638</v>
      </c>
      <c r="FK29" s="59">
        <f t="shared" si="48"/>
        <v>345.4750813433123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6</v>
      </c>
      <c r="FZ29" s="12">
        <f>IF('Données projet'!$A$244&gt;35,FZ28+FY29-GH28,IF(A29&lt;'Données projet'!$A$244,$FW$205^A29,IF(A29='Données projet'!$A$244,'Données projet'!$B$244,FZ28+FY29-GH28)))</f>
        <v>78.999999999999986</v>
      </c>
      <c r="GA29" s="17">
        <f>FZ29*VLOOKUP('Données projet'!$B$17,Paramètres!$A$1:$I$89,3,0)*VLOOKUP('Données projet'!$B$17,Paramètres!$A$1:$I$89,5,0)</f>
        <v>64.084799999999987</v>
      </c>
      <c r="GB29" s="13">
        <f t="shared" si="49"/>
        <v>18.197042620605469</v>
      </c>
      <c r="GC29" s="20">
        <f t="shared" si="25"/>
        <v>143.30754256422117</v>
      </c>
      <c r="GD29" s="59">
        <f t="shared" si="26"/>
        <v>431.75198700866565</v>
      </c>
      <c r="GE29" s="59">
        <f ca="1">AVERAGE(OFFSET($GD$3,0,0,'Données projet'!$E$17+1,1))-AVERAGE(OFFSET($H$3,0,0,'Données projet'!$E$17+1,1))</f>
        <v>272.90535195666996</v>
      </c>
      <c r="GF29" s="59">
        <f t="shared" si="50"/>
        <v>222.25422164416898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6">
        <f t="shared" si="1"/>
        <v>256.66666666666669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4.0628205133333335</v>
      </c>
      <c r="N30" s="13">
        <f>IF('Données projet'!$A$36&gt;35,N29+M30-V29,IF(A30&lt;'Données projet'!$A$36,$K$205^A30,IF(A30='Données projet'!$A$36,'Données projet'!$B$36,N29+M30-V29)))</f>
        <v>75.396988931129442</v>
      </c>
      <c r="O30" s="13">
        <f>N30*VLOOKUP('Données projet'!$B$9,Paramètres!$A$1:$I$89,3,0)*VLOOKUP('Données projet'!$B$9,Paramètres!$A$1:$I$89,5,0)</f>
        <v>68.21919558488591</v>
      </c>
      <c r="P30" s="13">
        <f t="shared" si="33"/>
        <v>19.230560007492496</v>
      </c>
      <c r="Q30" s="20">
        <f t="shared" si="2"/>
        <v>152.30832432339238</v>
      </c>
      <c r="R30" s="59">
        <f t="shared" si="0"/>
        <v>441.97499099005904</v>
      </c>
      <c r="S30" s="59">
        <f ca="1">AVERAGE(OFFSET($R$3,0,0,'Données projet'!$E$9+1,1))-AVERAGE(OFFSET($H$3,0,0,'Données projet'!$E$9+1,1))</f>
        <v>530.15029472203241</v>
      </c>
      <c r="T30" s="59">
        <f t="shared" si="34"/>
        <v>279.93992816625956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4.0628205133333335</v>
      </c>
      <c r="AI30" s="13">
        <f>IF('Données projet'!$A$62&gt;35,AI29+AH30-AQ29,IF(A30&lt;'Données projet'!$A$62,$AF$205^A30,IF(A30='Données projet'!$A$62,'Données projet'!$B$62,AI29+AH30-AQ29)))</f>
        <v>75.396988931129442</v>
      </c>
      <c r="AJ30" s="13">
        <f>AI30*VLOOKUP('Données projet'!$B$10,Paramètres!$A$1:$I$89,3,0)*VLOOKUP('Données projet'!$B$10,Paramètres!$A$1:$I$89,5,0)</f>
        <v>50.576300175001627</v>
      </c>
      <c r="AK30" s="13">
        <f t="shared" si="35"/>
        <v>14.762492283874606</v>
      </c>
      <c r="AL30" s="20">
        <f t="shared" si="4"/>
        <v>113.79839686587609</v>
      </c>
      <c r="AM30" s="59">
        <f t="shared" si="5"/>
        <v>403.46506353254279</v>
      </c>
      <c r="AN30" s="59">
        <f ca="1">AVERAGE(OFFSET($AM$3,0,0,'Données projet'!$E$10+1,1))-AVERAGE(OFFSET($H$3,0,0,'Données projet'!$E$10+1,1))</f>
        <v>403.92523699584234</v>
      </c>
      <c r="AO30" s="59">
        <f t="shared" si="36"/>
        <v>218.36990038879748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4.0628205133333335</v>
      </c>
      <c r="BD30" s="12">
        <f>IF('Données projet'!$A$88&gt;35,BD29+BC30-BL29,IF(A30&lt;'Données projet'!$A$88,$BA$205^A30,IF(A30='Données projet'!$A$88,'Données projet'!$B$88,BD29+BC30-BL29)))</f>
        <v>75.396988931129442</v>
      </c>
      <c r="BE30" s="13">
        <f>BD30*VLOOKUP('Données projet'!$B$11,Paramètres!$A$1:$I$89,3,0)*VLOOKUP('Données projet'!$B$11,Paramètres!$A$1:$I$89,5,0)</f>
        <v>71.747774666862767</v>
      </c>
      <c r="BF30" s="13">
        <f t="shared" si="37"/>
        <v>20.106866688063089</v>
      </c>
      <c r="BG30" s="20">
        <f t="shared" si="7"/>
        <v>159.98016702649588</v>
      </c>
      <c r="BH30" s="59">
        <f t="shared" si="8"/>
        <v>449.64683369316253</v>
      </c>
      <c r="BI30" s="59">
        <f ca="1">AVERAGE(OFFSET($BH$3,0,0,'Données projet'!$E$11+1,1))-AVERAGE(OFFSET($H$3,0,0,'Données projet'!$E$11+1,1))</f>
        <v>555.30922539833159</v>
      </c>
      <c r="BJ30" s="59">
        <f t="shared" si="38"/>
        <v>292.20785527099503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9.8000000000000007</v>
      </c>
      <c r="BY30" s="12">
        <f>IF('Données projet'!$A$114&gt;35,BY29+BX30-CG29,IF(A30&lt;'Données projet'!$A$114,$BV$205^A30,IF(A30='Données projet'!$A$114,'Données projet'!$B$114,BY29+BX30-CG29)))</f>
        <v>119.60000000000001</v>
      </c>
      <c r="BZ30" s="13">
        <f>BY30*VLOOKUP('Données projet'!$B$12,Paramètres!$A$1:$I$89,3,0)*VLOOKUP('Données projet'!$B$12,Paramètres!$A$1:$I$89,5,0)</f>
        <v>104.48256000000002</v>
      </c>
      <c r="CA30" s="13">
        <f t="shared" si="39"/>
        <v>28.02716504477474</v>
      </c>
      <c r="CB30" s="20">
        <f t="shared" si="10"/>
        <v>230.78777111964939</v>
      </c>
      <c r="CC30" s="59">
        <f t="shared" si="11"/>
        <v>520.45443778631602</v>
      </c>
      <c r="CD30" s="59">
        <f ca="1">AVERAGE(OFFSET($CC$3,0,0,'Données projet'!$E$12+1,1))-AVERAGE(OFFSET($H$3,0,0,'Données projet'!$E$12+1,1))</f>
        <v>354.24684313982857</v>
      </c>
      <c r="CE30" s="59">
        <f t="shared" si="40"/>
        <v>322.65043486962185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14.2</v>
      </c>
      <c r="CT30" s="12">
        <f>IF('Données projet'!$A$140&gt;35,CT29+CS30-DB29,IF(A30&lt;'Données projet'!$A$140,$CQ$205^A30,IF(A30='Données projet'!$A$140,'Données projet'!$B$140,CT29+CS30-DB29)))</f>
        <v>134.39999999999995</v>
      </c>
      <c r="CU30" s="17">
        <f>CT30*VLOOKUP('Données projet'!$B$13,Paramètres!$A$1:$I$89,3,0)*VLOOKUP('Données projet'!$B$13,Paramètres!$A$1:$I$89,5,0)</f>
        <v>98.542079999999956</v>
      </c>
      <c r="CV30" s="13">
        <f t="shared" si="41"/>
        <v>26.614371888975242</v>
      </c>
      <c r="CW30" s="20">
        <f t="shared" si="13"/>
        <v>217.98082037329846</v>
      </c>
      <c r="CX30" s="59">
        <f t="shared" si="14"/>
        <v>507.64748703996514</v>
      </c>
      <c r="CY30" s="59">
        <f ca="1">AVERAGE(OFFSET($CX$3,0,0,'Données projet'!$E$13+1,1))-AVERAGE(OFFSET($H$3,0,0,'Données projet'!$E$13+1,1))</f>
        <v>328.55201074501201</v>
      </c>
      <c r="CZ30" s="59">
        <f t="shared" si="42"/>
        <v>321.81422611044985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11.5</v>
      </c>
      <c r="DO30" s="12">
        <f>IF('Données projet'!$A$166&gt;35,DO29+DN30-DW29,IF(A30&lt;'Données projet'!$A$166,$DL$205^A30,IF(A30='Données projet'!$A$166,'Données projet'!$B$166,DO29+DN30-DW29)))</f>
        <v>108.99999999999996</v>
      </c>
      <c r="DP30" s="17">
        <f>DO30*VLOOKUP('Données projet'!$B$14,Paramètres!$A$1:$I$89,3,0)*VLOOKUP('Données projet'!$B$14,Paramètres!$A$1:$I$89,5,0)</f>
        <v>85.019999999999968</v>
      </c>
      <c r="DQ30" s="13">
        <f t="shared" si="43"/>
        <v>23.360218970693097</v>
      </c>
      <c r="DR30" s="20">
        <f t="shared" si="16"/>
        <v>188.76221470729038</v>
      </c>
      <c r="DS30" s="59">
        <f t="shared" si="17"/>
        <v>478.4288813739571</v>
      </c>
      <c r="DT30" s="59">
        <f ca="1">AVERAGE(OFFSET($DS$3,0,0,'Données projet'!$E$14+1,1))-AVERAGE(OFFSET($H$3,0,0,'Données projet'!$E$14+1,1))</f>
        <v>288.82868507674738</v>
      </c>
      <c r="DU30" s="59">
        <f t="shared" si="44"/>
        <v>283.48738729114024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9.4</v>
      </c>
      <c r="EJ30" s="12">
        <f>IF('Données projet'!$A$192&gt;35,EJ29+EI30-ER29,IF(A30&lt;'Données projet'!$A$192,$EG$205^A30,IF(A30='Données projet'!$A$192,'Données projet'!$B$192,EJ29+EI30-ER29)))</f>
        <v>87.8</v>
      </c>
      <c r="EK30" s="17">
        <f>EJ30*VLOOKUP('Données projet'!$B$15,Paramètres!$A$1:$I$89,3,0)*VLOOKUP('Données projet'!$B$15,Paramètres!$A$1:$I$89,5,0)</f>
        <v>75.332400000000007</v>
      </c>
      <c r="EL30" s="13">
        <f t="shared" si="45"/>
        <v>20.991969498724234</v>
      </c>
      <c r="EM30" s="20">
        <f t="shared" si="19"/>
        <v>167.76494354361137</v>
      </c>
      <c r="EN30" s="59">
        <f t="shared" si="20"/>
        <v>457.43161021027805</v>
      </c>
      <c r="EO30" s="59">
        <f ca="1">AVERAGE(OFFSET($EN$3,0,0,'Données projet'!$E$15+1,1))-AVERAGE(OFFSET($H$3,0,0,'Données projet'!$E$15+1,1))</f>
        <v>447.47021939360354</v>
      </c>
      <c r="EP30" s="59">
        <f t="shared" si="46"/>
        <v>256.77417912163997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14.2</v>
      </c>
      <c r="FE30" s="12">
        <f>IF('Données projet'!$A$218&gt;35,FE29+FD30-FM29,IF(A30&lt;'Données projet'!$A$218,$FB$205^A30,IF(A30='Données projet'!$A$218,'Données projet'!$B$218,FE29+FD30-FM29)))</f>
        <v>134.39999999999995</v>
      </c>
      <c r="FF30" s="17">
        <f>FE30*VLOOKUP('Données projet'!$B$16,Paramètres!$A$1:$I$89,3,0)*VLOOKUP('Données projet'!$B$16,Paramètres!$A$1:$I$89,5,0)</f>
        <v>106.92863999999996</v>
      </c>
      <c r="FG30" s="13">
        <f t="shared" si="47"/>
        <v>28.606159868782917</v>
      </c>
      <c r="FH30" s="20">
        <f t="shared" si="22"/>
        <v>236.05644310479681</v>
      </c>
      <c r="FI30" s="59">
        <f t="shared" si="23"/>
        <v>525.72310977146344</v>
      </c>
      <c r="FJ30" s="59">
        <f ca="1">AVERAGE(OFFSET($FI$3,0,0,'Données projet'!$E$16+1,1))-AVERAGE(OFFSET($H$3,0,0,'Données projet'!$E$16+1,1))</f>
        <v>353.37024194969638</v>
      </c>
      <c r="FK30" s="59">
        <f t="shared" si="48"/>
        <v>345.4750813433123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6</v>
      </c>
      <c r="FZ30" s="12">
        <f>IF('Données projet'!$A$244&gt;35,FZ29+FY30-GH29,IF(A30&lt;'Données projet'!$A$244,$FW$205^A30,IF(A30='Données projet'!$A$244,'Données projet'!$B$244,FZ29+FY30-GH29)))</f>
        <v>84.999999999999986</v>
      </c>
      <c r="GA30" s="17">
        <f>FZ30*VLOOKUP('Données projet'!$B$17,Paramètres!$A$1:$I$89,3,0)*VLOOKUP('Données projet'!$B$17,Paramètres!$A$1:$I$89,5,0)</f>
        <v>68.951999999999998</v>
      </c>
      <c r="GB30" s="13">
        <f t="shared" si="49"/>
        <v>19.412974191553594</v>
      </c>
      <c r="GC30" s="20">
        <f t="shared" si="25"/>
        <v>153.90233005028915</v>
      </c>
      <c r="GD30" s="59">
        <f t="shared" si="26"/>
        <v>443.56899671695584</v>
      </c>
      <c r="GE30" s="59">
        <f ca="1">AVERAGE(OFFSET($GD$3,0,0,'Données projet'!$E$17+1,1))-AVERAGE(OFFSET($H$3,0,0,'Données projet'!$E$17+1,1))</f>
        <v>272.90535195666996</v>
      </c>
      <c r="GF30" s="59">
        <f t="shared" si="50"/>
        <v>222.25422164416898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6">
        <f t="shared" si="1"/>
        <v>256.66666666666669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4.0628205133333335</v>
      </c>
      <c r="N31" s="13">
        <f>IF('Données projet'!$A$36&gt;35,N30+M31-V30,IF(A31&lt;'Données projet'!$A$36,$K$205^A31,IF(A31='Données projet'!$A$36,'Données projet'!$B$36,N30+M31-V30)))</f>
        <v>88.488255206485093</v>
      </c>
      <c r="O31" s="13">
        <f>N31*VLOOKUP('Données projet'!$B$9,Paramètres!$A$1:$I$89,3,0)*VLOOKUP('Données projet'!$B$9,Paramètres!$A$1:$I$89,5,0)</f>
        <v>80.064173310827712</v>
      </c>
      <c r="P31" s="13">
        <f t="shared" si="33"/>
        <v>22.15287410445745</v>
      </c>
      <c r="Q31" s="20">
        <f t="shared" si="2"/>
        <v>178.02802424828835</v>
      </c>
      <c r="R31" s="59">
        <f t="shared" si="0"/>
        <v>468.91691313717718</v>
      </c>
      <c r="S31" s="59">
        <f ca="1">AVERAGE(OFFSET($R$3,0,0,'Données projet'!$E$9+1,1))-AVERAGE(OFFSET($H$3,0,0,'Données projet'!$E$9+1,1))</f>
        <v>530.15029472203241</v>
      </c>
      <c r="T31" s="59">
        <f t="shared" si="34"/>
        <v>279.93992816625956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4.0628205133333335</v>
      </c>
      <c r="AI31" s="13">
        <f>IF('Données projet'!$A$62&gt;35,AI30+AH31-AQ30,IF(A31&lt;'Données projet'!$A$62,$AF$205^A31,IF(A31='Données projet'!$A$62,'Données projet'!$B$62,AI30+AH31-AQ30)))</f>
        <v>88.488255206485093</v>
      </c>
      <c r="AJ31" s="13">
        <f>AI31*VLOOKUP('Données projet'!$B$10,Paramètres!$A$1:$I$89,3,0)*VLOOKUP('Données projet'!$B$10,Paramètres!$A$1:$I$89,5,0)</f>
        <v>59.357921592510202</v>
      </c>
      <c r="AK31" s="13">
        <f t="shared" si="35"/>
        <v>17.005829934504384</v>
      </c>
      <c r="AL31" s="20">
        <f t="shared" si="4"/>
        <v>133.00020057621705</v>
      </c>
      <c r="AM31" s="59">
        <f t="shared" si="5"/>
        <v>423.88908946510594</v>
      </c>
      <c r="AN31" s="59">
        <f ca="1">AVERAGE(OFFSET($AM$3,0,0,'Données projet'!$E$10+1,1))-AVERAGE(OFFSET($H$3,0,0,'Données projet'!$E$10+1,1))</f>
        <v>403.92523699584234</v>
      </c>
      <c r="AO31" s="59">
        <f t="shared" si="36"/>
        <v>218.36990038879748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4.0628205133333335</v>
      </c>
      <c r="BD31" s="12">
        <f>IF('Données projet'!$A$88&gt;35,BD30+BC31-BL30,IF(A31&lt;'Données projet'!$A$88,$BA$205^A31,IF(A31='Données projet'!$A$88,'Données projet'!$B$88,BD30+BC31-BL30)))</f>
        <v>88.488255206485093</v>
      </c>
      <c r="BE31" s="13">
        <f>BD31*VLOOKUP('Données projet'!$B$11,Paramètres!$A$1:$I$89,3,0)*VLOOKUP('Données projet'!$B$11,Paramètres!$A$1:$I$89,5,0)</f>
        <v>84.205423654491227</v>
      </c>
      <c r="BF31" s="13">
        <f t="shared" si="37"/>
        <v>23.162346088841272</v>
      </c>
      <c r="BG31" s="20">
        <f t="shared" si="7"/>
        <v>186.99886563630412</v>
      </c>
      <c r="BH31" s="59">
        <f t="shared" si="8"/>
        <v>477.88775452519297</v>
      </c>
      <c r="BI31" s="59">
        <f ca="1">AVERAGE(OFFSET($BH$3,0,0,'Données projet'!$E$11+1,1))-AVERAGE(OFFSET($H$3,0,0,'Données projet'!$E$11+1,1))</f>
        <v>555.30922539833159</v>
      </c>
      <c r="BJ31" s="59">
        <f t="shared" si="38"/>
        <v>292.20785527099503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9.8000000000000007</v>
      </c>
      <c r="BY31" s="12">
        <f>IF('Données projet'!$A$114&gt;35,BY30+BX31-CG30,IF(A31&lt;'Données projet'!$A$114,$BV$205^A31,IF(A31='Données projet'!$A$114,'Données projet'!$B$114,BY30+BX31-CG30)))</f>
        <v>129.4</v>
      </c>
      <c r="BZ31" s="13">
        <f>BY31*VLOOKUP('Données projet'!$B$12,Paramètres!$A$1:$I$89,3,0)*VLOOKUP('Données projet'!$B$12,Paramètres!$A$1:$I$89,5,0)</f>
        <v>113.04384000000002</v>
      </c>
      <c r="CA31" s="13">
        <f t="shared" si="39"/>
        <v>30.046993788338579</v>
      </c>
      <c r="CB31" s="20">
        <f t="shared" si="10"/>
        <v>249.2165355146897</v>
      </c>
      <c r="CC31" s="59">
        <f t="shared" si="11"/>
        <v>540.10542440357858</v>
      </c>
      <c r="CD31" s="59">
        <f ca="1">AVERAGE(OFFSET($CC$3,0,0,'Données projet'!$E$12+1,1))-AVERAGE(OFFSET($H$3,0,0,'Données projet'!$E$12+1,1))</f>
        <v>354.24684313982857</v>
      </c>
      <c r="CE31" s="59">
        <f t="shared" si="40"/>
        <v>322.65043486962185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14.2</v>
      </c>
      <c r="CT31" s="12">
        <f>IF('Données projet'!$A$140&gt;35,CT30+CS31-DB30,IF(A31&lt;'Données projet'!$A$140,$CQ$205^A31,IF(A31='Données projet'!$A$140,'Données projet'!$B$140,CT30+CS31-DB30)))</f>
        <v>148.59999999999994</v>
      </c>
      <c r="CU31" s="17">
        <f>CT31*VLOOKUP('Données projet'!$B$13,Paramètres!$A$1:$I$89,3,0)*VLOOKUP('Données projet'!$B$13,Paramètres!$A$1:$I$89,5,0)</f>
        <v>108.95351999999995</v>
      </c>
      <c r="CV31" s="13">
        <f t="shared" si="41"/>
        <v>29.084288721109843</v>
      </c>
      <c r="CW31" s="20">
        <f t="shared" si="13"/>
        <v>240.41585018926619</v>
      </c>
      <c r="CX31" s="59">
        <f t="shared" si="14"/>
        <v>531.30473907815508</v>
      </c>
      <c r="CY31" s="59">
        <f ca="1">AVERAGE(OFFSET($CX$3,0,0,'Données projet'!$E$13+1,1))-AVERAGE(OFFSET($H$3,0,0,'Données projet'!$E$13+1,1))</f>
        <v>328.55201074501201</v>
      </c>
      <c r="CZ31" s="59">
        <f t="shared" si="42"/>
        <v>321.81422611044985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11.5</v>
      </c>
      <c r="DO31" s="12">
        <f>IF('Données projet'!$A$166&gt;35,DO30+DN31-DW30,IF(A31&lt;'Données projet'!$A$166,$DL$205^A31,IF(A31='Données projet'!$A$166,'Données projet'!$B$166,DO30+DN31-DW30)))</f>
        <v>120.49999999999996</v>
      </c>
      <c r="DP31" s="17">
        <f>DO31*VLOOKUP('Données projet'!$B$14,Paramètres!$A$1:$I$89,3,0)*VLOOKUP('Données projet'!$B$14,Paramètres!$A$1:$I$89,5,0)</f>
        <v>93.989999999999966</v>
      </c>
      <c r="DQ31" s="13">
        <f t="shared" si="43"/>
        <v>25.525074036970054</v>
      </c>
      <c r="DR31" s="20">
        <f t="shared" si="16"/>
        <v>208.15542061438944</v>
      </c>
      <c r="DS31" s="59">
        <f t="shared" si="17"/>
        <v>499.04430950327833</v>
      </c>
      <c r="DT31" s="59">
        <f ca="1">AVERAGE(OFFSET($DS$3,0,0,'Données projet'!$E$14+1,1))-AVERAGE(OFFSET($H$3,0,0,'Données projet'!$E$14+1,1))</f>
        <v>288.82868507674738</v>
      </c>
      <c r="DU31" s="59">
        <f t="shared" si="44"/>
        <v>283.48738729114024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9.4</v>
      </c>
      <c r="EJ31" s="12">
        <f>IF('Données projet'!$A$192&gt;35,EJ30+EI31-ER30,IF(A31&lt;'Données projet'!$A$192,$EG$205^A31,IF(A31='Données projet'!$A$192,'Données projet'!$B$192,EJ30+EI31-ER30)))</f>
        <v>97.2</v>
      </c>
      <c r="EK31" s="17">
        <f>EJ31*VLOOKUP('Données projet'!$B$15,Paramètres!$A$1:$I$89,3,0)*VLOOKUP('Données projet'!$B$15,Paramètres!$A$1:$I$89,5,0)</f>
        <v>83.397600000000011</v>
      </c>
      <c r="EL31" s="13">
        <f t="shared" si="45"/>
        <v>22.965893371329315</v>
      </c>
      <c r="EM31" s="20">
        <f t="shared" si="19"/>
        <v>185.24975095506522</v>
      </c>
      <c r="EN31" s="59">
        <f t="shared" si="20"/>
        <v>476.13863984395408</v>
      </c>
      <c r="EO31" s="59">
        <f ca="1">AVERAGE(OFFSET($EN$3,0,0,'Données projet'!$E$15+1,1))-AVERAGE(OFFSET($H$3,0,0,'Données projet'!$E$15+1,1))</f>
        <v>447.47021939360354</v>
      </c>
      <c r="EP31" s="59">
        <f t="shared" si="46"/>
        <v>256.77417912163997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14.2</v>
      </c>
      <c r="FE31" s="12">
        <f>IF('Données projet'!$A$218&gt;35,FE30+FD31-FM30,IF(A31&lt;'Données projet'!$A$218,$FB$205^A31,IF(A31='Données projet'!$A$218,'Données projet'!$B$218,FE30+FD31-FM30)))</f>
        <v>148.59999999999994</v>
      </c>
      <c r="FF31" s="17">
        <f>FE31*VLOOKUP('Données projet'!$B$16,Paramètres!$A$1:$I$89,3,0)*VLOOKUP('Données projet'!$B$16,Paramètres!$A$1:$I$89,5,0)</f>
        <v>118.22615999999996</v>
      </c>
      <c r="FG31" s="13">
        <f t="shared" si="47"/>
        <v>31.260922342884676</v>
      </c>
      <c r="FH31" s="20">
        <f t="shared" si="22"/>
        <v>260.35666841385739</v>
      </c>
      <c r="FI31" s="59">
        <f t="shared" si="23"/>
        <v>551.24555730274619</v>
      </c>
      <c r="FJ31" s="59">
        <f ca="1">AVERAGE(OFFSET($FI$3,0,0,'Données projet'!$E$16+1,1))-AVERAGE(OFFSET($H$3,0,0,'Données projet'!$E$16+1,1))</f>
        <v>353.37024194969638</v>
      </c>
      <c r="FK31" s="59">
        <f t="shared" si="48"/>
        <v>345.4750813433123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6</v>
      </c>
      <c r="FZ31" s="12">
        <f>IF('Données projet'!$A$244&gt;35,FZ30+FY31-GH30,IF(A31&lt;'Données projet'!$A$244,$FW$205^A31,IF(A31='Données projet'!$A$244,'Données projet'!$B$244,FZ30+FY31-GH30)))</f>
        <v>90.999999999999986</v>
      </c>
      <c r="GA31" s="17">
        <f>FZ31*VLOOKUP('Données projet'!$B$17,Paramètres!$A$1:$I$89,3,0)*VLOOKUP('Données projet'!$B$17,Paramètres!$A$1:$I$89,5,0)</f>
        <v>73.819199999999995</v>
      </c>
      <c r="GB31" s="13">
        <f t="shared" si="49"/>
        <v>20.618947302373449</v>
      </c>
      <c r="GC31" s="20">
        <f t="shared" si="25"/>
        <v>164.47977321830038</v>
      </c>
      <c r="GD31" s="59">
        <f t="shared" si="26"/>
        <v>455.36866210718927</v>
      </c>
      <c r="GE31" s="59">
        <f ca="1">AVERAGE(OFFSET($GD$3,0,0,'Données projet'!$E$17+1,1))-AVERAGE(OFFSET($H$3,0,0,'Données projet'!$E$17+1,1))</f>
        <v>272.90535195666996</v>
      </c>
      <c r="GF31" s="59">
        <f t="shared" si="50"/>
        <v>222.25422164416898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6">
        <f t="shared" si="1"/>
        <v>256.66666666666669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4.0628205133333335</v>
      </c>
      <c r="N32" s="13">
        <f>IF('Données projet'!$A$36&gt;35,N31+M32-V31,IF(A32&lt;'Données projet'!$A$36,$K$205^A32,IF(A32='Données projet'!$A$36,'Données projet'!$B$36,N31+M32-V31)))</f>
        <v>103.85257316628947</v>
      </c>
      <c r="O32" s="13">
        <f>N32*VLOOKUP('Données projet'!$B$9,Paramètres!$A$1:$I$89,3,0)*VLOOKUP('Données projet'!$B$9,Paramètres!$A$1:$I$89,5,0)</f>
        <v>93.965808200858717</v>
      </c>
      <c r="P32" s="13">
        <f t="shared" si="33"/>
        <v>25.519268856275549</v>
      </c>
      <c r="Q32" s="20">
        <f t="shared" si="2"/>
        <v>208.10317587450882</v>
      </c>
      <c r="R32" s="59">
        <f t="shared" si="0"/>
        <v>500.21428698561999</v>
      </c>
      <c r="S32" s="59">
        <f ca="1">AVERAGE(OFFSET($R$3,0,0,'Données projet'!$E$9+1,1))-AVERAGE(OFFSET($H$3,0,0,'Données projet'!$E$9+1,1))</f>
        <v>530.15029472203241</v>
      </c>
      <c r="T32" s="59">
        <f t="shared" si="34"/>
        <v>279.93992816625956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4.0628205133333335</v>
      </c>
      <c r="AI32" s="13">
        <f>IF('Données projet'!$A$62&gt;35,AI31+AH32-AQ31,IF(A32&lt;'Données projet'!$A$62,$AF$205^A32,IF(A32='Données projet'!$A$62,'Données projet'!$B$62,AI31+AH32-AQ31)))</f>
        <v>103.85257316628947</v>
      </c>
      <c r="AJ32" s="13">
        <f>AI32*VLOOKUP('Données projet'!$B$10,Paramètres!$A$1:$I$89,3,0)*VLOOKUP('Données projet'!$B$10,Paramètres!$A$1:$I$89,5,0)</f>
        <v>69.664306079946982</v>
      </c>
      <c r="AK32" s="13">
        <f t="shared" si="35"/>
        <v>19.59006963053135</v>
      </c>
      <c r="AL32" s="20">
        <f t="shared" si="4"/>
        <v>155.45137102908308</v>
      </c>
      <c r="AM32" s="59">
        <f t="shared" si="5"/>
        <v>447.56248214019422</v>
      </c>
      <c r="AN32" s="59">
        <f ca="1">AVERAGE(OFFSET($AM$3,0,0,'Données projet'!$E$10+1,1))-AVERAGE(OFFSET($H$3,0,0,'Données projet'!$E$10+1,1))</f>
        <v>403.92523699584234</v>
      </c>
      <c r="AO32" s="59">
        <f t="shared" si="36"/>
        <v>218.36990038879748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4.0628205133333335</v>
      </c>
      <c r="BD32" s="12">
        <f>IF('Données projet'!$A$88&gt;35,BD31+BC32-BL31,IF(A32&lt;'Données projet'!$A$88,$BA$205^A32,IF(A32='Données projet'!$A$88,'Données projet'!$B$88,BD31+BC32-BL31)))</f>
        <v>103.85257316628947</v>
      </c>
      <c r="BE32" s="13">
        <f>BD32*VLOOKUP('Données projet'!$B$11,Paramètres!$A$1:$I$89,3,0)*VLOOKUP('Données projet'!$B$11,Paramètres!$A$1:$I$89,5,0)</f>
        <v>98.826108625041059</v>
      </c>
      <c r="BF32" s="13">
        <f t="shared" si="37"/>
        <v>26.682142208550211</v>
      </c>
      <c r="BG32" s="20">
        <f t="shared" si="7"/>
        <v>218.59353686850477</v>
      </c>
      <c r="BH32" s="59">
        <f t="shared" si="8"/>
        <v>510.70464797961591</v>
      </c>
      <c r="BI32" s="59">
        <f ca="1">AVERAGE(OFFSET($BH$3,0,0,'Données projet'!$E$11+1,1))-AVERAGE(OFFSET($H$3,0,0,'Données projet'!$E$11+1,1))</f>
        <v>555.30922539833159</v>
      </c>
      <c r="BJ32" s="59">
        <f t="shared" si="38"/>
        <v>292.20785527099503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9.8000000000000007</v>
      </c>
      <c r="BY32" s="12">
        <f>IF('Données projet'!$A$114&gt;35,BY31+BX32-CG31,IF(A32&lt;'Données projet'!$A$114,$BV$205^A32,IF(A32='Données projet'!$A$114,'Données projet'!$B$114,BY31+BX32-CG31)))</f>
        <v>139.20000000000002</v>
      </c>
      <c r="BZ32" s="13">
        <f>BY32*VLOOKUP('Données projet'!$B$12,Paramètres!$A$1:$I$89,3,0)*VLOOKUP('Données projet'!$B$12,Paramètres!$A$1:$I$89,5,0)</f>
        <v>121.60512000000003</v>
      </c>
      <c r="CA32" s="13">
        <f t="shared" si="39"/>
        <v>32.049077176455789</v>
      </c>
      <c r="CB32" s="20">
        <f t="shared" si="10"/>
        <v>267.61439341566057</v>
      </c>
      <c r="CC32" s="59">
        <f t="shared" si="11"/>
        <v>559.72550452677172</v>
      </c>
      <c r="CD32" s="59">
        <f ca="1">AVERAGE(OFFSET($CC$3,0,0,'Données projet'!$E$12+1,1))-AVERAGE(OFFSET($H$3,0,0,'Données projet'!$E$12+1,1))</f>
        <v>354.24684313982857</v>
      </c>
      <c r="CE32" s="59">
        <f t="shared" si="40"/>
        <v>322.65043486962185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14.2</v>
      </c>
      <c r="CT32" s="12">
        <f>IF('Données projet'!$A$140&gt;35,CT31+CS32-DB31,IF(A32&lt;'Données projet'!$A$140,$CQ$205^A32,IF(A32='Données projet'!$A$140,'Données projet'!$B$140,CT31+CS32-DB31)))</f>
        <v>162.79999999999993</v>
      </c>
      <c r="CU32" s="17">
        <f>CT32*VLOOKUP('Données projet'!$B$13,Paramètres!$A$1:$I$89,3,0)*VLOOKUP('Données projet'!$B$13,Paramètres!$A$1:$I$89,5,0)</f>
        <v>119.36495999999994</v>
      </c>
      <c r="CV32" s="13">
        <f t="shared" si="41"/>
        <v>31.526840934707504</v>
      </c>
      <c r="CW32" s="20">
        <f t="shared" si="13"/>
        <v>262.80321996128214</v>
      </c>
      <c r="CX32" s="59">
        <f t="shared" si="14"/>
        <v>554.91433107239322</v>
      </c>
      <c r="CY32" s="59">
        <f ca="1">AVERAGE(OFFSET($CX$3,0,0,'Données projet'!$E$13+1,1))-AVERAGE(OFFSET($H$3,0,0,'Données projet'!$E$13+1,1))</f>
        <v>328.55201074501201</v>
      </c>
      <c r="CZ32" s="59">
        <f t="shared" si="42"/>
        <v>321.81422611044985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11.5</v>
      </c>
      <c r="DO32" s="12">
        <f>IF('Données projet'!$A$166&gt;35,DO31+DN32-DW31,IF(A32&lt;'Données projet'!$A$166,$DL$205^A32,IF(A32='Données projet'!$A$166,'Données projet'!$B$166,DO31+DN32-DW31)))</f>
        <v>131.99999999999994</v>
      </c>
      <c r="DP32" s="17">
        <f>DO32*VLOOKUP('Données projet'!$B$14,Paramètres!$A$1:$I$89,3,0)*VLOOKUP('Données projet'!$B$14,Paramètres!$A$1:$I$89,5,0)</f>
        <v>102.95999999999997</v>
      </c>
      <c r="DQ32" s="13">
        <f t="shared" si="43"/>
        <v>27.665975080374633</v>
      </c>
      <c r="DR32" s="20">
        <f t="shared" si="16"/>
        <v>227.50690659831903</v>
      </c>
      <c r="DS32" s="59">
        <f t="shared" si="17"/>
        <v>519.61801770943021</v>
      </c>
      <c r="DT32" s="59">
        <f ca="1">AVERAGE(OFFSET($DS$3,0,0,'Données projet'!$E$14+1,1))-AVERAGE(OFFSET($H$3,0,0,'Données projet'!$E$14+1,1))</f>
        <v>288.82868507674738</v>
      </c>
      <c r="DU32" s="59">
        <f t="shared" si="44"/>
        <v>283.48738729114024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9.4</v>
      </c>
      <c r="EJ32" s="12">
        <f>IF('Données projet'!$A$192&gt;35,EJ31+EI32-ER31,IF(A32&lt;'Données projet'!$A$192,$EG$205^A32,IF(A32='Données projet'!$A$192,'Données projet'!$B$192,EJ31+EI32-ER31)))</f>
        <v>106.60000000000001</v>
      </c>
      <c r="EK32" s="17">
        <f>EJ32*VLOOKUP('Données projet'!$B$15,Paramètres!$A$1:$I$89,3,0)*VLOOKUP('Données projet'!$B$15,Paramètres!$A$1:$I$89,5,0)</f>
        <v>91.462800000000016</v>
      </c>
      <c r="EL32" s="13">
        <f t="shared" si="45"/>
        <v>24.917685409456144</v>
      </c>
      <c r="EM32" s="20">
        <f t="shared" si="19"/>
        <v>202.69601208813614</v>
      </c>
      <c r="EN32" s="59">
        <f t="shared" si="20"/>
        <v>494.80712319924726</v>
      </c>
      <c r="EO32" s="59">
        <f ca="1">AVERAGE(OFFSET($EN$3,0,0,'Données projet'!$E$15+1,1))-AVERAGE(OFFSET($H$3,0,0,'Données projet'!$E$15+1,1))</f>
        <v>447.47021939360354</v>
      </c>
      <c r="EP32" s="59">
        <f t="shared" si="46"/>
        <v>256.77417912163997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14.2</v>
      </c>
      <c r="FE32" s="12">
        <f>IF('Données projet'!$A$218&gt;35,FE31+FD32-FM31,IF(A32&lt;'Données projet'!$A$218,$FB$205^A32,IF(A32='Données projet'!$A$218,'Données projet'!$B$218,FE31+FD32-FM31)))</f>
        <v>162.79999999999993</v>
      </c>
      <c r="FF32" s="17">
        <f>FE32*VLOOKUP('Données projet'!$B$16,Paramètres!$A$1:$I$89,3,0)*VLOOKUP('Données projet'!$B$16,Paramètres!$A$1:$I$89,5,0)</f>
        <v>129.52367999999996</v>
      </c>
      <c r="FG32" s="13">
        <f t="shared" si="47"/>
        <v>33.886272262901727</v>
      </c>
      <c r="FH32" s="20">
        <f t="shared" si="22"/>
        <v>284.60566685788712</v>
      </c>
      <c r="FI32" s="59">
        <f t="shared" si="23"/>
        <v>576.71677796899826</v>
      </c>
      <c r="FJ32" s="59">
        <f ca="1">AVERAGE(OFFSET($FI$3,0,0,'Données projet'!$E$16+1,1))-AVERAGE(OFFSET($H$3,0,0,'Données projet'!$E$16+1,1))</f>
        <v>353.37024194969638</v>
      </c>
      <c r="FK32" s="59">
        <f t="shared" si="48"/>
        <v>345.4750813433123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6</v>
      </c>
      <c r="FZ32" s="12">
        <f>IF('Données projet'!$A$244&gt;35,FZ31+FY32-GH31,IF(A32&lt;'Données projet'!$A$244,$FW$205^A32,IF(A32='Données projet'!$A$244,'Données projet'!$B$244,FZ31+FY32-GH31)))</f>
        <v>96.999999999999986</v>
      </c>
      <c r="GA32" s="17">
        <f>FZ32*VLOOKUP('Données projet'!$B$17,Paramètres!$A$1:$I$89,3,0)*VLOOKUP('Données projet'!$B$17,Paramètres!$A$1:$I$89,5,0)</f>
        <v>78.686400000000006</v>
      </c>
      <c r="GB32" s="13">
        <f t="shared" si="49"/>
        <v>21.815693271997169</v>
      </c>
      <c r="GC32" s="20">
        <f t="shared" si="25"/>
        <v>175.04114578206176</v>
      </c>
      <c r="GD32" s="59">
        <f t="shared" si="26"/>
        <v>467.15225689317288</v>
      </c>
      <c r="GE32" s="59">
        <f ca="1">AVERAGE(OFFSET($GD$3,0,0,'Données projet'!$E$17+1,1))-AVERAGE(OFFSET($H$3,0,0,'Données projet'!$E$17+1,1))</f>
        <v>272.90535195666996</v>
      </c>
      <c r="GF32" s="59">
        <f t="shared" si="50"/>
        <v>222.25422164416898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6">
        <f t="shared" si="1"/>
        <v>256.66666666666669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121.8846154</v>
      </c>
      <c r="L33" s="12">
        <f>VLOOKUP(A33,'Données projet'!$A$35:$I$55,9,0)</f>
        <v>4.0628205133333335</v>
      </c>
      <c r="M33" s="12">
        <f t="array" ref="M33">INDEX(L:L,MIN(IF(ISNUMBER(L33:L229),ROW(L33:L229),"")))</f>
        <v>4.0628205133333335</v>
      </c>
      <c r="N33" s="13">
        <f>IF('Données projet'!$A$36&gt;35,N32+M33-V32,IF(A33&lt;'Données projet'!$A$36,$K$205^A33,IF(A33='Données projet'!$A$36,'Données projet'!$B$36,N32+M33-V32)))</f>
        <v>121.8846154</v>
      </c>
      <c r="O33" s="13">
        <f>N33*VLOOKUP('Données projet'!$B$9,Paramètres!$A$1:$I$89,3,0)*VLOOKUP('Données projet'!$B$9,Paramètres!$A$1:$I$89,5,0)</f>
        <v>110.28120001392</v>
      </c>
      <c r="P33" s="13">
        <f t="shared" si="33"/>
        <v>29.397227641348678</v>
      </c>
      <c r="Q33" s="20">
        <f t="shared" si="2"/>
        <v>243.27326149959291</v>
      </c>
      <c r="R33" s="59">
        <f t="shared" si="0"/>
        <v>536.60659483292625</v>
      </c>
      <c r="S33" s="59">
        <f ca="1">AVERAGE(OFFSET($R$3,0,0,'Données projet'!$E$9+1,1))-AVERAGE(OFFSET($H$3,0,0,'Données projet'!$E$9+1,1))</f>
        <v>530.15029472203241</v>
      </c>
      <c r="T33" s="59">
        <f t="shared" si="34"/>
        <v>279.93992816625956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121.8846154</v>
      </c>
      <c r="AG33" s="12">
        <f>VLOOKUP(A33,'Données projet'!$A$61:$I$81,9,0)</f>
        <v>4.0628205133333335</v>
      </c>
      <c r="AH33" s="12">
        <f t="array" ref="AH33">INDEX(AG:AG,MIN(IF(ISNUMBER(AG33:AG229),ROW(AG33:AG229),"")))</f>
        <v>4.0628205133333335</v>
      </c>
      <c r="AI33" s="13">
        <f>IF('Données projet'!$A$62&gt;35,AI32+AH33-AQ32,IF(A33&lt;'Données projet'!$A$62,$AF$205^A33,IF(A33='Données projet'!$A$62,'Données projet'!$B$62,AI32+AH33-AQ32)))</f>
        <v>121.8846154</v>
      </c>
      <c r="AJ33" s="13">
        <f>AI33*VLOOKUP('Données projet'!$B$10,Paramètres!$A$1:$I$89,3,0)*VLOOKUP('Données projet'!$B$10,Paramètres!$A$1:$I$89,5,0)</f>
        <v>81.760200010320006</v>
      </c>
      <c r="AK33" s="13">
        <f t="shared" si="35"/>
        <v>22.567015523917789</v>
      </c>
      <c r="AL33" s="20">
        <f t="shared" si="4"/>
        <v>181.70323372213082</v>
      </c>
      <c r="AM33" s="59">
        <f t="shared" si="5"/>
        <v>475.03656705546416</v>
      </c>
      <c r="AN33" s="59">
        <f ca="1">AVERAGE(OFFSET($AM$3,0,0,'Données projet'!$E$10+1,1))-AVERAGE(OFFSET($H$3,0,0,'Données projet'!$E$10+1,1))</f>
        <v>403.92523699584234</v>
      </c>
      <c r="AO33" s="59">
        <f t="shared" si="36"/>
        <v>218.36990038879748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121.8846154</v>
      </c>
      <c r="BB33" s="12">
        <f>VLOOKUP(A33,'Données projet'!$A$87:$I$107,9,0)</f>
        <v>4.0628205133333335</v>
      </c>
      <c r="BC33" s="12">
        <f t="array" ref="BC33">INDEX(BB:BB,MIN(IF(ISNUMBER(BB33:BB229),ROW(BB33:BB229),"")))</f>
        <v>4.0628205133333335</v>
      </c>
      <c r="BD33" s="12">
        <f>IF('Données projet'!$A$88&gt;35,BD32+BC33-BL32,IF(A33&lt;'Données projet'!$A$88,$BA$205^A33,IF(A33='Données projet'!$A$88,'Données projet'!$B$88,BD32+BC33-BL32)))</f>
        <v>121.8846154</v>
      </c>
      <c r="BE33" s="13">
        <f>BD33*VLOOKUP('Données projet'!$B$11,Paramètres!$A$1:$I$89,3,0)*VLOOKUP('Données projet'!$B$11,Paramètres!$A$1:$I$89,5,0)</f>
        <v>115.98540001463999</v>
      </c>
      <c r="BF33" s="13">
        <f t="shared" si="37"/>
        <v>30.736813538084505</v>
      </c>
      <c r="BG33" s="20">
        <f t="shared" si="7"/>
        <v>255.54118860432845</v>
      </c>
      <c r="BH33" s="59">
        <f t="shared" si="8"/>
        <v>548.87452193766171</v>
      </c>
      <c r="BI33" s="59">
        <f ca="1">AVERAGE(OFFSET($BH$3,0,0,'Données projet'!$E$11+1,1))-AVERAGE(OFFSET($H$3,0,0,'Données projet'!$E$11+1,1))</f>
        <v>555.30922539833159</v>
      </c>
      <c r="BJ33" s="59">
        <f t="shared" si="38"/>
        <v>292.20785527099503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149</v>
      </c>
      <c r="BW33" s="12">
        <f>VLOOKUP(A33,'Données projet'!$A$113:$I$133,9,0)</f>
        <v>9.8000000000000007</v>
      </c>
      <c r="BX33" s="12">
        <f t="array" ref="BX33">INDEX(BW:BW,MIN(IF(ISNUMBER(BW33:BW229),ROW(BW33:BW229),"")))</f>
        <v>9.8000000000000007</v>
      </c>
      <c r="BY33" s="12">
        <f>IF('Données projet'!$A$114&gt;35,BY32+BX33-CG32,IF(A33&lt;'Données projet'!$A$114,$BV$205^A33,IF(A33='Données projet'!$A$114,'Données projet'!$B$114,BY32+BX33-CG32)))</f>
        <v>149.00000000000003</v>
      </c>
      <c r="BZ33" s="13">
        <f>BY33*VLOOKUP('Données projet'!$B$12,Paramètres!$A$1:$I$89,3,0)*VLOOKUP('Données projet'!$B$12,Paramètres!$A$1:$I$89,5,0)</f>
        <v>130.16640000000004</v>
      </c>
      <c r="CA33" s="13">
        <f t="shared" si="39"/>
        <v>34.034806623706302</v>
      </c>
      <c r="CB33" s="20">
        <f t="shared" si="10"/>
        <v>285.98376820295522</v>
      </c>
      <c r="CC33" s="59">
        <f t="shared" si="11"/>
        <v>579.31710153628853</v>
      </c>
      <c r="CD33" s="59">
        <f ca="1">AVERAGE(OFFSET($CC$3,0,0,'Données projet'!$E$12+1,1))-AVERAGE(OFFSET($H$3,0,0,'Données projet'!$E$12+1,1))</f>
        <v>354.24684313982857</v>
      </c>
      <c r="CE33" s="59">
        <f t="shared" si="40"/>
        <v>322.65043486962185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27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177</v>
      </c>
      <c r="CR33" s="12">
        <f>VLOOKUP(A33,'Données projet'!$A$139:$I$159,9,0)</f>
        <v>14.2</v>
      </c>
      <c r="CS33" s="12">
        <f t="array" ref="CS33">INDEX(CR:CR,MIN(IF(ISNUMBER(CR33:CR229),ROW(CR33:CR229),"")))</f>
        <v>14.2</v>
      </c>
      <c r="CT33" s="12">
        <f>IF('Données projet'!$A$140&gt;35,CT32+CS33-DB32,IF(A33&lt;'Données projet'!$A$140,$CQ$205^A33,IF(A33='Données projet'!$A$140,'Données projet'!$B$140,CT32+CS33-DB32)))</f>
        <v>176.99999999999991</v>
      </c>
      <c r="CU33" s="17">
        <f>CT33*VLOOKUP('Données projet'!$B$13,Paramètres!$A$1:$I$89,3,0)*VLOOKUP('Données projet'!$B$13,Paramètres!$A$1:$I$89,5,0)</f>
        <v>129.77639999999994</v>
      </c>
      <c r="CV33" s="13">
        <f t="shared" si="41"/>
        <v>33.94468676198089</v>
      </c>
      <c r="CW33" s="20">
        <f t="shared" si="13"/>
        <v>285.14755944378322</v>
      </c>
      <c r="CX33" s="59">
        <f t="shared" si="14"/>
        <v>578.48089277711654</v>
      </c>
      <c r="CY33" s="59">
        <f ca="1">AVERAGE(OFFSET($CX$3,0,0,'Données projet'!$E$13+1,1))-AVERAGE(OFFSET($H$3,0,0,'Données projet'!$E$13+1,1))</f>
        <v>328.55201074501201</v>
      </c>
      <c r="CZ33" s="59">
        <f t="shared" si="42"/>
        <v>321.81422611044985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35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11.5</v>
      </c>
      <c r="DO33" s="12">
        <f>IF('Données projet'!$A$166&gt;35,DO32+DN33-DW32,IF(A33&lt;'Données projet'!$A$166,$DL$205^A33,IF(A33='Données projet'!$A$166,'Données projet'!$B$166,DO32+DN33-DW32)))</f>
        <v>143.49999999999994</v>
      </c>
      <c r="DP33" s="17">
        <f>DO33*VLOOKUP('Données projet'!$B$14,Paramètres!$A$1:$I$89,3,0)*VLOOKUP('Données projet'!$B$14,Paramètres!$A$1:$I$89,5,0)</f>
        <v>111.92999999999996</v>
      </c>
      <c r="DQ33" s="13">
        <f t="shared" si="43"/>
        <v>29.785246291563833</v>
      </c>
      <c r="DR33" s="20">
        <f t="shared" si="16"/>
        <v>246.82072062447358</v>
      </c>
      <c r="DS33" s="59">
        <f t="shared" si="17"/>
        <v>540.15405395780692</v>
      </c>
      <c r="DT33" s="59">
        <f ca="1">AVERAGE(OFFSET($DS$3,0,0,'Données projet'!$E$14+1,1))-AVERAGE(OFFSET($H$3,0,0,'Données projet'!$E$14+1,1))</f>
        <v>288.82868507674738</v>
      </c>
      <c r="DU33" s="59">
        <f t="shared" si="44"/>
        <v>283.48738729114024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116</v>
      </c>
      <c r="EH33" s="12">
        <f>VLOOKUP(A33,'Données projet'!$A$191:$I$211,9,0)</f>
        <v>9.4</v>
      </c>
      <c r="EI33" s="12">
        <f t="array" ref="EI33">INDEX(EH:EH,MIN(IF(ISNUMBER(EH33:EH229),ROW(EH33:EH229),"")))</f>
        <v>9.4</v>
      </c>
      <c r="EJ33" s="12">
        <f>IF('Données projet'!$A$192&gt;35,EJ32+EI33-ER32,IF(A33&lt;'Données projet'!$A$192,$EG$205^A33,IF(A33='Données projet'!$A$192,'Données projet'!$B$192,EJ32+EI33-ER32)))</f>
        <v>116.00000000000001</v>
      </c>
      <c r="EK33" s="17">
        <f>EJ33*VLOOKUP('Données projet'!$B$15,Paramètres!$A$1:$I$89,3,0)*VLOOKUP('Données projet'!$B$15,Paramètres!$A$1:$I$89,5,0)</f>
        <v>99.52800000000002</v>
      </c>
      <c r="EL33" s="13">
        <f t="shared" si="45"/>
        <v>26.849519112903323</v>
      </c>
      <c r="EM33" s="20">
        <f t="shared" si="19"/>
        <v>220.10751245497332</v>
      </c>
      <c r="EN33" s="59">
        <f t="shared" si="20"/>
        <v>513.44084578830666</v>
      </c>
      <c r="EO33" s="59">
        <f ca="1">AVERAGE(OFFSET($EN$3,0,0,'Données projet'!$E$15+1,1))-AVERAGE(OFFSET($H$3,0,0,'Données projet'!$E$15+1,1))</f>
        <v>447.47021939360354</v>
      </c>
      <c r="EP33" s="59">
        <f t="shared" si="46"/>
        <v>256.77417912163997</v>
      </c>
      <c r="EQ33" s="15">
        <f>IF(ISNA(VLOOKUP(A33,'Données projet'!$A$191:$I$211,3,0)),0,VLOOKUP(A33,'Données projet'!$A$191:$I$211,3,0))</f>
        <v>2</v>
      </c>
      <c r="ER33" s="15">
        <f>IF(ISNA(VLOOKUP(A33,'Données projet'!$A$191:$I$211,4,0)),0,VLOOKUP(A33,'Données projet'!$A$191:$I$211,4,0))</f>
        <v>28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177</v>
      </c>
      <c r="FC33" s="12">
        <f>VLOOKUP(A33,'Données projet'!$A$217:$I$237,9,0)</f>
        <v>14.2</v>
      </c>
      <c r="FD33" s="12">
        <f t="array" ref="FD33">INDEX(FC:FC,MIN(IF(ISNUMBER(FC33:FC229),ROW(FC33:FC229),"")))</f>
        <v>14.2</v>
      </c>
      <c r="FE33" s="12">
        <f>IF('Données projet'!$A$218&gt;35,FE32+FD33-FM32,IF(A33&lt;'Données projet'!$A$218,$FB$205^A33,IF(A33='Données projet'!$A$218,'Données projet'!$B$218,FE32+FD33-FM32)))</f>
        <v>176.99999999999991</v>
      </c>
      <c r="FF33" s="17">
        <f>FE33*VLOOKUP('Données projet'!$B$16,Paramètres!$A$1:$I$89,3,0)*VLOOKUP('Données projet'!$B$16,Paramètres!$A$1:$I$89,5,0)</f>
        <v>140.82119999999992</v>
      </c>
      <c r="FG33" s="13">
        <f t="shared" si="47"/>
        <v>36.485066799987997</v>
      </c>
      <c r="FH33" s="20">
        <f t="shared" si="22"/>
        <v>308.80841467664561</v>
      </c>
      <c r="FI33" s="59">
        <f t="shared" si="23"/>
        <v>602.14174800997898</v>
      </c>
      <c r="FJ33" s="59">
        <f ca="1">AVERAGE(OFFSET($FI$3,0,0,'Données projet'!$E$16+1,1))-AVERAGE(OFFSET($H$3,0,0,'Données projet'!$E$16+1,1))</f>
        <v>353.37024194969638</v>
      </c>
      <c r="FK33" s="59">
        <f t="shared" si="48"/>
        <v>345.4750813433123</v>
      </c>
      <c r="FL33" s="15">
        <f>IF(ISNA(VLOOKUP(A33,'Données projet'!$A$217:$I$237,3,0)),0,VLOOKUP(A33,'Données projet'!$A$217:$I$237,3,0))</f>
        <v>4</v>
      </c>
      <c r="FM33" s="15">
        <f>IF(ISNA(VLOOKUP(A33,'Données projet'!$A$217:$I$237,4,0)),0,VLOOKUP(A33,'Données projet'!$A$217:$I$237,4,0))</f>
        <v>35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103</v>
      </c>
      <c r="FX33" s="12">
        <f>VLOOKUP(A33,'Données projet'!$A$243:$I$263,9,0)</f>
        <v>6</v>
      </c>
      <c r="FY33" s="12">
        <f t="array" ref="FY33">INDEX(FX:FX,MIN(IF(ISNUMBER(FX33:FX229),ROW(FX33:FX229),"")))</f>
        <v>6</v>
      </c>
      <c r="FZ33" s="12">
        <f>IF('Données projet'!$A$244&gt;35,FZ32+FY33-GH32,IF(A33&lt;'Données projet'!$A$244,$FW$205^A33,IF(A33='Données projet'!$A$244,'Données projet'!$B$244,FZ32+FY33-GH32)))</f>
        <v>102.99999999999999</v>
      </c>
      <c r="GA33" s="17">
        <f>FZ33*VLOOKUP('Données projet'!$B$17,Paramètres!$A$1:$I$89,3,0)*VLOOKUP('Données projet'!$B$17,Paramètres!$A$1:$I$89,5,0)</f>
        <v>83.553599999999989</v>
      </c>
      <c r="GB33" s="13">
        <f t="shared" si="49"/>
        <v>23.00384783397265</v>
      </c>
      <c r="GC33" s="20">
        <f t="shared" si="25"/>
        <v>185.58755497750235</v>
      </c>
      <c r="GD33" s="59">
        <f t="shared" si="26"/>
        <v>478.92088831083566</v>
      </c>
      <c r="GE33" s="59">
        <f ca="1">AVERAGE(OFFSET($GD$3,0,0,'Données projet'!$E$17+1,1))-AVERAGE(OFFSET($H$3,0,0,'Données projet'!$E$17+1,1))</f>
        <v>272.90535195666996</v>
      </c>
      <c r="GF33" s="59">
        <f t="shared" si="50"/>
        <v>222.25422164416898</v>
      </c>
      <c r="GG33" s="15">
        <f>IF(ISNA(VLOOKUP(A33,'Données projet'!$A$243:$I$263,3,0)),0,VLOOKUP(A33,'Données projet'!$A$243:$I$263,3,0))</f>
        <v>3</v>
      </c>
      <c r="GH33" s="15">
        <f>IF(ISNA(VLOOKUP(A33,'Données projet'!$A$243:$I$263,4,0)),0,VLOOKUP(A33,'Données projet'!$A$243:$I$263,4,0))</f>
        <v>11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6">
        <f t="shared" si="1"/>
        <v>256.66666666666669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15.881076919999998</v>
      </c>
      <c r="N34" s="13">
        <f>IF('Données projet'!$A$36&gt;35,N33+M34-V33,IF(A34&lt;'Données projet'!$A$36,$K$205^A34,IF(A34='Données projet'!$A$36,'Données projet'!$B$36,N33+M34-V33)))</f>
        <v>137.76569232</v>
      </c>
      <c r="O34" s="13">
        <f>N34*VLOOKUP('Données projet'!$B$9,Paramètres!$A$1:$I$89,3,0)*VLOOKUP('Données projet'!$B$9,Paramètres!$A$1:$I$89,5,0)</f>
        <v>124.65039841113601</v>
      </c>
      <c r="P34" s="13">
        <f t="shared" si="33"/>
        <v>32.757216609030209</v>
      </c>
      <c r="Q34" s="20">
        <f t="shared" si="2"/>
        <v>274.15159616012278</v>
      </c>
      <c r="R34" s="59">
        <f t="shared" si="0"/>
        <v>567.48492949345609</v>
      </c>
      <c r="S34" s="59">
        <f ca="1">AVERAGE(OFFSET($R$3,0,0,'Données projet'!$E$9+1,1))-AVERAGE(OFFSET($H$3,0,0,'Données projet'!$E$9+1,1))</f>
        <v>530.15029472203241</v>
      </c>
      <c r="T34" s="59">
        <f t="shared" si="34"/>
        <v>279.93992816625956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15.881076919999998</v>
      </c>
      <c r="AI34" s="13">
        <f>IF('Données projet'!$A$62&gt;35,AI33+AH34-AQ33,IF(A34&lt;'Données projet'!$A$62,$AF$205^A34,IF(A34='Données projet'!$A$62,'Données projet'!$B$62,AI33+AH34-AQ33)))</f>
        <v>137.76569232</v>
      </c>
      <c r="AJ34" s="13">
        <f>AI34*VLOOKUP('Données projet'!$B$10,Paramètres!$A$1:$I$89,3,0)*VLOOKUP('Données projet'!$B$10,Paramètres!$A$1:$I$89,5,0)</f>
        <v>92.413226408256008</v>
      </c>
      <c r="AK34" s="13">
        <f t="shared" si="35"/>
        <v>25.146337768822566</v>
      </c>
      <c r="AL34" s="20">
        <f t="shared" si="4"/>
        <v>204.74957427507852</v>
      </c>
      <c r="AM34" s="59">
        <f t="shared" si="5"/>
        <v>498.0829076084118</v>
      </c>
      <c r="AN34" s="59">
        <f ca="1">AVERAGE(OFFSET($AM$3,0,0,'Données projet'!$E$10+1,1))-AVERAGE(OFFSET($H$3,0,0,'Données projet'!$E$10+1,1))</f>
        <v>403.92523699584234</v>
      </c>
      <c r="AO34" s="59">
        <f t="shared" si="36"/>
        <v>218.36990038879748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15.881076919999998</v>
      </c>
      <c r="BD34" s="12">
        <f>IF('Données projet'!$A$88&gt;35,BD33+BC34-BL33,IF(A34&lt;'Données projet'!$A$88,$BA$205^A34,IF(A34='Données projet'!$A$88,'Données projet'!$B$88,BD33+BC34-BL33)))</f>
        <v>137.76569232</v>
      </c>
      <c r="BE34" s="13">
        <f>BD34*VLOOKUP('Données projet'!$B$11,Paramètres!$A$1:$I$89,3,0)*VLOOKUP('Données projet'!$B$11,Paramètres!$A$1:$I$89,5,0)</f>
        <v>131.09783281171198</v>
      </c>
      <c r="BF34" s="13">
        <f t="shared" si="37"/>
        <v>34.249911972046505</v>
      </c>
      <c r="BG34" s="20">
        <f t="shared" si="7"/>
        <v>287.98065549837935</v>
      </c>
      <c r="BH34" s="59">
        <f t="shared" si="8"/>
        <v>581.31398883171266</v>
      </c>
      <c r="BI34" s="59">
        <f ca="1">AVERAGE(OFFSET($BH$3,0,0,'Données projet'!$E$11+1,1))-AVERAGE(OFFSET($H$3,0,0,'Données projet'!$E$11+1,1))</f>
        <v>555.30922539833159</v>
      </c>
      <c r="BJ34" s="59">
        <f t="shared" si="38"/>
        <v>292.20785527099503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9.1999999999999993</v>
      </c>
      <c r="BY34" s="12">
        <f>IF('Données projet'!$A$114&gt;35,BY33+BX34-CG33,IF(A34&lt;'Données projet'!$A$114,$BV$205^A34,IF(A34='Données projet'!$A$114,'Données projet'!$B$114,BY33+BX34-CG33)))</f>
        <v>131.20000000000002</v>
      </c>
      <c r="BZ34" s="13">
        <f>BY34*VLOOKUP('Données projet'!$B$12,Paramètres!$A$1:$I$89,3,0)*VLOOKUP('Données projet'!$B$12,Paramètres!$A$1:$I$89,5,0)</f>
        <v>114.61632000000004</v>
      </c>
      <c r="CA34" s="13">
        <f t="shared" si="39"/>
        <v>30.416009647934409</v>
      </c>
      <c r="CB34" s="20">
        <f t="shared" si="10"/>
        <v>252.59797413681915</v>
      </c>
      <c r="CC34" s="59">
        <f t="shared" si="11"/>
        <v>545.93130747015243</v>
      </c>
      <c r="CD34" s="59">
        <f ca="1">AVERAGE(OFFSET($CC$3,0,0,'Données projet'!$E$12+1,1))-AVERAGE(OFFSET($H$3,0,0,'Données projet'!$E$12+1,1))</f>
        <v>354.24684313982857</v>
      </c>
      <c r="CE34" s="59">
        <f t="shared" si="40"/>
        <v>322.65043486962185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12.8</v>
      </c>
      <c r="CT34" s="12">
        <f>IF('Données projet'!$A$140&gt;35,CT33+CS34-DB33,IF(A34&lt;'Données projet'!$A$140,$CQ$205^A34,IF(A34='Données projet'!$A$140,'Données projet'!$B$140,CT33+CS34-DB33)))</f>
        <v>154.79999999999993</v>
      </c>
      <c r="CU34" s="17">
        <f>CT34*VLOOKUP('Données projet'!$B$13,Paramètres!$A$1:$I$89,3,0)*VLOOKUP('Données projet'!$B$13,Paramètres!$A$1:$I$89,5,0)</f>
        <v>113.49935999999994</v>
      </c>
      <c r="CV34" s="13">
        <f t="shared" si="41"/>
        <v>30.153952354272999</v>
      </c>
      <c r="CW34" s="20">
        <f t="shared" si="13"/>
        <v>250.19618568369199</v>
      </c>
      <c r="CX34" s="59">
        <f t="shared" si="14"/>
        <v>543.52951901702534</v>
      </c>
      <c r="CY34" s="59">
        <f ca="1">AVERAGE(OFFSET($CX$3,0,0,'Données projet'!$E$13+1,1))-AVERAGE(OFFSET($H$3,0,0,'Données projet'!$E$13+1,1))</f>
        <v>328.55201074501201</v>
      </c>
      <c r="CZ34" s="59">
        <f t="shared" si="42"/>
        <v>321.81422611044985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>
        <f>VLOOKUP(A34,'Données projet'!$A$165:$I$185,2,0)</f>
        <v>155</v>
      </c>
      <c r="DM34" s="12">
        <f>VLOOKUP(A34,'Données projet'!$A$165:$I$185,9,0)</f>
        <v>11.5</v>
      </c>
      <c r="DN34" s="12">
        <f t="array" ref="DN34">INDEX(DM:DM,MIN(IF(ISNUMBER(DM34:DM230),ROW(DM34:DM230),"")))</f>
        <v>11.5</v>
      </c>
      <c r="DO34" s="12">
        <f>IF('Données projet'!$A$166&gt;35,DO33+DN34-DW33,IF(A34&lt;'Données projet'!$A$166,$DL$205^A34,IF(A34='Données projet'!$A$166,'Données projet'!$B$166,DO33+DN34-DW33)))</f>
        <v>154.99999999999994</v>
      </c>
      <c r="DP34" s="17">
        <f>DO34*VLOOKUP('Données projet'!$B$14,Paramètres!$A$1:$I$89,3,0)*VLOOKUP('Données projet'!$B$14,Paramètres!$A$1:$I$89,5,0)</f>
        <v>120.89999999999996</v>
      </c>
      <c r="DQ34" s="13">
        <f t="shared" si="43"/>
        <v>31.884818143351602</v>
      </c>
      <c r="DR34" s="20">
        <f t="shared" si="16"/>
        <v>266.10022493300397</v>
      </c>
      <c r="DS34" s="59">
        <f t="shared" si="17"/>
        <v>559.43355826633729</v>
      </c>
      <c r="DT34" s="59">
        <f ca="1">AVERAGE(OFFSET($DS$3,0,0,'Données projet'!$E$14+1,1))-AVERAGE(OFFSET($H$3,0,0,'Données projet'!$E$14+1,1))</f>
        <v>288.82868507674738</v>
      </c>
      <c r="DU34" s="59">
        <f t="shared" si="44"/>
        <v>283.48738729114024</v>
      </c>
      <c r="DV34" s="15">
        <f>IF(ISNA(VLOOKUP(A34,'Données projet'!$A$165:$I$185,3,0)),0,VLOOKUP(A34,'Données projet'!$A$165:$I$185,3,0))</f>
        <v>4</v>
      </c>
      <c r="DW34" s="15">
        <f>IF(ISNA(VLOOKUP(A34,'Données projet'!$A$165:$I$185,4,0)),0,VLOOKUP(A34,'Données projet'!$A$165:$I$185,4,0))</f>
        <v>36</v>
      </c>
      <c r="DX34" s="16">
        <f>IF(ISNA(VLOOKUP(A34,'Données projet'!$A$165:$I$185,5,0)),0%,VLOOKUP(A34,'Données projet'!$A$165:$I$185,5,0)*VLOOKUP('Données projet'!$B$14,Paramètres!$A$1:$I$89,7,0))</f>
        <v>0.43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13.347891550632653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13.347891550632653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10.199999999999999</v>
      </c>
      <c r="EJ34" s="12">
        <f>IF('Données projet'!$A$192&gt;35,EJ33+EI34-ER33,IF(A34&lt;'Données projet'!$A$192,$EG$205^A34,IF(A34='Données projet'!$A$192,'Données projet'!$B$192,EJ33+EI34-ER33)))</f>
        <v>98.200000000000017</v>
      </c>
      <c r="EK34" s="17">
        <f>EJ34*VLOOKUP('Données projet'!$B$15,Paramètres!$A$1:$I$89,3,0)*VLOOKUP('Données projet'!$B$15,Paramètres!$A$1:$I$89,5,0)</f>
        <v>84.255600000000015</v>
      </c>
      <c r="EL34" s="13">
        <f t="shared" si="45"/>
        <v>23.174541098743855</v>
      </c>
      <c r="EM34" s="20">
        <f t="shared" si="19"/>
        <v>187.10749574697891</v>
      </c>
      <c r="EN34" s="59">
        <f t="shared" si="20"/>
        <v>480.44082908031226</v>
      </c>
      <c r="EO34" s="59">
        <f ca="1">AVERAGE(OFFSET($EN$3,0,0,'Données projet'!$E$15+1,1))-AVERAGE(OFFSET($H$3,0,0,'Données projet'!$E$15+1,1))</f>
        <v>447.47021939360354</v>
      </c>
      <c r="EP34" s="59">
        <f t="shared" si="46"/>
        <v>256.77417912163997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12.8</v>
      </c>
      <c r="FE34" s="12">
        <f>IF('Données projet'!$A$218&gt;35,FE33+FD34-FM33,IF(A34&lt;'Données projet'!$A$218,$FB$205^A34,IF(A34='Données projet'!$A$218,'Données projet'!$B$218,FE33+FD34-FM33)))</f>
        <v>154.79999999999993</v>
      </c>
      <c r="FF34" s="17">
        <f>FE34*VLOOKUP('Données projet'!$B$16,Paramètres!$A$1:$I$89,3,0)*VLOOKUP('Données projet'!$B$16,Paramètres!$A$1:$I$89,5,0)</f>
        <v>123.15887999999995</v>
      </c>
      <c r="FG34" s="13">
        <f t="shared" si="47"/>
        <v>32.410638331814873</v>
      </c>
      <c r="FH34" s="20">
        <f t="shared" si="22"/>
        <v>270.95024442791083</v>
      </c>
      <c r="FI34" s="59">
        <f t="shared" si="23"/>
        <v>564.28357776124415</v>
      </c>
      <c r="FJ34" s="59">
        <f ca="1">AVERAGE(OFFSET($FI$3,0,0,'Données projet'!$E$16+1,1))-AVERAGE(OFFSET($H$3,0,0,'Données projet'!$E$16+1,1))</f>
        <v>353.37024194969638</v>
      </c>
      <c r="FK34" s="59">
        <f t="shared" si="48"/>
        <v>345.4750813433123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5.8</v>
      </c>
      <c r="FZ34" s="12">
        <f>IF('Données projet'!$A$244&gt;35,FZ33+FY34-GH33,IF(A34&lt;'Données projet'!$A$244,$FW$205^A34,IF(A34='Données projet'!$A$244,'Données projet'!$B$244,FZ33+FY34-GH33)))</f>
        <v>97.799999999999983</v>
      </c>
      <c r="GA34" s="17">
        <f>FZ34*VLOOKUP('Données projet'!$B$17,Paramètres!$A$1:$I$89,3,0)*VLOOKUP('Données projet'!$B$17,Paramètres!$A$1:$I$89,5,0)</f>
        <v>79.335359999999994</v>
      </c>
      <c r="GB34" s="13">
        <f t="shared" si="49"/>
        <v>21.974597372641874</v>
      </c>
      <c r="GC34" s="20">
        <f t="shared" si="25"/>
        <v>176.44817575735124</v>
      </c>
      <c r="GD34" s="59">
        <f t="shared" si="26"/>
        <v>469.78150909068455</v>
      </c>
      <c r="GE34" s="59">
        <f ca="1">AVERAGE(OFFSET($GD$3,0,0,'Données projet'!$E$17+1,1))-AVERAGE(OFFSET($H$3,0,0,'Données projet'!$E$17+1,1))</f>
        <v>272.90535195666996</v>
      </c>
      <c r="GF34" s="59">
        <f t="shared" si="50"/>
        <v>222.25422164416898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6">
        <f t="shared" si="1"/>
        <v>256.66666666666669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15.881076919999998</v>
      </c>
      <c r="N35" s="13">
        <f>IF('Données projet'!$A$36&gt;35,N34+M35-V34,IF(A35&lt;'Données projet'!$A$36,$K$205^A35,IF(A35='Données projet'!$A$36,'Données projet'!$B$36,N34+M35-V34)))</f>
        <v>153.64676924</v>
      </c>
      <c r="O35" s="13">
        <f>N35*VLOOKUP('Données projet'!$B$9,Paramètres!$A$1:$I$89,3,0)*VLOOKUP('Données projet'!$B$9,Paramètres!$A$1:$I$89,5,0)</f>
        <v>139.01959680835199</v>
      </c>
      <c r="P35" s="13">
        <f t="shared" si="33"/>
        <v>36.072317113336823</v>
      </c>
      <c r="Q35" s="20">
        <f t="shared" ref="Q35:Q66" si="53">(O35+P35)*0.475*44/12</f>
        <v>304.95175008027468</v>
      </c>
      <c r="R35" s="59">
        <f t="shared" si="0"/>
        <v>598.28508341360794</v>
      </c>
      <c r="S35" s="59">
        <f ca="1">AVERAGE(OFFSET($R$3,0,0,'Données projet'!$E$9+1,1))-AVERAGE(OFFSET($H$3,0,0,'Données projet'!$E$9+1,1))</f>
        <v>530.15029472203241</v>
      </c>
      <c r="T35" s="59">
        <f t="shared" si="34"/>
        <v>279.93992816625956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15.881076919999998</v>
      </c>
      <c r="AI35" s="13">
        <f>IF('Données projet'!$A$62&gt;35,AI34+AH35-AQ34,IF(A35&lt;'Données projet'!$A$62,$AF$205^A35,IF(A35='Données projet'!$A$62,'Données projet'!$B$62,AI34+AH35-AQ34)))</f>
        <v>153.64676924</v>
      </c>
      <c r="AJ35" s="13">
        <f>AI35*VLOOKUP('Données projet'!$B$10,Paramètres!$A$1:$I$89,3,0)*VLOOKUP('Données projet'!$B$10,Paramètres!$A$1:$I$89,5,0)</f>
        <v>103.06625280619201</v>
      </c>
      <c r="AK35" s="13">
        <f t="shared" si="35"/>
        <v>27.691201027928322</v>
      </c>
      <c r="AL35" s="20">
        <f t="shared" si="4"/>
        <v>227.7358987610929</v>
      </c>
      <c r="AM35" s="59">
        <f t="shared" si="5"/>
        <v>521.06923209442618</v>
      </c>
      <c r="AN35" s="59">
        <f ca="1">AVERAGE(OFFSET($AM$3,0,0,'Données projet'!$E$10+1,1))-AVERAGE(OFFSET($H$3,0,0,'Données projet'!$E$10+1,1))</f>
        <v>403.92523699584234</v>
      </c>
      <c r="AO35" s="59">
        <f t="shared" si="36"/>
        <v>218.36990038879748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15.881076919999998</v>
      </c>
      <c r="BD35" s="12">
        <f>IF('Données projet'!$A$88&gt;35,BD34+BC35-BL34,IF(A35&lt;'Données projet'!$A$88,$BA$205^A35,IF(A35='Données projet'!$A$88,'Données projet'!$B$88,BD34+BC35-BL34)))</f>
        <v>153.64676924</v>
      </c>
      <c r="BE35" s="13">
        <f>BD35*VLOOKUP('Données projet'!$B$11,Paramètres!$A$1:$I$89,3,0)*VLOOKUP('Données projet'!$B$11,Paramètres!$A$1:$I$89,5,0)</f>
        <v>146.210265608784</v>
      </c>
      <c r="BF35" s="13">
        <f t="shared" si="37"/>
        <v>37.716076445242024</v>
      </c>
      <c r="BG35" s="20">
        <f t="shared" si="7"/>
        <v>320.33837907742867</v>
      </c>
      <c r="BH35" s="59">
        <f t="shared" si="8"/>
        <v>613.67171241076198</v>
      </c>
      <c r="BI35" s="59">
        <f ca="1">AVERAGE(OFFSET($BH$3,0,0,'Données projet'!$E$11+1,1))-AVERAGE(OFFSET($H$3,0,0,'Données projet'!$E$11+1,1))</f>
        <v>555.30922539833159</v>
      </c>
      <c r="BJ35" s="59">
        <f t="shared" si="38"/>
        <v>292.20785527099503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9.1999999999999993</v>
      </c>
      <c r="BY35" s="12">
        <f>IF('Données projet'!$A$114&gt;35,BY34+BX35-CG34,IF(A35&lt;'Données projet'!$A$114,$BV$205^A35,IF(A35='Données projet'!$A$114,'Données projet'!$B$114,BY34+BX35-CG34)))</f>
        <v>140.4</v>
      </c>
      <c r="BZ35" s="13">
        <f>BY35*VLOOKUP('Données projet'!$B$12,Paramètres!$A$1:$I$89,3,0)*VLOOKUP('Données projet'!$B$12,Paramètres!$A$1:$I$89,5,0)</f>
        <v>122.65344000000002</v>
      </c>
      <c r="CA35" s="13">
        <f t="shared" si="39"/>
        <v>32.293080640759037</v>
      </c>
      <c r="CB35" s="20">
        <f t="shared" si="10"/>
        <v>269.8651901159887</v>
      </c>
      <c r="CC35" s="59">
        <f t="shared" si="11"/>
        <v>563.19852344932201</v>
      </c>
      <c r="CD35" s="59">
        <f ca="1">AVERAGE(OFFSET($CC$3,0,0,'Données projet'!$E$12+1,1))-AVERAGE(OFFSET($H$3,0,0,'Données projet'!$E$12+1,1))</f>
        <v>354.24684313982857</v>
      </c>
      <c r="CE35" s="59">
        <f t="shared" si="40"/>
        <v>322.65043486962185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12.8</v>
      </c>
      <c r="CT35" s="12">
        <f>IF('Données projet'!$A$140&gt;35,CT34+CS35-DB34,IF(A35&lt;'Données projet'!$A$140,$CQ$205^A35,IF(A35='Données projet'!$A$140,'Données projet'!$B$140,CT34+CS35-DB34)))</f>
        <v>167.59999999999994</v>
      </c>
      <c r="CU35" s="17">
        <f>CT35*VLOOKUP('Données projet'!$B$13,Paramètres!$A$1:$I$89,3,0)*VLOOKUP('Données projet'!$B$13,Paramètres!$A$1:$I$89,5,0)</f>
        <v>122.88431999999995</v>
      </c>
      <c r="CV35" s="13">
        <f t="shared" si="41"/>
        <v>32.346786815026803</v>
      </c>
      <c r="CW35" s="20">
        <f t="shared" si="13"/>
        <v>270.36084436950489</v>
      </c>
      <c r="CX35" s="59">
        <f t="shared" si="14"/>
        <v>563.69417770283826</v>
      </c>
      <c r="CY35" s="59">
        <f ca="1">AVERAGE(OFFSET($CX$3,0,0,'Données projet'!$E$13+1,1))-AVERAGE(OFFSET($H$3,0,0,'Données projet'!$E$13+1,1))</f>
        <v>328.55201074501201</v>
      </c>
      <c r="CZ35" s="59">
        <f t="shared" si="42"/>
        <v>321.81422611044985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11.5</v>
      </c>
      <c r="DO35" s="12">
        <f>IF('Données projet'!$A$166&gt;35,DO34+DN35-DW34,IF(A35&lt;'Données projet'!$A$166,$DL$205^A35,IF(A35='Données projet'!$A$166,'Données projet'!$B$166,DO34+DN35-DW34)))</f>
        <v>130.49999999999994</v>
      </c>
      <c r="DP35" s="17">
        <f>DO35*VLOOKUP('Données projet'!$B$14,Paramètres!$A$1:$I$89,3,0)*VLOOKUP('Données projet'!$B$14,Paramètres!$A$1:$I$89,5,0)</f>
        <v>101.78999999999996</v>
      </c>
      <c r="DQ35" s="13">
        <f t="shared" si="43"/>
        <v>27.38799903683508</v>
      </c>
      <c r="DR35" s="20">
        <f t="shared" si="16"/>
        <v>224.98501498915437</v>
      </c>
      <c r="DS35" s="59">
        <f t="shared" si="17"/>
        <v>518.31834832248774</v>
      </c>
      <c r="DT35" s="59">
        <f ca="1">AVERAGE(OFFSET($DS$3,0,0,'Données projet'!$E$14+1,1))-AVERAGE(OFFSET($H$3,0,0,'Données projet'!$E$14+1,1))</f>
        <v>288.82868507674738</v>
      </c>
      <c r="DU35" s="59">
        <f t="shared" si="44"/>
        <v>283.48738729114024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13.086147538734695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13.086147538734695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10.199999999999999</v>
      </c>
      <c r="EJ35" s="12">
        <f>IF('Données projet'!$A$192&gt;35,EJ34+EI35-ER34,IF(A35&lt;'Données projet'!$A$192,$EG$205^A35,IF(A35='Données projet'!$A$192,'Données projet'!$B$192,EJ34+EI35-ER34)))</f>
        <v>108.40000000000002</v>
      </c>
      <c r="EK35" s="17">
        <f>EJ35*VLOOKUP('Données projet'!$B$15,Paramètres!$A$1:$I$89,3,0)*VLOOKUP('Données projet'!$B$15,Paramètres!$A$1:$I$89,5,0)</f>
        <v>93.007200000000026</v>
      </c>
      <c r="EL35" s="13">
        <f t="shared" si="45"/>
        <v>25.289096064617418</v>
      </c>
      <c r="EM35" s="20">
        <f t="shared" si="19"/>
        <v>206.03271564587536</v>
      </c>
      <c r="EN35" s="59">
        <f t="shared" si="20"/>
        <v>499.3660489792087</v>
      </c>
      <c r="EO35" s="59">
        <f ca="1">AVERAGE(OFFSET($EN$3,0,0,'Données projet'!$E$15+1,1))-AVERAGE(OFFSET($H$3,0,0,'Données projet'!$E$15+1,1))</f>
        <v>447.47021939360354</v>
      </c>
      <c r="EP35" s="59">
        <f t="shared" si="46"/>
        <v>256.77417912163997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12.8</v>
      </c>
      <c r="FE35" s="12">
        <f>IF('Données projet'!$A$218&gt;35,FE34+FD35-FM34,IF(A35&lt;'Données projet'!$A$218,$FB$205^A35,IF(A35='Données projet'!$A$218,'Données projet'!$B$218,FE34+FD35-FM34)))</f>
        <v>167.59999999999994</v>
      </c>
      <c r="FF35" s="17">
        <f>FE35*VLOOKUP('Données projet'!$B$16,Paramètres!$A$1:$I$89,3,0)*VLOOKUP('Données projet'!$B$16,Paramètres!$A$1:$I$89,5,0)</f>
        <v>133.34255999999996</v>
      </c>
      <c r="FG35" s="13">
        <f t="shared" si="47"/>
        <v>34.767581918978188</v>
      </c>
      <c r="FH35" s="20">
        <f t="shared" si="22"/>
        <v>292.7918305088869</v>
      </c>
      <c r="FI35" s="59">
        <f t="shared" si="23"/>
        <v>586.12516384222022</v>
      </c>
      <c r="FJ35" s="59">
        <f ca="1">AVERAGE(OFFSET($FI$3,0,0,'Données projet'!$E$16+1,1))-AVERAGE(OFFSET($H$3,0,0,'Données projet'!$E$16+1,1))</f>
        <v>353.37024194969638</v>
      </c>
      <c r="FK35" s="59">
        <f t="shared" si="48"/>
        <v>345.4750813433123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5.8</v>
      </c>
      <c r="FZ35" s="12">
        <f>IF('Données projet'!$A$244&gt;35,FZ34+FY35-GH34,IF(A35&lt;'Données projet'!$A$244,$FW$205^A35,IF(A35='Données projet'!$A$244,'Données projet'!$B$244,FZ34+FY35-GH34)))</f>
        <v>103.59999999999998</v>
      </c>
      <c r="GA35" s="17">
        <f>FZ35*VLOOKUP('Données projet'!$B$17,Paramètres!$A$1:$I$89,3,0)*VLOOKUP('Données projet'!$B$17,Paramètres!$A$1:$I$89,5,0)</f>
        <v>84.040319999999994</v>
      </c>
      <c r="GB35" s="13">
        <f t="shared" si="49"/>
        <v>23.122212826195224</v>
      </c>
      <c r="GC35" s="20">
        <f t="shared" si="25"/>
        <v>186.64141133895666</v>
      </c>
      <c r="GD35" s="59">
        <f t="shared" si="26"/>
        <v>479.97474467228994</v>
      </c>
      <c r="GE35" s="59">
        <f ca="1">AVERAGE(OFFSET($GD$3,0,0,'Données projet'!$E$17+1,1))-AVERAGE(OFFSET($H$3,0,0,'Données projet'!$E$17+1,1))</f>
        <v>272.90535195666996</v>
      </c>
      <c r="GF35" s="59">
        <f t="shared" si="50"/>
        <v>222.25422164416898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6">
        <f t="shared" si="1"/>
        <v>256.66666666666669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15.881076919999998</v>
      </c>
      <c r="N36" s="13">
        <f>IF('Données projet'!$A$36&gt;35,N35+M36-V35,IF(A36&lt;'Données projet'!$A$36,$K$205^A36,IF(A36='Données projet'!$A$36,'Données projet'!$B$36,N35+M36-V35)))</f>
        <v>169.52784616</v>
      </c>
      <c r="O36" s="13">
        <f>N36*VLOOKUP('Données projet'!$B$9,Paramètres!$A$1:$I$89,3,0)*VLOOKUP('Données projet'!$B$9,Paramètres!$A$1:$I$89,5,0)</f>
        <v>153.38879520556799</v>
      </c>
      <c r="P36" s="13">
        <f t="shared" si="33"/>
        <v>39.347697315453154</v>
      </c>
      <c r="Q36" s="20">
        <f t="shared" si="53"/>
        <v>335.68272447411181</v>
      </c>
      <c r="R36" s="59">
        <f t="shared" si="0"/>
        <v>629.01605780744512</v>
      </c>
      <c r="S36" s="59">
        <f ca="1">AVERAGE(OFFSET($R$3,0,0,'Données projet'!$E$9+1,1))-AVERAGE(OFFSET($H$3,0,0,'Données projet'!$E$9+1,1))</f>
        <v>530.15029472203241</v>
      </c>
      <c r="T36" s="59">
        <f t="shared" si="34"/>
        <v>279.93992816625956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15.881076919999998</v>
      </c>
      <c r="AI36" s="13">
        <f>IF('Données projet'!$A$62&gt;35,AI35+AH36-AQ35,IF(A36&lt;'Données projet'!$A$62,$AF$205^A36,IF(A36='Données projet'!$A$62,'Données projet'!$B$62,AI35+AH36-AQ35)))</f>
        <v>169.52784616</v>
      </c>
      <c r="AJ36" s="13">
        <f>AI36*VLOOKUP('Données projet'!$B$10,Paramètres!$A$1:$I$89,3,0)*VLOOKUP('Données projet'!$B$10,Paramètres!$A$1:$I$89,5,0)</f>
        <v>113.719279204128</v>
      </c>
      <c r="AK36" s="13">
        <f t="shared" si="35"/>
        <v>30.205572681258158</v>
      </c>
      <c r="AL36" s="20">
        <f t="shared" si="4"/>
        <v>250.6691170337142</v>
      </c>
      <c r="AM36" s="59">
        <f t="shared" si="5"/>
        <v>544.00245036704746</v>
      </c>
      <c r="AN36" s="59">
        <f ca="1">AVERAGE(OFFSET($AM$3,0,0,'Données projet'!$E$10+1,1))-AVERAGE(OFFSET($H$3,0,0,'Données projet'!$E$10+1,1))</f>
        <v>403.92523699584234</v>
      </c>
      <c r="AO36" s="59">
        <f t="shared" si="36"/>
        <v>218.36990038879748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15.881076919999998</v>
      </c>
      <c r="BD36" s="12">
        <f>IF('Données projet'!$A$88&gt;35,BD35+BC36-BL35,IF(A36&lt;'Données projet'!$A$88,$BA$205^A36,IF(A36='Données projet'!$A$88,'Données projet'!$B$88,BD35+BC36-BL35)))</f>
        <v>169.52784616</v>
      </c>
      <c r="BE36" s="13">
        <f>BD36*VLOOKUP('Données projet'!$B$11,Paramètres!$A$1:$I$89,3,0)*VLOOKUP('Données projet'!$B$11,Paramètres!$A$1:$I$89,5,0)</f>
        <v>161.32269840585599</v>
      </c>
      <c r="BF36" s="13">
        <f t="shared" si="37"/>
        <v>41.140710623914643</v>
      </c>
      <c r="BG36" s="20">
        <f t="shared" si="7"/>
        <v>352.62377072685052</v>
      </c>
      <c r="BH36" s="59">
        <f t="shared" si="8"/>
        <v>645.95710406018384</v>
      </c>
      <c r="BI36" s="59">
        <f ca="1">AVERAGE(OFFSET($BH$3,0,0,'Données projet'!$E$11+1,1))-AVERAGE(OFFSET($H$3,0,0,'Données projet'!$E$11+1,1))</f>
        <v>555.30922539833159</v>
      </c>
      <c r="BJ36" s="59">
        <f t="shared" si="38"/>
        <v>292.20785527099503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9.1999999999999993</v>
      </c>
      <c r="BY36" s="12">
        <f>IF('Données projet'!$A$114&gt;35,BY35+BX36-CG35,IF(A36&lt;'Données projet'!$A$114,$BV$205^A36,IF(A36='Données projet'!$A$114,'Données projet'!$B$114,BY35+BX36-CG35)))</f>
        <v>149.6</v>
      </c>
      <c r="BZ36" s="13">
        <f>BY36*VLOOKUP('Données projet'!$B$12,Paramètres!$A$1:$I$89,3,0)*VLOOKUP('Données projet'!$B$12,Paramètres!$A$1:$I$89,5,0)</f>
        <v>130.69056000000003</v>
      </c>
      <c r="CA36" s="13">
        <f t="shared" si="39"/>
        <v>34.155878238422723</v>
      </c>
      <c r="CB36" s="20">
        <f t="shared" si="10"/>
        <v>287.10754659858628</v>
      </c>
      <c r="CC36" s="59">
        <f t="shared" si="11"/>
        <v>580.44087993191965</v>
      </c>
      <c r="CD36" s="59">
        <f ca="1">AVERAGE(OFFSET($CC$3,0,0,'Données projet'!$E$12+1,1))-AVERAGE(OFFSET($H$3,0,0,'Données projet'!$E$12+1,1))</f>
        <v>354.24684313982857</v>
      </c>
      <c r="CE36" s="59">
        <f t="shared" si="40"/>
        <v>322.65043486962185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12.8</v>
      </c>
      <c r="CT36" s="12">
        <f>IF('Données projet'!$A$140&gt;35,CT35+CS36-DB35,IF(A36&lt;'Données projet'!$A$140,$CQ$205^A36,IF(A36='Données projet'!$A$140,'Données projet'!$B$140,CT35+CS36-DB35)))</f>
        <v>180.39999999999995</v>
      </c>
      <c r="CU36" s="17">
        <f>CT36*VLOOKUP('Données projet'!$B$13,Paramètres!$A$1:$I$89,3,0)*VLOOKUP('Données projet'!$B$13,Paramètres!$A$1:$I$89,5,0)</f>
        <v>132.26927999999995</v>
      </c>
      <c r="CV36" s="13">
        <f t="shared" si="41"/>
        <v>34.520194019648734</v>
      </c>
      <c r="CW36" s="20">
        <f t="shared" si="13"/>
        <v>290.4916672508881</v>
      </c>
      <c r="CX36" s="59">
        <f t="shared" si="14"/>
        <v>583.82500058422147</v>
      </c>
      <c r="CY36" s="59">
        <f ca="1">AVERAGE(OFFSET($CX$3,0,0,'Données projet'!$E$13+1,1))-AVERAGE(OFFSET($H$3,0,0,'Données projet'!$E$13+1,1))</f>
        <v>328.55201074501201</v>
      </c>
      <c r="CZ36" s="59">
        <f t="shared" si="42"/>
        <v>321.81422611044985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11.5</v>
      </c>
      <c r="DO36" s="12">
        <f>IF('Données projet'!$A$166&gt;35,DO35+DN36-DW35,IF(A36&lt;'Données projet'!$A$166,$DL$205^A36,IF(A36='Données projet'!$A$166,'Données projet'!$B$166,DO35+DN36-DW35)))</f>
        <v>141.99999999999994</v>
      </c>
      <c r="DP36" s="17">
        <f>DO36*VLOOKUP('Données projet'!$B$14,Paramètres!$A$1:$I$89,3,0)*VLOOKUP('Données projet'!$B$14,Paramètres!$A$1:$I$89,5,0)</f>
        <v>110.75999999999996</v>
      </c>
      <c r="DQ36" s="13">
        <f t="shared" si="43"/>
        <v>29.509974682362923</v>
      </c>
      <c r="DR36" s="20">
        <f t="shared" si="16"/>
        <v>244.30353923844871</v>
      </c>
      <c r="DS36" s="59">
        <f t="shared" si="17"/>
        <v>537.63687257178208</v>
      </c>
      <c r="DT36" s="59">
        <f ca="1">AVERAGE(OFFSET($DS$3,0,0,'Données projet'!$E$14+1,1))-AVERAGE(OFFSET($H$3,0,0,'Données projet'!$E$14+1,1))</f>
        <v>288.82868507674738</v>
      </c>
      <c r="DU36" s="59">
        <f t="shared" si="44"/>
        <v>283.48738729114024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12.829536167261972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12.829536167261972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10.199999999999999</v>
      </c>
      <c r="EJ36" s="12">
        <f>IF('Données projet'!$A$192&gt;35,EJ35+EI36-ER35,IF(A36&lt;'Données projet'!$A$192,$EG$205^A36,IF(A36='Données projet'!$A$192,'Données projet'!$B$192,EJ35+EI36-ER35)))</f>
        <v>118.60000000000002</v>
      </c>
      <c r="EK36" s="17">
        <f>EJ36*VLOOKUP('Données projet'!$B$15,Paramètres!$A$1:$I$89,3,0)*VLOOKUP('Données projet'!$B$15,Paramètres!$A$1:$I$89,5,0)</f>
        <v>101.75880000000004</v>
      </c>
      <c r="EL36" s="13">
        <f t="shared" si="45"/>
        <v>27.380581268956313</v>
      </c>
      <c r="EM36" s="20">
        <f t="shared" si="19"/>
        <v>224.91775571009896</v>
      </c>
      <c r="EN36" s="59">
        <f t="shared" si="20"/>
        <v>518.25108904343233</v>
      </c>
      <c r="EO36" s="59">
        <f ca="1">AVERAGE(OFFSET($EN$3,0,0,'Données projet'!$E$15+1,1))-AVERAGE(OFFSET($H$3,0,0,'Données projet'!$E$15+1,1))</f>
        <v>447.47021939360354</v>
      </c>
      <c r="EP36" s="59">
        <f t="shared" si="46"/>
        <v>256.77417912163997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12.8</v>
      </c>
      <c r="FE36" s="12">
        <f>IF('Données projet'!$A$218&gt;35,FE35+FD36-FM35,IF(A36&lt;'Données projet'!$A$218,$FB$205^A36,IF(A36='Données projet'!$A$218,'Données projet'!$B$218,FE35+FD36-FM35)))</f>
        <v>180.39999999999995</v>
      </c>
      <c r="FF36" s="17">
        <f>FE36*VLOOKUP('Données projet'!$B$16,Paramètres!$A$1:$I$89,3,0)*VLOOKUP('Données projet'!$B$16,Paramètres!$A$1:$I$89,5,0)</f>
        <v>143.52623999999997</v>
      </c>
      <c r="FG36" s="13">
        <f t="shared" si="47"/>
        <v>37.103644337236275</v>
      </c>
      <c r="FH36" s="20">
        <f t="shared" si="22"/>
        <v>314.59704855401981</v>
      </c>
      <c r="FI36" s="59">
        <f t="shared" si="23"/>
        <v>607.93038188735318</v>
      </c>
      <c r="FJ36" s="59">
        <f ca="1">AVERAGE(OFFSET($FI$3,0,0,'Données projet'!$E$16+1,1))-AVERAGE(OFFSET($H$3,0,0,'Données projet'!$E$16+1,1))</f>
        <v>353.37024194969638</v>
      </c>
      <c r="FK36" s="59">
        <f t="shared" si="48"/>
        <v>345.4750813433123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5.8</v>
      </c>
      <c r="FZ36" s="12">
        <f>IF('Données projet'!$A$244&gt;35,FZ35+FY36-GH35,IF(A36&lt;'Données projet'!$A$244,$FW$205^A36,IF(A36='Données projet'!$A$244,'Données projet'!$B$244,FZ35+FY36-GH35)))</f>
        <v>109.39999999999998</v>
      </c>
      <c r="GA36" s="17">
        <f>FZ36*VLOOKUP('Données projet'!$B$17,Paramètres!$A$1:$I$89,3,0)*VLOOKUP('Données projet'!$B$17,Paramètres!$A$1:$I$89,5,0)</f>
        <v>88.745279999999994</v>
      </c>
      <c r="GB36" s="13">
        <f t="shared" si="49"/>
        <v>24.262369928218718</v>
      </c>
      <c r="GC36" s="20">
        <f t="shared" si="25"/>
        <v>196.82165695831426</v>
      </c>
      <c r="GD36" s="59">
        <f t="shared" si="26"/>
        <v>490.15499029164755</v>
      </c>
      <c r="GE36" s="59">
        <f ca="1">AVERAGE(OFFSET($GD$3,0,0,'Données projet'!$E$17+1,1))-AVERAGE(OFFSET($H$3,0,0,'Données projet'!$E$17+1,1))</f>
        <v>272.90535195666996</v>
      </c>
      <c r="GF36" s="59">
        <f t="shared" si="50"/>
        <v>222.25422164416898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6">
        <f t="shared" si="1"/>
        <v>256.66666666666669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15.881076919999998</v>
      </c>
      <c r="N37" s="13">
        <f>IF('Données projet'!$A$36&gt;35,N36+M37-V36,IF(A37&lt;'Données projet'!$A$36,$K$205^A37,IF(A37='Données projet'!$A$36,'Données projet'!$B$36,N36+M37-V36)))</f>
        <v>185.40892307999999</v>
      </c>
      <c r="O37" s="13">
        <f>N37*VLOOKUP('Données projet'!$B$9,Paramètres!$A$1:$I$89,3,0)*VLOOKUP('Données projet'!$B$9,Paramètres!$A$1:$I$89,5,0)</f>
        <v>167.75799360278398</v>
      </c>
      <c r="P37" s="13">
        <f t="shared" si="33"/>
        <v>42.587501411908057</v>
      </c>
      <c r="Q37" s="20">
        <f t="shared" si="53"/>
        <v>366.35173715058863</v>
      </c>
      <c r="R37" s="59">
        <f t="shared" si="0"/>
        <v>659.68507048392189</v>
      </c>
      <c r="S37" s="59">
        <f ca="1">AVERAGE(OFFSET($R$3,0,0,'Données projet'!$E$9+1,1))-AVERAGE(OFFSET($H$3,0,0,'Données projet'!$E$9+1,1))</f>
        <v>530.15029472203241</v>
      </c>
      <c r="T37" s="59">
        <f t="shared" si="34"/>
        <v>279.93992816625956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15.881076919999998</v>
      </c>
      <c r="AI37" s="13">
        <f>IF('Données projet'!$A$62&gt;35,AI36+AH37-AQ36,IF(A37&lt;'Données projet'!$A$62,$AF$205^A37,IF(A37='Données projet'!$A$62,'Données projet'!$B$62,AI36+AH37-AQ36)))</f>
        <v>185.40892307999999</v>
      </c>
      <c r="AJ37" s="13">
        <f>AI37*VLOOKUP('Données projet'!$B$10,Paramètres!$A$1:$I$89,3,0)*VLOOKUP('Données projet'!$B$10,Paramètres!$A$1:$I$89,5,0)</f>
        <v>124.372305602064</v>
      </c>
      <c r="AK37" s="13">
        <f t="shared" si="35"/>
        <v>32.692634054226289</v>
      </c>
      <c r="AL37" s="20">
        <f t="shared" si="4"/>
        <v>273.55476990137225</v>
      </c>
      <c r="AM37" s="59">
        <f t="shared" si="5"/>
        <v>566.88810323470557</v>
      </c>
      <c r="AN37" s="59">
        <f ca="1">AVERAGE(OFFSET($AM$3,0,0,'Données projet'!$E$10+1,1))-AVERAGE(OFFSET($H$3,0,0,'Données projet'!$E$10+1,1))</f>
        <v>403.92523699584234</v>
      </c>
      <c r="AO37" s="59">
        <f t="shared" si="36"/>
        <v>218.36990038879748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15.881076919999998</v>
      </c>
      <c r="BD37" s="12">
        <f>IF('Données projet'!$A$88&gt;35,BD36+BC37-BL36,IF(A37&lt;'Données projet'!$A$88,$BA$205^A37,IF(A37='Données projet'!$A$88,'Données projet'!$B$88,BD36+BC37-BL36)))</f>
        <v>185.40892307999999</v>
      </c>
      <c r="BE37" s="13">
        <f>BD37*VLOOKUP('Données projet'!$B$11,Paramètres!$A$1:$I$89,3,0)*VLOOKUP('Données projet'!$B$11,Paramètres!$A$1:$I$89,5,0)</f>
        <v>176.43513120292801</v>
      </c>
      <c r="BF37" s="13">
        <f t="shared" si="37"/>
        <v>44.528147549177262</v>
      </c>
      <c r="BG37" s="20">
        <f t="shared" si="7"/>
        <v>384.84437715991675</v>
      </c>
      <c r="BH37" s="59">
        <f t="shared" si="8"/>
        <v>678.17771049325006</v>
      </c>
      <c r="BI37" s="59">
        <f ca="1">AVERAGE(OFFSET($BH$3,0,0,'Données projet'!$E$11+1,1))-AVERAGE(OFFSET($H$3,0,0,'Données projet'!$E$11+1,1))</f>
        <v>555.30922539833159</v>
      </c>
      <c r="BJ37" s="59">
        <f t="shared" si="38"/>
        <v>292.20785527099503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9.1999999999999993</v>
      </c>
      <c r="BY37" s="12">
        <f>IF('Données projet'!$A$114&gt;35,BY36+BX37-CG36,IF(A37&lt;'Données projet'!$A$114,$BV$205^A37,IF(A37='Données projet'!$A$114,'Données projet'!$B$114,BY36+BX37-CG36)))</f>
        <v>158.79999999999998</v>
      </c>
      <c r="BZ37" s="13">
        <f>BY37*VLOOKUP('Données projet'!$B$12,Paramètres!$A$1:$I$89,3,0)*VLOOKUP('Données projet'!$B$12,Paramètres!$A$1:$I$89,5,0)</f>
        <v>138.72767999999999</v>
      </c>
      <c r="CA37" s="13">
        <f t="shared" si="39"/>
        <v>36.005380160492741</v>
      </c>
      <c r="CB37" s="20">
        <f t="shared" si="10"/>
        <v>304.32674644619152</v>
      </c>
      <c r="CC37" s="59">
        <f t="shared" si="11"/>
        <v>597.66007977952484</v>
      </c>
      <c r="CD37" s="59">
        <f ca="1">AVERAGE(OFFSET($CC$3,0,0,'Données projet'!$E$12+1,1))-AVERAGE(OFFSET($H$3,0,0,'Données projet'!$E$12+1,1))</f>
        <v>354.24684313982857</v>
      </c>
      <c r="CE37" s="59">
        <f t="shared" si="40"/>
        <v>322.65043486962185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12.8</v>
      </c>
      <c r="CT37" s="12">
        <f>IF('Données projet'!$A$140&gt;35,CT36+CS37-DB36,IF(A37&lt;'Données projet'!$A$140,$CQ$205^A37,IF(A37='Données projet'!$A$140,'Données projet'!$B$140,CT36+CS37-DB36)))</f>
        <v>193.19999999999996</v>
      </c>
      <c r="CU37" s="17">
        <f>CT37*VLOOKUP('Données projet'!$B$13,Paramètres!$A$1:$I$89,3,0)*VLOOKUP('Données projet'!$B$13,Paramètres!$A$1:$I$89,5,0)</f>
        <v>141.65423999999996</v>
      </c>
      <c r="CV37" s="13">
        <f t="shared" si="41"/>
        <v>36.675709178601934</v>
      </c>
      <c r="CW37" s="20">
        <f t="shared" si="13"/>
        <v>310.59132815273165</v>
      </c>
      <c r="CX37" s="59">
        <f t="shared" si="14"/>
        <v>603.92466148606491</v>
      </c>
      <c r="CY37" s="59">
        <f ca="1">AVERAGE(OFFSET($CX$3,0,0,'Données projet'!$E$13+1,1))-AVERAGE(OFFSET($H$3,0,0,'Données projet'!$E$13+1,1))</f>
        <v>328.55201074501201</v>
      </c>
      <c r="CZ37" s="59">
        <f t="shared" si="42"/>
        <v>321.81422611044985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11.5</v>
      </c>
      <c r="DO37" s="12">
        <f>IF('Données projet'!$A$166&gt;35,DO36+DN37-DW36,IF(A37&lt;'Données projet'!$A$166,$DL$205^A37,IF(A37='Données projet'!$A$166,'Données projet'!$B$166,DO36+DN37-DW36)))</f>
        <v>153.49999999999994</v>
      </c>
      <c r="DP37" s="17">
        <f>DO37*VLOOKUP('Données projet'!$B$14,Paramètres!$A$1:$I$89,3,0)*VLOOKUP('Données projet'!$B$14,Paramètres!$A$1:$I$89,5,0)</f>
        <v>119.72999999999996</v>
      </c>
      <c r="DQ37" s="13">
        <f t="shared" si="43"/>
        <v>31.612017974790529</v>
      </c>
      <c r="DR37" s="20">
        <f t="shared" si="16"/>
        <v>263.58734797276003</v>
      </c>
      <c r="DS37" s="59">
        <f t="shared" si="17"/>
        <v>556.92068130609334</v>
      </c>
      <c r="DT37" s="59">
        <f ca="1">AVERAGE(OFFSET($DS$3,0,0,'Données projet'!$E$14+1,1))-AVERAGE(OFFSET($H$3,0,0,'Données projet'!$E$14+1,1))</f>
        <v>288.82868507674738</v>
      </c>
      <c r="DU37" s="59">
        <f t="shared" si="44"/>
        <v>283.48738729114024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12.577956788266349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12.577956788266349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10.199999999999999</v>
      </c>
      <c r="EJ37" s="12">
        <f>IF('Données projet'!$A$192&gt;35,EJ36+EI37-ER36,IF(A37&lt;'Données projet'!$A$192,$EG$205^A37,IF(A37='Données projet'!$A$192,'Données projet'!$B$192,EJ36+EI37-ER36)))</f>
        <v>128.80000000000001</v>
      </c>
      <c r="EK37" s="17">
        <f>EJ37*VLOOKUP('Données projet'!$B$15,Paramètres!$A$1:$I$89,3,0)*VLOOKUP('Données projet'!$B$15,Paramètres!$A$1:$I$89,5,0)</f>
        <v>110.51040000000003</v>
      </c>
      <c r="EL37" s="13">
        <f t="shared" si="45"/>
        <v>29.451206375056412</v>
      </c>
      <c r="EM37" s="20">
        <f t="shared" si="19"/>
        <v>243.76646443655662</v>
      </c>
      <c r="EN37" s="59">
        <f t="shared" si="20"/>
        <v>537.09979776988996</v>
      </c>
      <c r="EO37" s="59">
        <f ca="1">AVERAGE(OFFSET($EN$3,0,0,'Données projet'!$E$15+1,1))-AVERAGE(OFFSET($H$3,0,0,'Données projet'!$E$15+1,1))</f>
        <v>447.47021939360354</v>
      </c>
      <c r="EP37" s="59">
        <f t="shared" si="46"/>
        <v>256.77417912163997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12.8</v>
      </c>
      <c r="FE37" s="12">
        <f>IF('Données projet'!$A$218&gt;35,FE36+FD37-FM36,IF(A37&lt;'Données projet'!$A$218,$FB$205^A37,IF(A37='Données projet'!$A$218,'Données projet'!$B$218,FE36+FD37-FM36)))</f>
        <v>193.19999999999996</v>
      </c>
      <c r="FF37" s="17">
        <f>FE37*VLOOKUP('Données projet'!$B$16,Paramètres!$A$1:$I$89,3,0)*VLOOKUP('Données projet'!$B$16,Paramètres!$A$1:$I$89,5,0)</f>
        <v>153.70991999999998</v>
      </c>
      <c r="FG37" s="13">
        <f t="shared" si="47"/>
        <v>39.420475690379831</v>
      </c>
      <c r="FH37" s="20">
        <f t="shared" si="22"/>
        <v>336.3687724940782</v>
      </c>
      <c r="FI37" s="59">
        <f t="shared" si="23"/>
        <v>629.70210582741151</v>
      </c>
      <c r="FJ37" s="59">
        <f ca="1">AVERAGE(OFFSET($FI$3,0,0,'Données projet'!$E$16+1,1))-AVERAGE(OFFSET($H$3,0,0,'Données projet'!$E$16+1,1))</f>
        <v>353.37024194969638</v>
      </c>
      <c r="FK37" s="59">
        <f t="shared" si="48"/>
        <v>345.4750813433123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5.8</v>
      </c>
      <c r="FZ37" s="12">
        <f>IF('Données projet'!$A$244&gt;35,FZ36+FY37-GH36,IF(A37&lt;'Données projet'!$A$244,$FW$205^A37,IF(A37='Données projet'!$A$244,'Données projet'!$B$244,FZ36+FY37-GH36)))</f>
        <v>115.19999999999997</v>
      </c>
      <c r="GA37" s="17">
        <f>FZ37*VLOOKUP('Données projet'!$B$17,Paramètres!$A$1:$I$89,3,0)*VLOOKUP('Données projet'!$B$17,Paramètres!$A$1:$I$89,5,0)</f>
        <v>93.45023999999998</v>
      </c>
      <c r="GB37" s="13">
        <f t="shared" si="49"/>
        <v>25.395509184428445</v>
      </c>
      <c r="GC37" s="20">
        <f t="shared" si="25"/>
        <v>206.98967982954616</v>
      </c>
      <c r="GD37" s="59">
        <f t="shared" si="26"/>
        <v>500.32301316287948</v>
      </c>
      <c r="GE37" s="59">
        <f ca="1">AVERAGE(OFFSET($GD$3,0,0,'Données projet'!$E$17+1,1))-AVERAGE(OFFSET($H$3,0,0,'Données projet'!$E$17+1,1))</f>
        <v>272.90535195666996</v>
      </c>
      <c r="GF37" s="59">
        <f t="shared" si="50"/>
        <v>222.25422164416898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6">
        <f t="shared" si="1"/>
        <v>256.66666666666669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201.29</v>
      </c>
      <c r="L38" s="12">
        <f>VLOOKUP(A38,'Données projet'!$A$35:$I$55,9,0)</f>
        <v>15.881076919999998</v>
      </c>
      <c r="M38" s="12">
        <f t="array" ref="M38">INDEX(L:L,MIN(IF(ISNUMBER(L38:L234),ROW(L38:L234),"")))</f>
        <v>15.881076919999998</v>
      </c>
      <c r="N38" s="13">
        <f>IF('Données projet'!$A$36&gt;35,N37+M38-V37,IF(A38&lt;'Données projet'!$A$36,$K$205^A38,IF(A38='Données projet'!$A$36,'Données projet'!$B$36,N37+M38-V37)))</f>
        <v>201.29</v>
      </c>
      <c r="O38" s="13">
        <f>N38*VLOOKUP('Données projet'!$B$9,Paramètres!$A$1:$I$89,3,0)*VLOOKUP('Données projet'!$B$9,Paramètres!$A$1:$I$89,5,0)</f>
        <v>182.12719199999998</v>
      </c>
      <c r="P38" s="13">
        <f t="shared" si="33"/>
        <v>45.795123112801811</v>
      </c>
      <c r="Q38" s="20">
        <f t="shared" si="53"/>
        <v>396.96469882146312</v>
      </c>
      <c r="R38" s="59">
        <f t="shared" si="0"/>
        <v>690.29803215479637</v>
      </c>
      <c r="S38" s="59">
        <f ca="1">AVERAGE(OFFSET($R$3,0,0,'Données projet'!$E$9+1,1))-AVERAGE(OFFSET($H$3,0,0,'Données projet'!$E$9+1,1))</f>
        <v>530.15029472203241</v>
      </c>
      <c r="T38" s="59">
        <f t="shared" si="34"/>
        <v>279.93992816625956</v>
      </c>
      <c r="U38" s="15">
        <f>IF(ISNA(VLOOKUP(A38,'Données projet'!$A$35:$I$55,3,0)),0,VLOOKUP(A38,'Données projet'!$A$35:$I$55,3,0))</f>
        <v>1</v>
      </c>
      <c r="V38" s="15">
        <f>IF(ISNA(VLOOKUP(A38,'Données projet'!$A$35:$I$55,4,0)),0,VLOOKUP(A38,'Données projet'!$A$35:$I$55,4,0))</f>
        <v>69.58</v>
      </c>
      <c r="W38" s="16">
        <f>IF(ISNA(VLOOKUP(A38,'Données projet'!$A$35:$I$55,5,0)),0%,VLOOKUP(A38,'Données projet'!$A$35:$I$55,5,0)*VLOOKUP('Données projet'!$B$9,Paramètres!$A$1:$I$89,7,0))</f>
        <v>0.43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29.926269476330646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29.926269476330646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201.29</v>
      </c>
      <c r="AG38" s="12">
        <f>VLOOKUP(A38,'Données projet'!$A$61:$I$81,9,0)</f>
        <v>15.881076919999998</v>
      </c>
      <c r="AH38" s="12">
        <f t="array" ref="AH38">INDEX(AG:AG,MIN(IF(ISNUMBER(AG38:AG234),ROW(AG38:AG234),"")))</f>
        <v>15.881076919999998</v>
      </c>
      <c r="AI38" s="13">
        <f>IF('Données projet'!$A$62&gt;35,AI37+AH38-AQ37,IF(A38&lt;'Données projet'!$A$62,$AF$205^A38,IF(A38='Données projet'!$A$62,'Données projet'!$B$62,AI37+AH38-AQ37)))</f>
        <v>201.29</v>
      </c>
      <c r="AJ38" s="13">
        <f>AI38*VLOOKUP('Données projet'!$B$10,Paramètres!$A$1:$I$89,3,0)*VLOOKUP('Données projet'!$B$10,Paramètres!$A$1:$I$89,5,0)</f>
        <v>135.02533199999999</v>
      </c>
      <c r="AK38" s="13">
        <f t="shared" si="35"/>
        <v>35.154990355373222</v>
      </c>
      <c r="AL38" s="20">
        <f t="shared" si="4"/>
        <v>296.39739476894164</v>
      </c>
      <c r="AM38" s="59">
        <f t="shared" si="5"/>
        <v>589.73072810227495</v>
      </c>
      <c r="AN38" s="59">
        <f ca="1">AVERAGE(OFFSET($AM$3,0,0,'Données projet'!$E$10+1,1))-AVERAGE(OFFSET($H$3,0,0,'Données projet'!$E$10+1,1))</f>
        <v>403.92523699584234</v>
      </c>
      <c r="AO38" s="59">
        <f t="shared" si="36"/>
        <v>218.36990038879748</v>
      </c>
      <c r="AP38" s="15">
        <f>IF(ISNA(VLOOKUP(A38,'Données projet'!$A$61:$I$81,3,0)),0,VLOOKUP(A38,'Données projet'!$A$61:$I$81,3,0))</f>
        <v>1</v>
      </c>
      <c r="AQ38" s="15">
        <f>IF(ISNA(VLOOKUP(A38,'Données projet'!$A$61:$I$81,4,0)),0,VLOOKUP(A38,'Données projet'!$A$61:$I$81,4,0))</f>
        <v>69.58</v>
      </c>
      <c r="AR38" s="16">
        <f>IF(ISNA(VLOOKUP(A38,'Données projet'!$A$61:$I$81,5,0)),0%,VLOOKUP(A38,'Données projet'!$A$61:$I$81,5,0)*VLOOKUP('Données projet'!$B$10,Paramètres!$A$1:$I$89,7,0))</f>
        <v>0.53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27.34641865940559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27.34641865940559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201.29</v>
      </c>
      <c r="BB38" s="12">
        <f>VLOOKUP(A38,'Données projet'!$A$87:$I$107,9,0)</f>
        <v>15.881076919999998</v>
      </c>
      <c r="BC38" s="12">
        <f t="array" ref="BC38">INDEX(BB:BB,MIN(IF(ISNUMBER(BB38:BB234),ROW(BB38:BB234),"")))</f>
        <v>15.881076919999998</v>
      </c>
      <c r="BD38" s="12">
        <f>IF('Données projet'!$A$88&gt;35,BD37+BC38-BL37,IF(A38&lt;'Données projet'!$A$88,$BA$205^A38,IF(A38='Données projet'!$A$88,'Données projet'!$B$88,BD37+BC38-BL37)))</f>
        <v>201.29</v>
      </c>
      <c r="BE38" s="13">
        <f>BD38*VLOOKUP('Données projet'!$B$11,Paramètres!$A$1:$I$89,3,0)*VLOOKUP('Données projet'!$B$11,Paramètres!$A$1:$I$89,5,0)</f>
        <v>191.54756399999999</v>
      </c>
      <c r="BF38" s="13">
        <f t="shared" si="37"/>
        <v>47.881935577216041</v>
      </c>
      <c r="BG38" s="20">
        <f t="shared" si="7"/>
        <v>417.00637843031791</v>
      </c>
      <c r="BH38" s="59">
        <f t="shared" si="8"/>
        <v>710.33971176365117</v>
      </c>
      <c r="BI38" s="59">
        <f ca="1">AVERAGE(OFFSET($BH$3,0,0,'Données projet'!$E$11+1,1))-AVERAGE(OFFSET($H$3,0,0,'Données projet'!$E$11+1,1))</f>
        <v>555.30922539833159</v>
      </c>
      <c r="BJ38" s="59">
        <f t="shared" si="38"/>
        <v>292.20785527099503</v>
      </c>
      <c r="BK38" s="15">
        <f>IF(ISNA(VLOOKUP(A38,'Données projet'!$A$87:$I$107,3,0)),0,VLOOKUP(A38,'Données projet'!$A$87:$I$107,3,0))</f>
        <v>1</v>
      </c>
      <c r="BL38" s="15">
        <f>IF(ISNA(VLOOKUP(A38,'Données projet'!$A$87:$I$107,4,0)),0,VLOOKUP(A38,'Données projet'!$A$87:$I$107,4,0))</f>
        <v>69.58</v>
      </c>
      <c r="BM38" s="16">
        <f>IF(ISNA(VLOOKUP(A38,'Données projet'!$A$87:$I$107,5,0)),0%,VLOOKUP(A38,'Données projet'!$A$87:$I$107,5,0)*VLOOKUP('Données projet'!$B$11,Paramètres!$A$1:$I$89,7,0))</f>
        <v>0.43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31.474179966485682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31.474179966485682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168</v>
      </c>
      <c r="BW38" s="12">
        <f>VLOOKUP(A38,'Données projet'!$A$113:$I$133,9,0)</f>
        <v>9.1999999999999993</v>
      </c>
      <c r="BX38" s="12">
        <f t="array" ref="BX38">INDEX(BW:BW,MIN(IF(ISNUMBER(BW38:BW234),ROW(BW38:BW234),"")))</f>
        <v>9.1999999999999993</v>
      </c>
      <c r="BY38" s="12">
        <f>IF('Données projet'!$A$114&gt;35,BY37+BX38-CG37,IF(A38&lt;'Données projet'!$A$114,$BV$205^A38,IF(A38='Données projet'!$A$114,'Données projet'!$B$114,BY37+BX38-CG37)))</f>
        <v>167.99999999999997</v>
      </c>
      <c r="BZ38" s="13">
        <f>BY38*VLOOKUP('Données projet'!$B$12,Paramètres!$A$1:$I$89,3,0)*VLOOKUP('Données projet'!$B$12,Paramètres!$A$1:$I$89,5,0)</f>
        <v>146.76480000000001</v>
      </c>
      <c r="CA38" s="13">
        <f t="shared" si="39"/>
        <v>37.842444439956665</v>
      </c>
      <c r="CB38" s="20">
        <f t="shared" si="10"/>
        <v>321.52428406625785</v>
      </c>
      <c r="CC38" s="59">
        <f t="shared" si="11"/>
        <v>614.85761739959116</v>
      </c>
      <c r="CD38" s="59">
        <f ca="1">AVERAGE(OFFSET($CC$3,0,0,'Données projet'!$E$12+1,1))-AVERAGE(OFFSET($H$3,0,0,'Données projet'!$E$12+1,1))</f>
        <v>354.24684313982857</v>
      </c>
      <c r="CE38" s="59">
        <f t="shared" si="40"/>
        <v>322.65043486962185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27</v>
      </c>
      <c r="CH38" s="16">
        <f>IF(ISNA(VLOOKUP(A38,'Données projet'!$A$113:$I$133,5,0)),0%,VLOOKUP(A38,'Données projet'!$A$113:$I$133,5,0)*VLOOKUP('Données projet'!$B$12,Paramètres!$A$1:$I$89,7,0))</f>
        <v>0.43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11.212228902531429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11.212228902531429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206</v>
      </c>
      <c r="CR38" s="12">
        <f>VLOOKUP(A38,'Données projet'!$A$139:$I$159,9,0)</f>
        <v>12.8</v>
      </c>
      <c r="CS38" s="12">
        <f t="array" ref="CS38">INDEX(CR:CR,MIN(IF(ISNUMBER(CR38:CR234),ROW(CR38:CR234),"")))</f>
        <v>12.8</v>
      </c>
      <c r="CT38" s="12">
        <f>IF('Données projet'!$A$140&gt;35,CT37+CS38-DB37,IF(A38&lt;'Données projet'!$A$140,$CQ$205^A38,IF(A38='Données projet'!$A$140,'Données projet'!$B$140,CT37+CS38-DB37)))</f>
        <v>205.99999999999997</v>
      </c>
      <c r="CU38" s="17">
        <f>CT38*VLOOKUP('Données projet'!$B$13,Paramètres!$A$1:$I$89,3,0)*VLOOKUP('Données projet'!$B$13,Paramètres!$A$1:$I$89,5,0)</f>
        <v>151.03919999999997</v>
      </c>
      <c r="CV38" s="13">
        <f t="shared" si="41"/>
        <v>38.814652571726079</v>
      </c>
      <c r="CW38" s="20">
        <f t="shared" si="13"/>
        <v>330.66212656242288</v>
      </c>
      <c r="CX38" s="59">
        <f t="shared" si="14"/>
        <v>623.9954598957562</v>
      </c>
      <c r="CY38" s="59">
        <f ca="1">AVERAGE(OFFSET($CX$3,0,0,'Données projet'!$E$13+1,1))-AVERAGE(OFFSET($H$3,0,0,'Données projet'!$E$13+1,1))</f>
        <v>328.55201074501201</v>
      </c>
      <c r="CZ38" s="59">
        <f t="shared" si="42"/>
        <v>321.81422611044985</v>
      </c>
      <c r="DA38" s="15">
        <f>IF(ISNA(VLOOKUP(A38,'Données projet'!$A$139:$I$159,3,0)),0,VLOOKUP(A38,'Données projet'!$A$139:$I$159,3,0))</f>
        <v>5</v>
      </c>
      <c r="DB38" s="15">
        <f>IF(ISNA(VLOOKUP(A38,'Données projet'!$A$139:$I$159,4,0)),0,VLOOKUP(A38,'Données projet'!$A$139:$I$159,4,0))</f>
        <v>35</v>
      </c>
      <c r="DC38" s="16">
        <f>IF(ISNA(VLOOKUP(A38,'Données projet'!$A$139:$I$159,5,0)),0%,VLOOKUP(A38,'Données projet'!$A$139:$I$159,5,0)*VLOOKUP('Données projet'!$B$13,Paramètres!$A$1:$I$89,7,0))</f>
        <v>0.43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12.198489778217061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12.198489778217061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11.5</v>
      </c>
      <c r="DO38" s="12">
        <f>IF('Données projet'!$A$166&gt;35,DO37+DN38-DW37,IF(A38&lt;'Données projet'!$A$166,$DL$205^A38,IF(A38='Données projet'!$A$166,'Données projet'!$B$166,DO37+DN38-DW37)))</f>
        <v>164.99999999999994</v>
      </c>
      <c r="DP38" s="17">
        <f>DO38*VLOOKUP('Données projet'!$B$14,Paramètres!$A$1:$I$89,3,0)*VLOOKUP('Données projet'!$B$14,Paramètres!$A$1:$I$89,5,0)</f>
        <v>128.69999999999996</v>
      </c>
      <c r="DQ38" s="13">
        <f t="shared" si="43"/>
        <v>33.695792019186115</v>
      </c>
      <c r="DR38" s="20">
        <f t="shared" si="16"/>
        <v>282.83933776674911</v>
      </c>
      <c r="DS38" s="59">
        <f t="shared" si="17"/>
        <v>576.17267110008243</v>
      </c>
      <c r="DT38" s="59">
        <f ca="1">AVERAGE(OFFSET($DS$3,0,0,'Données projet'!$E$14+1,1))-AVERAGE(OFFSET($H$3,0,0,'Données projet'!$E$14+1,1))</f>
        <v>288.82868507674738</v>
      </c>
      <c r="DU38" s="59">
        <f t="shared" si="44"/>
        <v>283.48738729114024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12.33131072744456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12.33131072744456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139</v>
      </c>
      <c r="EH38" s="12">
        <f>VLOOKUP(A38,'Données projet'!$A$191:$I$211,9,0)</f>
        <v>10.199999999999999</v>
      </c>
      <c r="EI38" s="12">
        <f t="array" ref="EI38">INDEX(EH:EH,MIN(IF(ISNUMBER(EH38:EH234),ROW(EH38:EH234),"")))</f>
        <v>10.199999999999999</v>
      </c>
      <c r="EJ38" s="12">
        <f>IF('Données projet'!$A$192&gt;35,EJ37+EI38-ER37,IF(A38&lt;'Données projet'!$A$192,$EG$205^A38,IF(A38='Données projet'!$A$192,'Données projet'!$B$192,EJ37+EI38-ER37)))</f>
        <v>139</v>
      </c>
      <c r="EK38" s="17">
        <f>EJ38*VLOOKUP('Données projet'!$B$15,Paramètres!$A$1:$I$89,3,0)*VLOOKUP('Données projet'!$B$15,Paramètres!$A$1:$I$89,5,0)</f>
        <v>119.26200000000001</v>
      </c>
      <c r="EL38" s="13">
        <f t="shared" si="45"/>
        <v>31.502811162802828</v>
      </c>
      <c r="EM38" s="20">
        <f t="shared" si="19"/>
        <v>262.58204610854824</v>
      </c>
      <c r="EN38" s="59">
        <f t="shared" si="20"/>
        <v>555.91537944188156</v>
      </c>
      <c r="EO38" s="59">
        <f ca="1">AVERAGE(OFFSET($EN$3,0,0,'Données projet'!$E$15+1,1))-AVERAGE(OFFSET($H$3,0,0,'Données projet'!$E$15+1,1))</f>
        <v>447.47021939360354</v>
      </c>
      <c r="EP38" s="59">
        <f t="shared" si="46"/>
        <v>256.77417912163997</v>
      </c>
      <c r="EQ38" s="15">
        <f>IF(ISNA(VLOOKUP(A38,'Données projet'!$A$191:$I$211,3,0)),0,VLOOKUP(A38,'Données projet'!$A$191:$I$211,3,0))</f>
        <v>3</v>
      </c>
      <c r="ER38" s="15">
        <f>IF(ISNA(VLOOKUP(A38,'Données projet'!$A$191:$I$211,4,0)),0,VLOOKUP(A38,'Données projet'!$A$191:$I$211,4,0))</f>
        <v>28</v>
      </c>
      <c r="ES38" s="16">
        <f>IF(ISNA(VLOOKUP(A38,'Données projet'!$A$191:$I$211,5,0)),0%,VLOOKUP(A38,'Données projet'!$A$191:$I$211,5,0)*VLOOKUP('Données projet'!$B$15,Paramètres!$A$1:$I$89,7,0))</f>
        <v>0.53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14.075644810886788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14.075644810886788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206</v>
      </c>
      <c r="FC38" s="12">
        <f>VLOOKUP(A38,'Données projet'!$A$217:$I$237,9,0)</f>
        <v>12.8</v>
      </c>
      <c r="FD38" s="12">
        <f t="array" ref="FD38">INDEX(FC:FC,MIN(IF(ISNUMBER(FC38:FC234),ROW(FC38:FC234),"")))</f>
        <v>12.8</v>
      </c>
      <c r="FE38" s="12">
        <f>IF('Données projet'!$A$218&gt;35,FE37+FD38-FM37,IF(A38&lt;'Données projet'!$A$218,$FB$205^A38,IF(A38='Données projet'!$A$218,'Données projet'!$B$218,FE37+FD38-FM37)))</f>
        <v>205.99999999999997</v>
      </c>
      <c r="FF38" s="17">
        <f>FE38*VLOOKUP('Données projet'!$B$16,Paramètres!$A$1:$I$89,3,0)*VLOOKUP('Données projet'!$B$16,Paramètres!$A$1:$I$89,5,0)</f>
        <v>163.89359999999999</v>
      </c>
      <c r="FG38" s="13">
        <f t="shared" si="47"/>
        <v>41.71949506642347</v>
      </c>
      <c r="FH38" s="20">
        <f t="shared" si="22"/>
        <v>358.10947390735419</v>
      </c>
      <c r="FI38" s="59">
        <f t="shared" si="23"/>
        <v>651.44280724068744</v>
      </c>
      <c r="FJ38" s="59">
        <f ca="1">AVERAGE(OFFSET($FI$3,0,0,'Données projet'!$E$16+1,1))-AVERAGE(OFFSET($H$3,0,0,'Données projet'!$E$16+1,1))</f>
        <v>353.37024194969638</v>
      </c>
      <c r="FK38" s="59">
        <f t="shared" si="48"/>
        <v>345.4750813433123</v>
      </c>
      <c r="FL38" s="15">
        <f>IF(ISNA(VLOOKUP(A38,'Données projet'!$A$217:$I$237,3,0)),0,VLOOKUP(A38,'Données projet'!$A$217:$I$237,3,0))</f>
        <v>5</v>
      </c>
      <c r="FM38" s="15">
        <f>IF(ISNA(VLOOKUP(A38,'Données projet'!$A$217:$I$237,4,0)),0,VLOOKUP(A38,'Données projet'!$A$217:$I$237,4,0))</f>
        <v>35</v>
      </c>
      <c r="FN38" s="16">
        <f>IF(ISNA(VLOOKUP(A38,'Données projet'!$A$217:$I$237,5,0)),0%,VLOOKUP(A38,'Données projet'!$A$217:$I$237,5,0)*VLOOKUP('Données projet'!$B$16,Paramètres!$A$1:$I$89,7,0))</f>
        <v>0.53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16.314951939891504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16.314951939891504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121</v>
      </c>
      <c r="FX38" s="12">
        <f>VLOOKUP(A38,'Données projet'!$A$243:$I$263,9,0)</f>
        <v>5.8</v>
      </c>
      <c r="FY38" s="12">
        <f t="array" ref="FY38">INDEX(FX:FX,MIN(IF(ISNUMBER(FX38:FX234),ROW(FX38:FX234),"")))</f>
        <v>5.8</v>
      </c>
      <c r="FZ38" s="12">
        <f>IF('Données projet'!$A$244&gt;35,FZ37+FY38-GH37,IF(A38&lt;'Données projet'!$A$244,$FW$205^A38,IF(A38='Données projet'!$A$244,'Données projet'!$B$244,FZ37+FY38-GH37)))</f>
        <v>120.99999999999997</v>
      </c>
      <c r="GA38" s="17">
        <f>FZ38*VLOOKUP('Données projet'!$B$17,Paramètres!$A$1:$I$89,3,0)*VLOOKUP('Données projet'!$B$17,Paramètres!$A$1:$I$89,5,0)</f>
        <v>98.155199999999979</v>
      </c>
      <c r="GB38" s="13">
        <f t="shared" si="49"/>
        <v>26.522024238465775</v>
      </c>
      <c r="GC38" s="20">
        <f t="shared" si="25"/>
        <v>217.14616554866117</v>
      </c>
      <c r="GD38" s="59">
        <f t="shared" si="26"/>
        <v>510.47949888199446</v>
      </c>
      <c r="GE38" s="59">
        <f ca="1">AVERAGE(OFFSET($GD$3,0,0,'Données projet'!$E$17+1,1))-AVERAGE(OFFSET($H$3,0,0,'Données projet'!$E$17+1,1))</f>
        <v>272.90535195666996</v>
      </c>
      <c r="GF38" s="59">
        <f t="shared" si="50"/>
        <v>222.25422164416898</v>
      </c>
      <c r="GG38" s="15">
        <f>IF(ISNA(VLOOKUP(A38,'Données projet'!$A$243:$I$263,3,0)),0,VLOOKUP(A38,'Données projet'!$A$243:$I$263,3,0))</f>
        <v>4</v>
      </c>
      <c r="GH38" s="15">
        <f>IF(ISNA(VLOOKUP(A38,'Données projet'!$A$243:$I$263,4,0)),0,VLOOKUP(A38,'Données projet'!$A$243:$I$263,4,0))</f>
        <v>12</v>
      </c>
      <c r="GI38" s="16">
        <f>IF(ISNA(VLOOKUP(A38,'Données projet'!$A$243:$I$263,5,0)),0%,VLOOKUP(A38,'Données projet'!$A$243:$I$263,5,0)*VLOOKUP('Données projet'!$B$17,Paramètres!$A$1:$I$89,7,0))</f>
        <v>0.43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4.627269070885986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4.627269070885986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6">
        <f t="shared" si="1"/>
        <v>256.66666666666669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12.86166666666667</v>
      </c>
      <c r="N39" s="13">
        <f>IF('Données projet'!$A$36&gt;35,N38+M39-V38,IF(A39&lt;'Données projet'!$A$36,$K$205^A39,IF(A39='Données projet'!$A$36,'Données projet'!$B$36,N38+M39-V38)))</f>
        <v>144.57166666666666</v>
      </c>
      <c r="O39" s="13">
        <f>N39*VLOOKUP('Données projet'!$B$9,Paramètres!$A$1:$I$89,3,0)*VLOOKUP('Données projet'!$B$9,Paramètres!$A$1:$I$89,5,0)</f>
        <v>130.80844399999998</v>
      </c>
      <c r="P39" s="13">
        <f t="shared" si="33"/>
        <v>34.183099548128496</v>
      </c>
      <c r="Q39" s="20">
        <f t="shared" si="53"/>
        <v>287.3602716796571</v>
      </c>
      <c r="R39" s="59">
        <f t="shared" si="0"/>
        <v>580.69360501299047</v>
      </c>
      <c r="S39" s="59">
        <f ca="1">AVERAGE(OFFSET($R$3,0,0,'Données projet'!$E$9+1,1))-AVERAGE(OFFSET($H$3,0,0,'Données projet'!$E$9+1,1))</f>
        <v>530.15029472203241</v>
      </c>
      <c r="T39" s="59">
        <f t="shared" si="34"/>
        <v>279.93992816625956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29.339433585121828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29.339433585121828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12.86166666666667</v>
      </c>
      <c r="AI39" s="13">
        <f>IF('Données projet'!$A$62&gt;35,AI38+AH39-AQ38,IF(A39&lt;'Données projet'!$A$62,$AF$205^A39,IF(A39='Données projet'!$A$62,'Données projet'!$B$62,AI38+AH39-AQ38)))</f>
        <v>144.57166666666666</v>
      </c>
      <c r="AJ39" s="13">
        <f>AI39*VLOOKUP('Données projet'!$B$10,Paramètres!$A$1:$I$89,3,0)*VLOOKUP('Données projet'!$B$10,Paramètres!$A$1:$I$89,5,0)</f>
        <v>96.978673999999998</v>
      </c>
      <c r="AK39" s="13">
        <f t="shared" si="35"/>
        <v>26.240928143619048</v>
      </c>
      <c r="AL39" s="20">
        <f t="shared" si="4"/>
        <v>214.60747373346979</v>
      </c>
      <c r="AM39" s="59">
        <f t="shared" si="5"/>
        <v>507.94080706680313</v>
      </c>
      <c r="AN39" s="59">
        <f ca="1">AVERAGE(OFFSET($AM$3,0,0,'Données projet'!$E$10+1,1))-AVERAGE(OFFSET($H$3,0,0,'Données projet'!$E$10+1,1))</f>
        <v>403.92523699584234</v>
      </c>
      <c r="AO39" s="59">
        <f t="shared" si="36"/>
        <v>218.36990038879748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26.810172069163048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26.810172069163048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12.86166666666667</v>
      </c>
      <c r="BD39" s="12">
        <f>IF('Données projet'!$A$88&gt;35,BD38+BC39-BL38,IF(A39&lt;'Données projet'!$A$88,$BA$205^A39,IF(A39='Données projet'!$A$88,'Données projet'!$B$88,BD38+BC39-BL38)))</f>
        <v>144.57166666666666</v>
      </c>
      <c r="BE39" s="13">
        <f>BD39*VLOOKUP('Données projet'!$B$11,Paramètres!$A$1:$I$89,3,0)*VLOOKUP('Données projet'!$B$11,Paramètres!$A$1:$I$89,5,0)</f>
        <v>137.574398</v>
      </c>
      <c r="BF39" s="13">
        <f t="shared" si="37"/>
        <v>35.740770176803061</v>
      </c>
      <c r="BG39" s="20">
        <f t="shared" si="7"/>
        <v>301.85725124126532</v>
      </c>
      <c r="BH39" s="59">
        <f t="shared" si="8"/>
        <v>595.19058457459869</v>
      </c>
      <c r="BI39" s="59">
        <f ca="1">AVERAGE(OFFSET($BH$3,0,0,'Données projet'!$E$11+1,1))-AVERAGE(OFFSET($H$3,0,0,'Données projet'!$E$11+1,1))</f>
        <v>555.30922539833159</v>
      </c>
      <c r="BJ39" s="59">
        <f t="shared" si="38"/>
        <v>292.20785527099503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30.856990494697097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30.856990494697097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8.8000000000000007</v>
      </c>
      <c r="BY39" s="12">
        <f>IF('Données projet'!$A$114&gt;35,BY38+BX39-CG38,IF(A39&lt;'Données projet'!$A$114,$BV$205^A39,IF(A39='Données projet'!$A$114,'Données projet'!$B$114,BY38+BX39-CG38)))</f>
        <v>149.79999999999998</v>
      </c>
      <c r="BZ39" s="13">
        <f>BY39*VLOOKUP('Données projet'!$B$12,Paramètres!$A$1:$I$89,3,0)*VLOOKUP('Données projet'!$B$12,Paramètres!$A$1:$I$89,5,0)</f>
        <v>130.86528000000001</v>
      </c>
      <c r="CA39" s="13">
        <f t="shared" si="39"/>
        <v>34.19622287336729</v>
      </c>
      <c r="CB39" s="20">
        <f t="shared" si="10"/>
        <v>287.48211750444801</v>
      </c>
      <c r="CC39" s="59">
        <f t="shared" si="11"/>
        <v>580.81545083778133</v>
      </c>
      <c r="CD39" s="59">
        <f ca="1">AVERAGE(OFFSET($CC$3,0,0,'Données projet'!$E$12+1,1))-AVERAGE(OFFSET($H$3,0,0,'Données projet'!$E$12+1,1))</f>
        <v>354.24684313982857</v>
      </c>
      <c r="CE39" s="59">
        <f t="shared" si="40"/>
        <v>322.65043486962185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10.992363932537144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10.992363932537144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11.4</v>
      </c>
      <c r="CT39" s="12">
        <f>IF('Données projet'!$A$140&gt;35,CT38+CS39-DB38,IF(A39&lt;'Données projet'!$A$140,$CQ$205^A39,IF(A39='Données projet'!$A$140,'Données projet'!$B$140,CT38+CS39-DB38)))</f>
        <v>182.39999999999998</v>
      </c>
      <c r="CU39" s="17">
        <f>CT39*VLOOKUP('Données projet'!$B$13,Paramètres!$A$1:$I$89,3,0)*VLOOKUP('Données projet'!$B$13,Paramètres!$A$1:$I$89,5,0)</f>
        <v>133.73567999999997</v>
      </c>
      <c r="CV39" s="13">
        <f t="shared" si="41"/>
        <v>34.858136849359212</v>
      </c>
      <c r="CW39" s="20">
        <f t="shared" si="13"/>
        <v>293.6342310126339</v>
      </c>
      <c r="CX39" s="59">
        <f t="shared" si="14"/>
        <v>586.96756434596728</v>
      </c>
      <c r="CY39" s="59">
        <f ca="1">AVERAGE(OFFSET($CX$3,0,0,'Données projet'!$E$13+1,1))-AVERAGE(OFFSET($H$3,0,0,'Données projet'!$E$13+1,1))</f>
        <v>328.55201074501201</v>
      </c>
      <c r="CZ39" s="59">
        <f t="shared" si="42"/>
        <v>321.81422611044985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11.959284834010315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11.959284834010315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11.5</v>
      </c>
      <c r="DO39" s="12">
        <f>IF('Données projet'!$A$166&gt;35,DO38+DN39-DW38,IF(A39&lt;'Données projet'!$A$166,$DL$205^A39,IF(A39='Données projet'!$A$166,'Données projet'!$B$166,DO38+DN39-DW38)))</f>
        <v>176.49999999999994</v>
      </c>
      <c r="DP39" s="17">
        <f>DO39*VLOOKUP('Données projet'!$B$14,Paramètres!$A$1:$I$89,3,0)*VLOOKUP('Données projet'!$B$14,Paramètres!$A$1:$I$89,5,0)</f>
        <v>137.66999999999996</v>
      </c>
      <c r="DQ39" s="13">
        <f t="shared" si="43"/>
        <v>35.762714965854656</v>
      </c>
      <c r="DR39" s="20">
        <f t="shared" si="16"/>
        <v>302.06197856553007</v>
      </c>
      <c r="DS39" s="59">
        <f t="shared" si="17"/>
        <v>595.39531189886338</v>
      </c>
      <c r="DT39" s="59">
        <f ca="1">AVERAGE(OFFSET($DS$3,0,0,'Données projet'!$E$14+1,1))-AVERAGE(OFFSET($H$3,0,0,'Données projet'!$E$14+1,1))</f>
        <v>288.82868507674738</v>
      </c>
      <c r="DU39" s="59">
        <f t="shared" si="44"/>
        <v>283.48738729114024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12.089501245436244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12.089501245436244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10.4</v>
      </c>
      <c r="EJ39" s="12">
        <f>IF('Données projet'!$A$192&gt;35,EJ38+EI39-ER38,IF(A39&lt;'Données projet'!$A$192,$EG$205^A39,IF(A39='Données projet'!$A$192,'Données projet'!$B$192,EJ38+EI39-ER38)))</f>
        <v>121.4</v>
      </c>
      <c r="EK39" s="17">
        <f>EJ39*VLOOKUP('Données projet'!$B$15,Paramètres!$A$1:$I$89,3,0)*VLOOKUP('Données projet'!$B$15,Paramètres!$A$1:$I$89,5,0)</f>
        <v>104.16120000000002</v>
      </c>
      <c r="EL39" s="13">
        <f t="shared" si="45"/>
        <v>27.95098158074293</v>
      </c>
      <c r="EM39" s="20">
        <f t="shared" si="19"/>
        <v>230.09538291979393</v>
      </c>
      <c r="EN39" s="59">
        <f t="shared" si="20"/>
        <v>523.42871625312728</v>
      </c>
      <c r="EO39" s="59">
        <f ca="1">AVERAGE(OFFSET($EN$3,0,0,'Données projet'!$E$15+1,1))-AVERAGE(OFFSET($H$3,0,0,'Données projet'!$E$15+1,1))</f>
        <v>447.47021939360354</v>
      </c>
      <c r="EP39" s="59">
        <f t="shared" si="46"/>
        <v>256.77417912163997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13.799630001440905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13.799630001440905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11.4</v>
      </c>
      <c r="FE39" s="12">
        <f>IF('Données projet'!$A$218&gt;35,FE38+FD39-FM38,IF(A39&lt;'Données projet'!$A$218,$FB$205^A39,IF(A39='Données projet'!$A$218,'Données projet'!$B$218,FE38+FD39-FM38)))</f>
        <v>182.39999999999998</v>
      </c>
      <c r="FF39" s="17">
        <f>FE39*VLOOKUP('Données projet'!$B$16,Paramètres!$A$1:$I$89,3,0)*VLOOKUP('Données projet'!$B$16,Paramètres!$A$1:$I$89,5,0)</f>
        <v>145.11743999999999</v>
      </c>
      <c r="FG39" s="13">
        <f t="shared" si="47"/>
        <v>37.466878406916173</v>
      </c>
      <c r="FH39" s="20">
        <f t="shared" si="22"/>
        <v>318.00102122537896</v>
      </c>
      <c r="FI39" s="59">
        <f t="shared" si="23"/>
        <v>611.33435455871222</v>
      </c>
      <c r="FJ39" s="59">
        <f ca="1">AVERAGE(OFFSET($FI$3,0,0,'Données projet'!$E$16+1,1))-AVERAGE(OFFSET($H$3,0,0,'Données projet'!$E$16+1,1))</f>
        <v>353.37024194969638</v>
      </c>
      <c r="FK39" s="59">
        <f t="shared" si="48"/>
        <v>345.4750813433123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15.995025683488322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15.995025683488322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6</v>
      </c>
      <c r="FZ39" s="12">
        <f>IF('Données projet'!$A$244&gt;35,FZ38+FY39-GH38,IF(A39&lt;'Données projet'!$A$244,$FW$205^A39,IF(A39='Données projet'!$A$244,'Données projet'!$B$244,FZ38+FY39-GH38)))</f>
        <v>114.99999999999997</v>
      </c>
      <c r="GA39" s="17">
        <f>FZ39*VLOOKUP('Données projet'!$B$17,Paramètres!$A$1:$I$89,3,0)*VLOOKUP('Données projet'!$B$17,Paramètres!$A$1:$I$89,5,0)</f>
        <v>93.287999999999982</v>
      </c>
      <c r="GB39" s="13">
        <f t="shared" si="49"/>
        <v>25.356547829040977</v>
      </c>
      <c r="GC39" s="20">
        <f t="shared" si="25"/>
        <v>206.63925413557965</v>
      </c>
      <c r="GD39" s="59">
        <f t="shared" si="26"/>
        <v>499.97258746891293</v>
      </c>
      <c r="GE39" s="59">
        <f ca="1">AVERAGE(OFFSET($GD$3,0,0,'Données projet'!$E$17+1,1))-AVERAGE(OFFSET($H$3,0,0,'Données projet'!$E$17+1,1))</f>
        <v>272.90535195666996</v>
      </c>
      <c r="GF39" s="59">
        <f t="shared" si="50"/>
        <v>222.25422164416898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4.5365311467613605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4.5365311467613605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6">
        <f t="shared" si="1"/>
        <v>256.66666666666669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12.86166666666667</v>
      </c>
      <c r="N40" s="13">
        <f>IF('Données projet'!$A$36&gt;35,N39+M40-V39,IF(A40&lt;'Données projet'!$A$36,$K$205^A40,IF(A40='Données projet'!$A$36,'Données projet'!$B$36,N39+M40-V39)))</f>
        <v>157.43333333333334</v>
      </c>
      <c r="O40" s="13">
        <f>N40*VLOOKUP('Données projet'!$B$9,Paramètres!$A$1:$I$89,3,0)*VLOOKUP('Données projet'!$B$9,Paramètres!$A$1:$I$89,5,0)</f>
        <v>142.44567999999998</v>
      </c>
      <c r="P40" s="13">
        <f t="shared" si="33"/>
        <v>36.856710479085137</v>
      </c>
      <c r="Q40" s="20">
        <f t="shared" si="53"/>
        <v>312.28499675107327</v>
      </c>
      <c r="R40" s="59">
        <f t="shared" si="0"/>
        <v>605.61833008440658</v>
      </c>
      <c r="S40" s="59">
        <f ca="1">AVERAGE(OFFSET($R$3,0,0,'Données projet'!$E$9+1,1))-AVERAGE(OFFSET($H$3,0,0,'Données projet'!$E$9+1,1))</f>
        <v>530.15029472203241</v>
      </c>
      <c r="T40" s="59">
        <f t="shared" si="34"/>
        <v>279.93992816625956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28.764105187805065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28.764105187805065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12.86166666666667</v>
      </c>
      <c r="AI40" s="13">
        <f>IF('Données projet'!$A$62&gt;35,AI39+AH40-AQ39,IF(A40&lt;'Données projet'!$A$62,$AF$205^A40,IF(A40='Données projet'!$A$62,'Données projet'!$B$62,AI39+AH40-AQ39)))</f>
        <v>157.43333333333334</v>
      </c>
      <c r="AJ40" s="13">
        <f>AI40*VLOOKUP('Données projet'!$B$10,Paramètres!$A$1:$I$89,3,0)*VLOOKUP('Données projet'!$B$10,Paramètres!$A$1:$I$89,5,0)</f>
        <v>105.60628</v>
      </c>
      <c r="AK40" s="13">
        <f t="shared" si="35"/>
        <v>28.293346831527874</v>
      </c>
      <c r="AL40" s="20">
        <f t="shared" si="4"/>
        <v>233.2085167315777</v>
      </c>
      <c r="AM40" s="59">
        <f t="shared" si="5"/>
        <v>526.54185006491105</v>
      </c>
      <c r="AN40" s="59">
        <f ca="1">AVERAGE(OFFSET($AM$3,0,0,'Données projet'!$E$10+1,1))-AVERAGE(OFFSET($H$3,0,0,'Données projet'!$E$10+1,1))</f>
        <v>403.92523699584234</v>
      </c>
      <c r="AO40" s="59">
        <f t="shared" si="36"/>
        <v>218.36990038879748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26.284440947477037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26.284440947477037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12.86166666666667</v>
      </c>
      <c r="BD40" s="12">
        <f>IF('Données projet'!$A$88&gt;35,BD39+BC40-BL39,IF(A40&lt;'Données projet'!$A$88,$BA$205^A40,IF(A40='Données projet'!$A$88,'Données projet'!$B$88,BD39+BC40-BL39)))</f>
        <v>157.43333333333334</v>
      </c>
      <c r="BE40" s="13">
        <f>BD40*VLOOKUP('Données projet'!$B$11,Paramètres!$A$1:$I$89,3,0)*VLOOKUP('Données projet'!$B$11,Paramètres!$A$1:$I$89,5,0)</f>
        <v>149.81356</v>
      </c>
      <c r="BF40" s="13">
        <f t="shared" si="37"/>
        <v>38.53621339548981</v>
      </c>
      <c r="BG40" s="20">
        <f t="shared" si="7"/>
        <v>328.04252199714477</v>
      </c>
      <c r="BH40" s="59">
        <f t="shared" si="8"/>
        <v>621.37585533047809</v>
      </c>
      <c r="BI40" s="59">
        <f ca="1">AVERAGE(OFFSET($BH$3,0,0,'Données projet'!$E$11+1,1))-AVERAGE(OFFSET($H$3,0,0,'Données projet'!$E$11+1,1))</f>
        <v>555.30922539833159</v>
      </c>
      <c r="BJ40" s="59">
        <f t="shared" si="38"/>
        <v>292.20785527099503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30.251903732001878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30.251903732001878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8.8000000000000007</v>
      </c>
      <c r="BY40" s="12">
        <f>IF('Données projet'!$A$114&gt;35,BY39+BX40-CG39,IF(A40&lt;'Données projet'!$A$114,$BV$205^A40,IF(A40='Données projet'!$A$114,'Données projet'!$B$114,BY39+BX40-CG39)))</f>
        <v>158.6</v>
      </c>
      <c r="BZ40" s="13">
        <f>BY40*VLOOKUP('Données projet'!$B$12,Paramètres!$A$1:$I$89,3,0)*VLOOKUP('Données projet'!$B$12,Paramètres!$A$1:$I$89,5,0)</f>
        <v>138.55296000000001</v>
      </c>
      <c r="CA40" s="13">
        <f t="shared" si="39"/>
        <v>35.965308766301796</v>
      </c>
      <c r="CB40" s="20">
        <f t="shared" si="10"/>
        <v>303.95265143464229</v>
      </c>
      <c r="CC40" s="59">
        <f t="shared" si="11"/>
        <v>597.28598476797561</v>
      </c>
      <c r="CD40" s="59">
        <f ca="1">AVERAGE(OFFSET($CC$3,0,0,'Données projet'!$E$12+1,1))-AVERAGE(OFFSET($H$3,0,0,'Données projet'!$E$12+1,1))</f>
        <v>354.24684313982857</v>
      </c>
      <c r="CE40" s="59">
        <f t="shared" si="40"/>
        <v>322.65043486962185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10.776810380500057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10.776810380500057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11.4</v>
      </c>
      <c r="CT40" s="12">
        <f>IF('Données projet'!$A$140&gt;35,CT39+CS40-DB39,IF(A40&lt;'Données projet'!$A$140,$CQ$205^A40,IF(A40='Données projet'!$A$140,'Données projet'!$B$140,CT39+CS40-DB39)))</f>
        <v>193.79999999999998</v>
      </c>
      <c r="CU40" s="17">
        <f>CT40*VLOOKUP('Données projet'!$B$13,Paramètres!$A$1:$I$89,3,0)*VLOOKUP('Données projet'!$B$13,Paramètres!$A$1:$I$89,5,0)</f>
        <v>142.09415999999999</v>
      </c>
      <c r="CV40" s="13">
        <f t="shared" si="41"/>
        <v>36.77633279983236</v>
      </c>
      <c r="CW40" s="20">
        <f t="shared" si="13"/>
        <v>311.53277495970798</v>
      </c>
      <c r="CX40" s="59">
        <f t="shared" si="14"/>
        <v>604.86610829304129</v>
      </c>
      <c r="CY40" s="59">
        <f ca="1">AVERAGE(OFFSET($CX$3,0,0,'Données projet'!$E$13+1,1))-AVERAGE(OFFSET($H$3,0,0,'Données projet'!$E$13+1,1))</f>
        <v>328.55201074501201</v>
      </c>
      <c r="CZ40" s="59">
        <f t="shared" si="42"/>
        <v>321.81422611044985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11.724770552858855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11.724770552858855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>
        <f>VLOOKUP(A40,'Données projet'!$A$165:$I$185,2,0)</f>
        <v>188</v>
      </c>
      <c r="DM40" s="12">
        <f>VLOOKUP(A40,'Données projet'!$A$165:$I$185,9,0)</f>
        <v>11.5</v>
      </c>
      <c r="DN40" s="12">
        <f t="array" ref="DN40">INDEX(DM:DM,MIN(IF(ISNUMBER(DM40:DM236),ROW(DM40:DM236),"")))</f>
        <v>11.5</v>
      </c>
      <c r="DO40" s="12">
        <f>IF('Données projet'!$A$166&gt;35,DO39+DN40-DW39,IF(A40&lt;'Données projet'!$A$166,$DL$205^A40,IF(A40='Données projet'!$A$166,'Données projet'!$B$166,DO39+DN40-DW39)))</f>
        <v>187.99999999999994</v>
      </c>
      <c r="DP40" s="17">
        <f>DO40*VLOOKUP('Données projet'!$B$14,Paramètres!$A$1:$I$89,3,0)*VLOOKUP('Données projet'!$B$14,Paramètres!$A$1:$I$89,5,0)</f>
        <v>146.63999999999996</v>
      </c>
      <c r="DQ40" s="13">
        <f t="shared" si="43"/>
        <v>37.814009712703026</v>
      </c>
      <c r="DR40" s="20">
        <f t="shared" si="16"/>
        <v>321.25740024962437</v>
      </c>
      <c r="DS40" s="59">
        <f t="shared" si="17"/>
        <v>614.59073358295768</v>
      </c>
      <c r="DT40" s="59">
        <f ca="1">AVERAGE(OFFSET($DS$3,0,0,'Données projet'!$E$14+1,1))-AVERAGE(OFFSET($H$3,0,0,'Données projet'!$E$14+1,1))</f>
        <v>288.82868507674738</v>
      </c>
      <c r="DU40" s="59">
        <f t="shared" si="44"/>
        <v>283.48738729114024</v>
      </c>
      <c r="DV40" s="15">
        <f>IF(ISNA(VLOOKUP(A40,'Données projet'!$A$165:$I$185,3,0)),0,VLOOKUP(A40,'Données projet'!$A$165:$I$185,3,0))</f>
        <v>5</v>
      </c>
      <c r="DW40" s="15">
        <f>IF(ISNA(VLOOKUP(A40,'Données projet'!$A$165:$I$185,4,0)),0,VLOOKUP(A40,'Données projet'!$A$165:$I$185,4,0))</f>
        <v>36</v>
      </c>
      <c r="DX40" s="16">
        <f>IF(ISNA(VLOOKUP(A40,'Données projet'!$A$165:$I$185,5,0)),0%,VLOOKUP(A40,'Données projet'!$A$165:$I$185,5,0)*VLOOKUP('Données projet'!$B$14,Paramètres!$A$1:$I$89,7,0))</f>
        <v>0.43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25.200325050513541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25.200325050513541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10.4</v>
      </c>
      <c r="EJ40" s="12">
        <f>IF('Données projet'!$A$192&gt;35,EJ39+EI40-ER39,IF(A40&lt;'Données projet'!$A$192,$EG$205^A40,IF(A40='Données projet'!$A$192,'Données projet'!$B$192,EJ39+EI40-ER39)))</f>
        <v>131.80000000000001</v>
      </c>
      <c r="EK40" s="17">
        <f>EJ40*VLOOKUP('Données projet'!$B$15,Paramètres!$A$1:$I$89,3,0)*VLOOKUP('Données projet'!$B$15,Paramètres!$A$1:$I$89,5,0)</f>
        <v>113.08440000000002</v>
      </c>
      <c r="EL40" s="13">
        <f t="shared" si="45"/>
        <v>30.05651952806824</v>
      </c>
      <c r="EM40" s="20">
        <f t="shared" si="19"/>
        <v>249.3037681780522</v>
      </c>
      <c r="EN40" s="59">
        <f t="shared" si="20"/>
        <v>542.63710151138548</v>
      </c>
      <c r="EO40" s="59">
        <f ca="1">AVERAGE(OFFSET($EN$3,0,0,'Données projet'!$E$15+1,1))-AVERAGE(OFFSET($H$3,0,0,'Données projet'!$E$15+1,1))</f>
        <v>447.47021939360354</v>
      </c>
      <c r="EP40" s="59">
        <f t="shared" si="46"/>
        <v>256.77417912163997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13.529027674055845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13.529027674055845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11.4</v>
      </c>
      <c r="FE40" s="12">
        <f>IF('Données projet'!$A$218&gt;35,FE39+FD40-FM39,IF(A40&lt;'Données projet'!$A$218,$FB$205^A40,IF(A40='Données projet'!$A$218,'Données projet'!$B$218,FE39+FD40-FM39)))</f>
        <v>193.79999999999998</v>
      </c>
      <c r="FF40" s="17">
        <f>FE40*VLOOKUP('Données projet'!$B$16,Paramètres!$A$1:$I$89,3,0)*VLOOKUP('Données projet'!$B$16,Paramètres!$A$1:$I$89,5,0)</f>
        <v>154.18727999999999</v>
      </c>
      <c r="FG40" s="13">
        <f t="shared" si="47"/>
        <v>39.528629863903078</v>
      </c>
      <c r="FH40" s="20">
        <f t="shared" si="22"/>
        <v>337.38854301296448</v>
      </c>
      <c r="FI40" s="59">
        <f t="shared" si="23"/>
        <v>630.72187634629779</v>
      </c>
      <c r="FJ40" s="59">
        <f ca="1">AVERAGE(OFFSET($FI$3,0,0,'Données projet'!$E$16+1,1))-AVERAGE(OFFSET($H$3,0,0,'Données projet'!$E$16+1,1))</f>
        <v>353.37024194969638</v>
      </c>
      <c r="FK40" s="59">
        <f t="shared" si="48"/>
        <v>345.4750813433123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15.681372985837458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15.681372985837458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6</v>
      </c>
      <c r="FZ40" s="12">
        <f>IF('Données projet'!$A$244&gt;35,FZ39+FY40-GH39,IF(A40&lt;'Données projet'!$A$244,$FW$205^A40,IF(A40='Données projet'!$A$244,'Données projet'!$B$244,FZ39+FY40-GH39)))</f>
        <v>120.99999999999997</v>
      </c>
      <c r="GA40" s="17">
        <f>FZ40*VLOOKUP('Données projet'!$B$17,Paramètres!$A$1:$I$89,3,0)*VLOOKUP('Données projet'!$B$17,Paramètres!$A$1:$I$89,5,0)</f>
        <v>98.155199999999979</v>
      </c>
      <c r="GB40" s="13">
        <f t="shared" si="49"/>
        <v>26.522024238465775</v>
      </c>
      <c r="GC40" s="20">
        <f t="shared" si="25"/>
        <v>217.14616554866117</v>
      </c>
      <c r="GD40" s="59">
        <f t="shared" si="26"/>
        <v>510.47949888199446</v>
      </c>
      <c r="GE40" s="59">
        <f ca="1">AVERAGE(OFFSET($GD$3,0,0,'Données projet'!$E$17+1,1))-AVERAGE(OFFSET($H$3,0,0,'Données projet'!$E$17+1,1))</f>
        <v>272.90535195666996</v>
      </c>
      <c r="GF40" s="59">
        <f t="shared" si="50"/>
        <v>222.25422164416898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4.4475725379841498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4.4475725379841498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6">
        <f t="shared" si="1"/>
        <v>256.66666666666669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12.86166666666667</v>
      </c>
      <c r="N41" s="13">
        <f>IF('Données projet'!$A$36&gt;35,N40+M41-V40,IF(A41&lt;'Données projet'!$A$36,$K$205^A41,IF(A41='Données projet'!$A$36,'Données projet'!$B$36,N40+M41-V40)))</f>
        <v>170.29500000000002</v>
      </c>
      <c r="O41" s="13">
        <f>N41*VLOOKUP('Données projet'!$B$9,Paramètres!$A$1:$I$89,3,0)*VLOOKUP('Données projet'!$B$9,Paramètres!$A$1:$I$89,5,0)</f>
        <v>154.08291600000001</v>
      </c>
      <c r="P41" s="13">
        <f t="shared" si="33"/>
        <v>39.504987725811617</v>
      </c>
      <c r="Q41" s="20">
        <f t="shared" si="53"/>
        <v>337.16559898912192</v>
      </c>
      <c r="R41" s="59">
        <f t="shared" si="0"/>
        <v>630.49893232245518</v>
      </c>
      <c r="S41" s="59">
        <f ca="1">AVERAGE(OFFSET($R$3,0,0,'Données projet'!$E$9+1,1))-AVERAGE(OFFSET($H$3,0,0,'Données projet'!$E$9+1,1))</f>
        <v>530.15029472203241</v>
      </c>
      <c r="T41" s="59">
        <f t="shared" si="34"/>
        <v>279.93992816625956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28.200058629444008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28.200058629444008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12.86166666666667</v>
      </c>
      <c r="AI41" s="13">
        <f>IF('Données projet'!$A$62&gt;35,AI40+AH41-AQ40,IF(A41&lt;'Données projet'!$A$62,$AF$205^A41,IF(A41='Données projet'!$A$62,'Données projet'!$B$62,AI40+AH41-AQ40)))</f>
        <v>170.29500000000002</v>
      </c>
      <c r="AJ41" s="13">
        <f>AI41*VLOOKUP('Données projet'!$B$10,Paramètres!$A$1:$I$89,3,0)*VLOOKUP('Données projet'!$B$10,Paramètres!$A$1:$I$89,5,0)</f>
        <v>114.233886</v>
      </c>
      <c r="AK41" s="13">
        <f t="shared" si="35"/>
        <v>30.326317915319962</v>
      </c>
      <c r="AL41" s="20">
        <f t="shared" si="4"/>
        <v>251.77568848584892</v>
      </c>
      <c r="AM41" s="59">
        <f t="shared" si="5"/>
        <v>545.1090218191822</v>
      </c>
      <c r="AN41" s="59">
        <f ca="1">AVERAGE(OFFSET($AM$3,0,0,'Données projet'!$E$10+1,1))-AVERAGE(OFFSET($H$3,0,0,'Données projet'!$E$10+1,1))</f>
        <v>403.92523699584234</v>
      </c>
      <c r="AO41" s="59">
        <f t="shared" si="36"/>
        <v>218.36990038879748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25.769019092422969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25.769019092422969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12.86166666666667</v>
      </c>
      <c r="BD41" s="12">
        <f>IF('Données projet'!$A$88&gt;35,BD40+BC41-BL40,IF(A41&lt;'Données projet'!$A$88,$BA$205^A41,IF(A41='Données projet'!$A$88,'Données projet'!$B$88,BD40+BC41-BL40)))</f>
        <v>170.29500000000002</v>
      </c>
      <c r="BE41" s="13">
        <f>BD41*VLOOKUP('Données projet'!$B$11,Paramètres!$A$1:$I$89,3,0)*VLOOKUP('Données projet'!$B$11,Paramètres!$A$1:$I$89,5,0)</f>
        <v>162.05272200000002</v>
      </c>
      <c r="BF41" s="13">
        <f t="shared" si="37"/>
        <v>41.305168513396602</v>
      </c>
      <c r="BG41" s="20">
        <f t="shared" si="7"/>
        <v>354.1816593108324</v>
      </c>
      <c r="BH41" s="59">
        <f t="shared" si="8"/>
        <v>647.51499264416566</v>
      </c>
      <c r="BI41" s="59">
        <f ca="1">AVERAGE(OFFSET($BH$3,0,0,'Données projet'!$E$11+1,1))-AVERAGE(OFFSET($H$3,0,0,'Données projet'!$E$11+1,1))</f>
        <v>555.30922539833159</v>
      </c>
      <c r="BJ41" s="59">
        <f t="shared" si="38"/>
        <v>292.20785527099503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29.65868235165663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29.65868235165663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8.8000000000000007</v>
      </c>
      <c r="BY41" s="12">
        <f>IF('Données projet'!$A$114&gt;35,BY40+BX41-CG40,IF(A41&lt;'Données projet'!$A$114,$BV$205^A41,IF(A41='Données projet'!$A$114,'Données projet'!$B$114,BY40+BX41-CG40)))</f>
        <v>167.4</v>
      </c>
      <c r="BZ41" s="13">
        <f>BY41*VLOOKUP('Données projet'!$B$12,Paramètres!$A$1:$I$89,3,0)*VLOOKUP('Données projet'!$B$12,Paramètres!$A$1:$I$89,5,0)</f>
        <v>146.24064000000001</v>
      </c>
      <c r="CA41" s="13">
        <f t="shared" si="39"/>
        <v>37.722999642090628</v>
      </c>
      <c r="CB41" s="20">
        <f t="shared" si="10"/>
        <v>320.40333904330788</v>
      </c>
      <c r="CC41" s="59">
        <f t="shared" si="11"/>
        <v>613.7366723766412</v>
      </c>
      <c r="CD41" s="59">
        <f ca="1">AVERAGE(OFFSET($CC$3,0,0,'Données projet'!$E$12+1,1))-AVERAGE(OFFSET($H$3,0,0,'Données projet'!$E$12+1,1))</f>
        <v>354.24684313982857</v>
      </c>
      <c r="CE41" s="59">
        <f t="shared" si="40"/>
        <v>322.65043486962185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10.565483702143734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10.565483702143734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11.4</v>
      </c>
      <c r="CT41" s="12">
        <f>IF('Données projet'!$A$140&gt;35,CT40+CS41-DB40,IF(A41&lt;'Données projet'!$A$140,$CQ$205^A41,IF(A41='Données projet'!$A$140,'Données projet'!$B$140,CT40+CS41-DB40)))</f>
        <v>205.2</v>
      </c>
      <c r="CU41" s="17">
        <f>CT41*VLOOKUP('Données projet'!$B$13,Paramètres!$A$1:$I$89,3,0)*VLOOKUP('Données projet'!$B$13,Paramètres!$A$1:$I$89,5,0)</f>
        <v>150.45263999999997</v>
      </c>
      <c r="CV41" s="13">
        <f t="shared" si="41"/>
        <v>38.681431639913605</v>
      </c>
      <c r="CW41" s="20">
        <f t="shared" si="13"/>
        <v>329.40850810618275</v>
      </c>
      <c r="CX41" s="59">
        <f t="shared" si="14"/>
        <v>622.74184143951607</v>
      </c>
      <c r="CY41" s="59">
        <f ca="1">AVERAGE(OFFSET($CX$3,0,0,'Données projet'!$E$13+1,1))-AVERAGE(OFFSET($H$3,0,0,'Données projet'!$E$13+1,1))</f>
        <v>328.55201074501201</v>
      </c>
      <c r="CZ41" s="59">
        <f t="shared" si="42"/>
        <v>321.81422611044985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11.494854953721187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11.494854953721187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11.142857142857142</v>
      </c>
      <c r="DO41" s="12">
        <f>IF('Données projet'!$A$166&gt;35,DO40+DN41-DW40,IF(A41&lt;'Données projet'!$A$166,$DL$205^A41,IF(A41='Données projet'!$A$166,'Données projet'!$B$166,DO40+DN41-DW40)))</f>
        <v>163.14285714285708</v>
      </c>
      <c r="DP41" s="17">
        <f>DO41*VLOOKUP('Données projet'!$B$14,Paramètres!$A$1:$I$89,3,0)*VLOOKUP('Données projet'!$B$14,Paramètres!$A$1:$I$89,5,0)</f>
        <v>127.25142857142853</v>
      </c>
      <c r="DQ41" s="13">
        <f t="shared" si="43"/>
        <v>33.360457439554281</v>
      </c>
      <c r="DR41" s="20">
        <f t="shared" si="16"/>
        <v>279.73236813579501</v>
      </c>
      <c r="DS41" s="59">
        <f t="shared" si="17"/>
        <v>573.06570146912827</v>
      </c>
      <c r="DT41" s="59">
        <f ca="1">AVERAGE(OFFSET($DS$3,0,0,'Données projet'!$E$14+1,1))-AVERAGE(OFFSET($H$3,0,0,'Données projet'!$E$14+1,1))</f>
        <v>288.82868507674738</v>
      </c>
      <c r="DU41" s="59">
        <f t="shared" si="44"/>
        <v>283.48738729114024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24.706162046953523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24.706162046953523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10.4</v>
      </c>
      <c r="EJ41" s="12">
        <f>IF('Données projet'!$A$192&gt;35,EJ40+EI41-ER40,IF(A41&lt;'Données projet'!$A$192,$EG$205^A41,IF(A41='Données projet'!$A$192,'Données projet'!$B$192,EJ40+EI41-ER40)))</f>
        <v>142.20000000000002</v>
      </c>
      <c r="EK41" s="17">
        <f>EJ41*VLOOKUP('Données projet'!$B$15,Paramètres!$A$1:$I$89,3,0)*VLOOKUP('Données projet'!$B$15,Paramètres!$A$1:$I$89,5,0)</f>
        <v>122.00760000000004</v>
      </c>
      <c r="EL41" s="13">
        <f t="shared" si="45"/>
        <v>32.142785920703616</v>
      </c>
      <c r="EM41" s="20">
        <f t="shared" si="19"/>
        <v>268.47858881189217</v>
      </c>
      <c r="EN41" s="59">
        <f t="shared" si="20"/>
        <v>561.81192214522548</v>
      </c>
      <c r="EO41" s="59">
        <f ca="1">AVERAGE(OFFSET($EN$3,0,0,'Données projet'!$E$15+1,1))-AVERAGE(OFFSET($H$3,0,0,'Données projet'!$E$15+1,1))</f>
        <v>447.47021939360354</v>
      </c>
      <c r="EP41" s="59">
        <f t="shared" si="46"/>
        <v>256.77417912163997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13.263731693259684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13.263731693259684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11.4</v>
      </c>
      <c r="FE41" s="12">
        <f>IF('Données projet'!$A$218&gt;35,FE40+FD41-FM40,IF(A41&lt;'Données projet'!$A$218,$FB$205^A41,IF(A41='Données projet'!$A$218,'Données projet'!$B$218,FE40+FD41-FM40)))</f>
        <v>205.2</v>
      </c>
      <c r="FF41" s="17">
        <f>FE41*VLOOKUP('Données projet'!$B$16,Paramètres!$A$1:$I$89,3,0)*VLOOKUP('Données projet'!$B$16,Paramètres!$A$1:$I$89,5,0)</f>
        <v>163.25712000000001</v>
      </c>
      <c r="FG41" s="13">
        <f t="shared" si="47"/>
        <v>41.576304038313076</v>
      </c>
      <c r="FH41" s="20">
        <f t="shared" si="22"/>
        <v>356.75154686672863</v>
      </c>
      <c r="FI41" s="59">
        <f t="shared" si="23"/>
        <v>650.08488020006189</v>
      </c>
      <c r="FJ41" s="59">
        <f ca="1">AVERAGE(OFFSET($FI$3,0,0,'Données projet'!$E$16+1,1))-AVERAGE(OFFSET($H$3,0,0,'Données projet'!$E$16+1,1))</f>
        <v>353.37024194969638</v>
      </c>
      <c r="FK41" s="59">
        <f t="shared" si="48"/>
        <v>345.4750813433123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15.373870826278271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15.373870826278271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6</v>
      </c>
      <c r="FZ41" s="12">
        <f>IF('Données projet'!$A$244&gt;35,FZ40+FY41-GH40,IF(A41&lt;'Données projet'!$A$244,$FW$205^A41,IF(A41='Données projet'!$A$244,'Données projet'!$B$244,FZ40+FY41-GH40)))</f>
        <v>126.99999999999997</v>
      </c>
      <c r="GA41" s="17">
        <f>FZ41*VLOOKUP('Données projet'!$B$17,Paramètres!$A$1:$I$89,3,0)*VLOOKUP('Données projet'!$B$17,Paramètres!$A$1:$I$89,5,0)</f>
        <v>103.02239999999999</v>
      </c>
      <c r="GB41" s="13">
        <f t="shared" si="49"/>
        <v>27.680790106744631</v>
      </c>
      <c r="GC41" s="20">
        <f t="shared" si="25"/>
        <v>227.64138943591354</v>
      </c>
      <c r="GD41" s="59">
        <f t="shared" si="26"/>
        <v>520.97472276924691</v>
      </c>
      <c r="GE41" s="59">
        <f ca="1">AVERAGE(OFFSET($GD$3,0,0,'Données projet'!$E$17+1,1))-AVERAGE(OFFSET($H$3,0,0,'Données projet'!$E$17+1,1))</f>
        <v>272.90535195666996</v>
      </c>
      <c r="GF41" s="59">
        <f t="shared" si="50"/>
        <v>222.25422164416898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4.3603583532656671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4.3603583532656671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6">
        <f t="shared" si="1"/>
        <v>256.66666666666669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12.86166666666667</v>
      </c>
      <c r="N42" s="13">
        <f>IF('Données projet'!$A$36&gt;35,N41+M42-V41,IF(A42&lt;'Données projet'!$A$36,$K$205^A42,IF(A42='Données projet'!$A$36,'Données projet'!$B$36,N41+M42-V41)))</f>
        <v>183.15666666666669</v>
      </c>
      <c r="O42" s="13">
        <f>N42*VLOOKUP('Données projet'!$B$9,Paramètres!$A$1:$I$89,3,0)*VLOOKUP('Données projet'!$B$9,Paramètres!$A$1:$I$89,5,0)</f>
        <v>165.72015200000001</v>
      </c>
      <c r="P42" s="13">
        <f t="shared" si="33"/>
        <v>42.130062193248868</v>
      </c>
      <c r="Q42" s="20">
        <f t="shared" si="53"/>
        <v>362.00578971990848</v>
      </c>
      <c r="R42" s="59">
        <f t="shared" si="0"/>
        <v>655.33912305324179</v>
      </c>
      <c r="S42" s="59">
        <f ca="1">AVERAGE(OFFSET($R$3,0,0,'Données projet'!$E$9+1,1))-AVERAGE(OFFSET($H$3,0,0,'Données projet'!$E$9+1,1))</f>
        <v>530.15029472203241</v>
      </c>
      <c r="T42" s="59">
        <f t="shared" si="34"/>
        <v>279.93992816625956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27.647072680057985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27.647072680057985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12.86166666666667</v>
      </c>
      <c r="AI42" s="13">
        <f>IF('Données projet'!$A$62&gt;35,AI41+AH42-AQ41,IF(A42&lt;'Données projet'!$A$62,$AF$205^A42,IF(A42='Données projet'!$A$62,'Données projet'!$B$62,AI41+AH42-AQ41)))</f>
        <v>183.15666666666669</v>
      </c>
      <c r="AJ42" s="13">
        <f>AI42*VLOOKUP('Données projet'!$B$10,Paramètres!$A$1:$I$89,3,0)*VLOOKUP('Données projet'!$B$10,Paramètres!$A$1:$I$89,5,0)</f>
        <v>122.86149200000003</v>
      </c>
      <c r="AK42" s="13">
        <f t="shared" si="35"/>
        <v>32.341477201115048</v>
      </c>
      <c r="AL42" s="20">
        <f t="shared" si="4"/>
        <v>270.31183802527539</v>
      </c>
      <c r="AM42" s="59">
        <f t="shared" si="5"/>
        <v>563.64517135860865</v>
      </c>
      <c r="AN42" s="59">
        <f ca="1">AVERAGE(OFFSET($AM$3,0,0,'Données projet'!$E$10+1,1))-AVERAGE(OFFSET($H$3,0,0,'Données projet'!$E$10+1,1))</f>
        <v>403.92523699584234</v>
      </c>
      <c r="AO42" s="59">
        <f t="shared" si="36"/>
        <v>218.36990038879748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25.263704345570222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25.263704345570222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12.86166666666667</v>
      </c>
      <c r="BD42" s="12">
        <f>IF('Données projet'!$A$88&gt;35,BD41+BC42-BL41,IF(A42&lt;'Données projet'!$A$88,$BA$205^A42,IF(A42='Données projet'!$A$88,'Données projet'!$B$88,BD41+BC42-BL41)))</f>
        <v>183.15666666666669</v>
      </c>
      <c r="BE42" s="13">
        <f>BD42*VLOOKUP('Données projet'!$B$11,Paramètres!$A$1:$I$89,3,0)*VLOOKUP('Données projet'!$B$11,Paramètres!$A$1:$I$89,5,0)</f>
        <v>174.29188400000004</v>
      </c>
      <c r="BF42" s="13">
        <f t="shared" si="37"/>
        <v>44.04986353748501</v>
      </c>
      <c r="BG42" s="20">
        <f t="shared" si="7"/>
        <v>380.27854362778641</v>
      </c>
      <c r="BH42" s="59">
        <f t="shared" si="8"/>
        <v>673.61187696111972</v>
      </c>
      <c r="BI42" s="59">
        <f ca="1">AVERAGE(OFFSET($BH$3,0,0,'Données projet'!$E$11+1,1))-AVERAGE(OFFSET($H$3,0,0,'Données projet'!$E$11+1,1))</f>
        <v>555.30922539833159</v>
      </c>
      <c r="BJ42" s="59">
        <f t="shared" si="38"/>
        <v>292.20785527099503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29.077093680750636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29.077093680750636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8.8000000000000007</v>
      </c>
      <c r="BY42" s="12">
        <f>IF('Données projet'!$A$114&gt;35,BY41+BX42-CG41,IF(A42&lt;'Données projet'!$A$114,$BV$205^A42,IF(A42='Données projet'!$A$114,'Données projet'!$B$114,BY41+BX42-CG41)))</f>
        <v>176.20000000000002</v>
      </c>
      <c r="BZ42" s="13">
        <f>BY42*VLOOKUP('Données projet'!$B$12,Paramètres!$A$1:$I$89,3,0)*VLOOKUP('Données projet'!$B$12,Paramètres!$A$1:$I$89,5,0)</f>
        <v>153.92832000000004</v>
      </c>
      <c r="CA42" s="13">
        <f t="shared" si="39"/>
        <v>39.469962836517794</v>
      </c>
      <c r="CB42" s="20">
        <f t="shared" si="10"/>
        <v>336.83534260693523</v>
      </c>
      <c r="CC42" s="59">
        <f t="shared" si="11"/>
        <v>630.16867594026849</v>
      </c>
      <c r="CD42" s="59">
        <f ca="1">AVERAGE(OFFSET($CC$3,0,0,'Données projet'!$E$12+1,1))-AVERAGE(OFFSET($H$3,0,0,'Données projet'!$E$12+1,1))</f>
        <v>354.24684313982857</v>
      </c>
      <c r="CE42" s="59">
        <f t="shared" si="40"/>
        <v>322.65043486962185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10.358301011053431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10.358301011053431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11.4</v>
      </c>
      <c r="CT42" s="12">
        <f>IF('Données projet'!$A$140&gt;35,CT41+CS42-DB41,IF(A42&lt;'Données projet'!$A$140,$CQ$205^A42,IF(A42='Données projet'!$A$140,'Données projet'!$B$140,CT41+CS42-DB41)))</f>
        <v>216.6</v>
      </c>
      <c r="CU42" s="17">
        <f>CT42*VLOOKUP('Données projet'!$B$13,Paramètres!$A$1:$I$89,3,0)*VLOOKUP('Données projet'!$B$13,Paramètres!$A$1:$I$89,5,0)</f>
        <v>158.81111999999999</v>
      </c>
      <c r="CV42" s="13">
        <f t="shared" si="41"/>
        <v>40.57424391712447</v>
      </c>
      <c r="CW42" s="20">
        <f t="shared" si="13"/>
        <v>347.26284215565846</v>
      </c>
      <c r="CX42" s="59">
        <f t="shared" si="14"/>
        <v>640.59617548899178</v>
      </c>
      <c r="CY42" s="59">
        <f ca="1">AVERAGE(OFFSET($CX$3,0,0,'Données projet'!$E$13+1,1))-AVERAGE(OFFSET($H$3,0,0,'Données projet'!$E$13+1,1))</f>
        <v>328.55201074501201</v>
      </c>
      <c r="CZ42" s="59">
        <f t="shared" si="42"/>
        <v>321.81422611044985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11.269447859247942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11.269447859247942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11.142857142857142</v>
      </c>
      <c r="DO42" s="12">
        <f>IF('Données projet'!$A$166&gt;35,DO41+DN42-DW41,IF(A42&lt;'Données projet'!$A$166,$DL$205^A42,IF(A42='Données projet'!$A$166,'Données projet'!$B$166,DO41+DN42-DW41)))</f>
        <v>174.28571428571422</v>
      </c>
      <c r="DP42" s="17">
        <f>DO42*VLOOKUP('Données projet'!$B$14,Paramètres!$A$1:$I$89,3,0)*VLOOKUP('Données projet'!$B$14,Paramètres!$A$1:$I$89,5,0)</f>
        <v>135.94285714285709</v>
      </c>
      <c r="DQ42" s="13">
        <f t="shared" si="43"/>
        <v>35.365986273808367</v>
      </c>
      <c r="DR42" s="20">
        <f t="shared" si="16"/>
        <v>298.36290228402567</v>
      </c>
      <c r="DS42" s="59">
        <f t="shared" si="17"/>
        <v>591.69623561735898</v>
      </c>
      <c r="DT42" s="59">
        <f ca="1">AVERAGE(OFFSET($DS$3,0,0,'Données projet'!$E$14+1,1))-AVERAGE(OFFSET($H$3,0,0,'Données projet'!$E$14+1,1))</f>
        <v>288.82868507674738</v>
      </c>
      <c r="DU42" s="59">
        <f t="shared" si="44"/>
        <v>283.48738729114024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24.221689278483645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24.221689278483645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10.4</v>
      </c>
      <c r="EJ42" s="12">
        <f>IF('Données projet'!$A$192&gt;35,EJ41+EI42-ER41,IF(A42&lt;'Données projet'!$A$192,$EG$205^A42,IF(A42='Données projet'!$A$192,'Données projet'!$B$192,EJ41+EI42-ER41)))</f>
        <v>152.60000000000002</v>
      </c>
      <c r="EK42" s="17">
        <f>EJ42*VLOOKUP('Données projet'!$B$15,Paramètres!$A$1:$I$89,3,0)*VLOOKUP('Données projet'!$B$15,Paramètres!$A$1:$I$89,5,0)</f>
        <v>130.93080000000003</v>
      </c>
      <c r="EL42" s="13">
        <f t="shared" si="45"/>
        <v>34.211350494649842</v>
      </c>
      <c r="EM42" s="20">
        <f t="shared" si="19"/>
        <v>287.62257877818189</v>
      </c>
      <c r="EN42" s="59">
        <f t="shared" si="20"/>
        <v>580.9559121115152</v>
      </c>
      <c r="EO42" s="59">
        <f ca="1">AVERAGE(OFFSET($EN$3,0,0,'Données projet'!$E$15+1,1))-AVERAGE(OFFSET($H$3,0,0,'Données projet'!$E$15+1,1))</f>
        <v>447.47021939360354</v>
      </c>
      <c r="EP42" s="59">
        <f t="shared" si="46"/>
        <v>256.77417912163997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13.003638004832366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13.003638004832366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11.4</v>
      </c>
      <c r="FE42" s="12">
        <f>IF('Données projet'!$A$218&gt;35,FE41+FD42-FM41,IF(A42&lt;'Données projet'!$A$218,$FB$205^A42,IF(A42='Données projet'!$A$218,'Données projet'!$B$218,FE41+FD42-FM41)))</f>
        <v>216.6</v>
      </c>
      <c r="FF42" s="17">
        <f>FE42*VLOOKUP('Données projet'!$B$16,Paramètres!$A$1:$I$89,3,0)*VLOOKUP('Données projet'!$B$16,Paramètres!$A$1:$I$89,5,0)</f>
        <v>172.32695999999999</v>
      </c>
      <c r="FG42" s="13">
        <f t="shared" si="47"/>
        <v>43.61077213808133</v>
      </c>
      <c r="FH42" s="20">
        <f t="shared" si="22"/>
        <v>376.09155014049156</v>
      </c>
      <c r="FI42" s="59">
        <f t="shared" si="23"/>
        <v>669.42488347382482</v>
      </c>
      <c r="FJ42" s="59">
        <f ca="1">AVERAGE(OFFSET($FI$3,0,0,'Données projet'!$E$16+1,1))-AVERAGE(OFFSET($H$3,0,0,'Données projet'!$E$16+1,1))</f>
        <v>353.37024194969638</v>
      </c>
      <c r="FK42" s="59">
        <f t="shared" si="48"/>
        <v>345.4750813433123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15.072398596510244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15.072398596510244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6</v>
      </c>
      <c r="FZ42" s="12">
        <f>IF('Données projet'!$A$244&gt;35,FZ41+FY42-GH41,IF(A42&lt;'Données projet'!$A$244,$FW$205^A42,IF(A42='Données projet'!$A$244,'Données projet'!$B$244,FZ41+FY42-GH41)))</f>
        <v>132.99999999999997</v>
      </c>
      <c r="GA42" s="17">
        <f>FZ42*VLOOKUP('Données projet'!$B$17,Paramètres!$A$1:$I$89,3,0)*VLOOKUP('Données projet'!$B$17,Paramètres!$A$1:$I$89,5,0)</f>
        <v>107.88959999999997</v>
      </c>
      <c r="GB42" s="13">
        <f t="shared" si="49"/>
        <v>28.833198667365593</v>
      </c>
      <c r="GC42" s="20">
        <f t="shared" si="25"/>
        <v>238.12554101232834</v>
      </c>
      <c r="GD42" s="59">
        <f t="shared" si="26"/>
        <v>531.45887434566168</v>
      </c>
      <c r="GE42" s="59">
        <f ca="1">AVERAGE(OFFSET($GD$3,0,0,'Données projet'!$E$17+1,1))-AVERAGE(OFFSET($H$3,0,0,'Données projet'!$E$17+1,1))</f>
        <v>272.90535195666996</v>
      </c>
      <c r="GF42" s="59">
        <f t="shared" si="50"/>
        <v>222.25422164416898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4.2748543855141135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4.2748543855141135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6">
        <f t="shared" si="1"/>
        <v>256.66666666666669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12.86166666666667</v>
      </c>
      <c r="N43" s="13">
        <f>IF('Données projet'!$A$36&gt;35,N42+M43-V42,IF(A43&lt;'Données projet'!$A$36,$K$205^A43,IF(A43='Données projet'!$A$36,'Données projet'!$B$36,N42+M43-V42)))</f>
        <v>196.01833333333337</v>
      </c>
      <c r="O43" s="13">
        <f>N43*VLOOKUP('Données projet'!$B$9,Paramètres!$A$1:$I$89,3,0)*VLOOKUP('Données projet'!$B$9,Paramètres!$A$1:$I$89,5,0)</f>
        <v>177.35738800000004</v>
      </c>
      <c r="P43" s="13">
        <f t="shared" si="33"/>
        <v>44.733748562033469</v>
      </c>
      <c r="Q43" s="20">
        <f t="shared" si="53"/>
        <v>386.80872951220834</v>
      </c>
      <c r="R43" s="59">
        <f t="shared" si="0"/>
        <v>680.14206284554166</v>
      </c>
      <c r="S43" s="59">
        <f ca="1">AVERAGE(OFFSET($R$3,0,0,'Données projet'!$E$9+1,1))-AVERAGE(OFFSET($H$3,0,0,'Données projet'!$E$9+1,1))</f>
        <v>530.15029472203241</v>
      </c>
      <c r="T43" s="59">
        <f t="shared" si="34"/>
        <v>279.93992816625956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27.104930447851295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27.104930447851295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12.86166666666667</v>
      </c>
      <c r="AI43" s="13">
        <f>IF('Données projet'!$A$62&gt;35,AI42+AH43-AQ42,IF(A43&lt;'Données projet'!$A$62,$AF$205^A43,IF(A43='Données projet'!$A$62,'Données projet'!$B$62,AI42+AH43-AQ42)))</f>
        <v>196.01833333333337</v>
      </c>
      <c r="AJ43" s="13">
        <f>AI43*VLOOKUP('Données projet'!$B$10,Paramètres!$A$1:$I$89,3,0)*VLOOKUP('Données projet'!$B$10,Paramètres!$A$1:$I$89,5,0)</f>
        <v>131.48909800000004</v>
      </c>
      <c r="AK43" s="13">
        <f t="shared" si="35"/>
        <v>34.340217742931678</v>
      </c>
      <c r="AL43" s="20">
        <f t="shared" si="4"/>
        <v>288.81939158560607</v>
      </c>
      <c r="AM43" s="59">
        <f t="shared" si="5"/>
        <v>582.15272491893938</v>
      </c>
      <c r="AN43" s="59">
        <f ca="1">AVERAGE(OFFSET($AM$3,0,0,'Données projet'!$E$10+1,1))-AVERAGE(OFFSET($H$3,0,0,'Données projet'!$E$10+1,1))</f>
        <v>403.92523699584234</v>
      </c>
      <c r="AO43" s="59">
        <f t="shared" si="36"/>
        <v>218.36990038879748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24.768298512691693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24.768298512691693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12.86166666666667</v>
      </c>
      <c r="BD43" s="12">
        <f>IF('Données projet'!$A$88&gt;35,BD42+BC43-BL42,IF(A43&lt;'Données projet'!$A$88,$BA$205^A43,IF(A43='Données projet'!$A$88,'Données projet'!$B$88,BD42+BC43-BL42)))</f>
        <v>196.01833333333337</v>
      </c>
      <c r="BE43" s="13">
        <f>BD43*VLOOKUP('Données projet'!$B$11,Paramètres!$A$1:$I$89,3,0)*VLOOKUP('Données projet'!$B$11,Paramètres!$A$1:$I$89,5,0)</f>
        <v>186.53104600000003</v>
      </c>
      <c r="BF43" s="13">
        <f t="shared" si="37"/>
        <v>46.772195840563178</v>
      </c>
      <c r="BG43" s="20">
        <f t="shared" si="7"/>
        <v>406.33647953898088</v>
      </c>
      <c r="BH43" s="59">
        <f t="shared" si="8"/>
        <v>699.6698128723142</v>
      </c>
      <c r="BI43" s="59">
        <f ca="1">AVERAGE(OFFSET($BH$3,0,0,'Données projet'!$E$11+1,1))-AVERAGE(OFFSET($H$3,0,0,'Données projet'!$E$11+1,1))</f>
        <v>555.30922539833159</v>
      </c>
      <c r="BJ43" s="59">
        <f t="shared" si="38"/>
        <v>292.20785527099503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28.506909608947048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28.506909608947048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185</v>
      </c>
      <c r="BW43" s="12">
        <f>VLOOKUP(A43,'Données projet'!$A$113:$I$133,9,0)</f>
        <v>8.8000000000000007</v>
      </c>
      <c r="BX43" s="12">
        <f t="array" ref="BX43">INDEX(BW:BW,MIN(IF(ISNUMBER(BW43:BW239),ROW(BW43:BW239),"")))</f>
        <v>8.8000000000000007</v>
      </c>
      <c r="BY43" s="12">
        <f>IF('Données projet'!$A$114&gt;35,BY42+BX43-CG42,IF(A43&lt;'Données projet'!$A$114,$BV$205^A43,IF(A43='Données projet'!$A$114,'Données projet'!$B$114,BY42+BX43-CG42)))</f>
        <v>185.00000000000003</v>
      </c>
      <c r="BZ43" s="13">
        <f>BY43*VLOOKUP('Données projet'!$B$12,Paramètres!$A$1:$I$89,3,0)*VLOOKUP('Données projet'!$B$12,Paramètres!$A$1:$I$89,5,0)</f>
        <v>161.61600000000004</v>
      </c>
      <c r="CA43" s="13">
        <f t="shared" si="39"/>
        <v>41.20679526204917</v>
      </c>
      <c r="CB43" s="20">
        <f t="shared" si="10"/>
        <v>353.24970174806907</v>
      </c>
      <c r="CC43" s="59">
        <f t="shared" si="11"/>
        <v>646.58303508140239</v>
      </c>
      <c r="CD43" s="59">
        <f ca="1">AVERAGE(OFFSET($CC$3,0,0,'Données projet'!$E$12+1,1))-AVERAGE(OFFSET($H$3,0,0,'Données projet'!$E$12+1,1))</f>
        <v>354.24684313982857</v>
      </c>
      <c r="CE43" s="59">
        <f t="shared" si="40"/>
        <v>322.65043486962185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27</v>
      </c>
      <c r="CH43" s="16">
        <f>IF(ISNA(VLOOKUP(A43,'Données projet'!$A$113:$I$133,5,0)),0%,VLOOKUP(A43,'Données projet'!$A$113:$I$133,5,0)*VLOOKUP('Données projet'!$B$12,Paramètres!$A$1:$I$89,7,0))</f>
        <v>0.43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21.367409948697876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21.367409948697876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228</v>
      </c>
      <c r="CR43" s="12">
        <f>VLOOKUP(A43,'Données projet'!$A$139:$I$159,9,0)</f>
        <v>11.4</v>
      </c>
      <c r="CS43" s="12">
        <f t="array" ref="CS43">INDEX(CR:CR,MIN(IF(ISNUMBER(CR43:CR239),ROW(CR43:CR239),"")))</f>
        <v>11.4</v>
      </c>
      <c r="CT43" s="12">
        <f>IF('Données projet'!$A$140&gt;35,CT42+CS43-DB42,IF(A43&lt;'Données projet'!$A$140,$CQ$205^A43,IF(A43='Données projet'!$A$140,'Données projet'!$B$140,CT42+CS43-DB42)))</f>
        <v>228</v>
      </c>
      <c r="CU43" s="17">
        <f>CT43*VLOOKUP('Données projet'!$B$13,Paramètres!$A$1:$I$89,3,0)*VLOOKUP('Données projet'!$B$13,Paramètres!$A$1:$I$89,5,0)</f>
        <v>167.1696</v>
      </c>
      <c r="CV43" s="13">
        <f t="shared" si="41"/>
        <v>42.455490039298851</v>
      </c>
      <c r="CW43" s="20">
        <f t="shared" si="13"/>
        <v>365.09703181844549</v>
      </c>
      <c r="CX43" s="59">
        <f t="shared" si="14"/>
        <v>658.4303651517788</v>
      </c>
      <c r="CY43" s="59">
        <f ca="1">AVERAGE(OFFSET($CX$3,0,0,'Données projet'!$E$13+1,1))-AVERAGE(OFFSET($H$3,0,0,'Données projet'!$E$13+1,1))</f>
        <v>328.55201074501201</v>
      </c>
      <c r="CZ43" s="59">
        <f t="shared" si="42"/>
        <v>321.81422611044985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35</v>
      </c>
      <c r="DC43" s="16">
        <f>IF(ISNA(VLOOKUP(A43,'Données projet'!$A$139:$I$159,5,0)),0%,VLOOKUP(A43,'Données projet'!$A$139:$I$159,5,0)*VLOOKUP('Données projet'!$B$13,Paramètres!$A$1:$I$89,7,0))</f>
        <v>0.43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23.246950638629624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23.246950638629624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11.142857142857142</v>
      </c>
      <c r="DO43" s="12">
        <f>IF('Données projet'!$A$166&gt;35,DO42+DN43-DW42,IF(A43&lt;'Données projet'!$A$166,$DL$205^A43,IF(A43='Données projet'!$A$166,'Données projet'!$B$166,DO42+DN43-DW42)))</f>
        <v>185.42857142857136</v>
      </c>
      <c r="DP43" s="17">
        <f>DO43*VLOOKUP('Données projet'!$B$14,Paramètres!$A$1:$I$89,3,0)*VLOOKUP('Données projet'!$B$14,Paramètres!$A$1:$I$89,5,0)</f>
        <v>144.63428571428565</v>
      </c>
      <c r="DQ43" s="13">
        <f t="shared" si="43"/>
        <v>37.356634728420524</v>
      </c>
      <c r="DR43" s="20">
        <f t="shared" si="16"/>
        <v>316.96751977104657</v>
      </c>
      <c r="DS43" s="59">
        <f t="shared" si="17"/>
        <v>610.30085310437994</v>
      </c>
      <c r="DT43" s="59">
        <f ca="1">AVERAGE(OFFSET($DS$3,0,0,'Données projet'!$E$14+1,1))-AVERAGE(OFFSET($H$3,0,0,'Données projet'!$E$14+1,1))</f>
        <v>288.82868507674738</v>
      </c>
      <c r="DU43" s="59">
        <f t="shared" si="44"/>
        <v>283.48738729114024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23.74671672550425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23.74671672550425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163</v>
      </c>
      <c r="EH43" s="12">
        <f>VLOOKUP(A43,'Données projet'!$A$191:$I$211,9,0)</f>
        <v>10.4</v>
      </c>
      <c r="EI43" s="12">
        <f t="array" ref="EI43">INDEX(EH:EH,MIN(IF(ISNUMBER(EH43:EH239),ROW(EH43:EH239),"")))</f>
        <v>10.4</v>
      </c>
      <c r="EJ43" s="12">
        <f>IF('Données projet'!$A$192&gt;35,EJ42+EI43-ER42,IF(A43&lt;'Données projet'!$A$192,$EG$205^A43,IF(A43='Données projet'!$A$192,'Données projet'!$B$192,EJ42+EI43-ER42)))</f>
        <v>163.00000000000003</v>
      </c>
      <c r="EK43" s="17">
        <f>EJ43*VLOOKUP('Données projet'!$B$15,Paramètres!$A$1:$I$89,3,0)*VLOOKUP('Données projet'!$B$15,Paramètres!$A$1:$I$89,5,0)</f>
        <v>139.85400000000004</v>
      </c>
      <c r="EL43" s="13">
        <f t="shared" si="45"/>
        <v>36.263556914404674</v>
      </c>
      <c r="EM43" s="20">
        <f t="shared" si="19"/>
        <v>306.73807829258823</v>
      </c>
      <c r="EN43" s="59">
        <f t="shared" si="20"/>
        <v>600.07141162592154</v>
      </c>
      <c r="EO43" s="59">
        <f ca="1">AVERAGE(OFFSET($EN$3,0,0,'Données projet'!$E$15+1,1))-AVERAGE(OFFSET($H$3,0,0,'Données projet'!$E$15+1,1))</f>
        <v>447.47021939360354</v>
      </c>
      <c r="EP43" s="59">
        <f t="shared" si="46"/>
        <v>256.77417912163997</v>
      </c>
      <c r="EQ43" s="15">
        <f>IF(ISNA(VLOOKUP(A43,'Données projet'!$A$191:$I$211,3,0)),0,VLOOKUP(A43,'Données projet'!$A$191:$I$211,3,0))</f>
        <v>4</v>
      </c>
      <c r="ER43" s="15">
        <f>IF(ISNA(VLOOKUP(A43,'Données projet'!$A$191:$I$211,4,0)),0,VLOOKUP(A43,'Données projet'!$A$191:$I$211,4,0))</f>
        <v>28</v>
      </c>
      <c r="ES43" s="16">
        <f>IF(ISNA(VLOOKUP(A43,'Données projet'!$A$191:$I$211,5,0)),0%,VLOOKUP(A43,'Données projet'!$A$191:$I$211,5,0)*VLOOKUP('Données projet'!$B$15,Paramètres!$A$1:$I$89,7,0))</f>
        <v>0.53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26.82428940588041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26.82428940588041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228</v>
      </c>
      <c r="FC43" s="12">
        <f>VLOOKUP(A43,'Données projet'!$A$217:$I$237,9,0)</f>
        <v>11.4</v>
      </c>
      <c r="FD43" s="12">
        <f t="array" ref="FD43">INDEX(FC:FC,MIN(IF(ISNUMBER(FC43:FC239),ROW(FC43:FC239),"")))</f>
        <v>11.4</v>
      </c>
      <c r="FE43" s="12">
        <f>IF('Données projet'!$A$218&gt;35,FE42+FD43-FM42,IF(A43&lt;'Données projet'!$A$218,$FB$205^A43,IF(A43='Données projet'!$A$218,'Données projet'!$B$218,FE42+FD43-FM42)))</f>
        <v>228</v>
      </c>
      <c r="FF43" s="17">
        <f>FE43*VLOOKUP('Données projet'!$B$16,Paramètres!$A$1:$I$89,3,0)*VLOOKUP('Données projet'!$B$16,Paramètres!$A$1:$I$89,5,0)</f>
        <v>181.39680000000001</v>
      </c>
      <c r="FG43" s="13">
        <f t="shared" si="47"/>
        <v>45.63280848550832</v>
      </c>
      <c r="FH43" s="20">
        <f t="shared" si="22"/>
        <v>395.40990144559368</v>
      </c>
      <c r="FI43" s="59">
        <f t="shared" si="23"/>
        <v>688.74323477892699</v>
      </c>
      <c r="FJ43" s="59">
        <f ca="1">AVERAGE(OFFSET($FI$3,0,0,'Données projet'!$E$16+1,1))-AVERAGE(OFFSET($H$3,0,0,'Données projet'!$E$16+1,1))</f>
        <v>353.37024194969638</v>
      </c>
      <c r="FK43" s="59">
        <f t="shared" si="48"/>
        <v>345.4750813433123</v>
      </c>
      <c r="FL43" s="15">
        <f>IF(ISNA(VLOOKUP(A43,'Données projet'!$A$217:$I$237,3,0)),0,VLOOKUP(A43,'Données projet'!$A$217:$I$237,3,0))</f>
        <v>6</v>
      </c>
      <c r="FM43" s="15">
        <f>IF(ISNA(VLOOKUP(A43,'Données projet'!$A$217:$I$237,4,0)),0,VLOOKUP(A43,'Données projet'!$A$217:$I$237,4,0))</f>
        <v>35</v>
      </c>
      <c r="FN43" s="16">
        <f>IF(ISNA(VLOOKUP(A43,'Données projet'!$A$217:$I$237,5,0)),0%,VLOOKUP(A43,'Données projet'!$A$217:$I$237,5,0)*VLOOKUP('Données projet'!$B$16,Paramètres!$A$1:$I$89,7,0))</f>
        <v>0.53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31.091789993179567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31.091789993179567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139</v>
      </c>
      <c r="FX43" s="12">
        <f>VLOOKUP(A43,'Données projet'!$A$243:$I$263,9,0)</f>
        <v>6</v>
      </c>
      <c r="FY43" s="12">
        <f t="array" ref="FY43">INDEX(FX:FX,MIN(IF(ISNUMBER(FX43:FX239),ROW(FX43:FX239),"")))</f>
        <v>6</v>
      </c>
      <c r="FZ43" s="12">
        <f>IF('Données projet'!$A$244&gt;35,FZ42+FY43-GH42,IF(A43&lt;'Données projet'!$A$244,$FW$205^A43,IF(A43='Données projet'!$A$244,'Données projet'!$B$244,FZ42+FY43-GH42)))</f>
        <v>138.99999999999997</v>
      </c>
      <c r="GA43" s="17">
        <f>FZ43*VLOOKUP('Données projet'!$B$17,Paramètres!$A$1:$I$89,3,0)*VLOOKUP('Données projet'!$B$17,Paramètres!$A$1:$I$89,5,0)</f>
        <v>112.75679999999998</v>
      </c>
      <c r="GB43" s="13">
        <f t="shared" si="49"/>
        <v>29.979569481474449</v>
      </c>
      <c r="GC43" s="20">
        <f t="shared" si="25"/>
        <v>248.59917684690132</v>
      </c>
      <c r="GD43" s="59">
        <f t="shared" si="26"/>
        <v>541.93251018023466</v>
      </c>
      <c r="GE43" s="59">
        <f ca="1">AVERAGE(OFFSET($GD$3,0,0,'Données projet'!$E$17+1,1))-AVERAGE(OFFSET($H$3,0,0,'Données projet'!$E$17+1,1))</f>
        <v>272.90535195666996</v>
      </c>
      <c r="GF43" s="59">
        <f t="shared" si="50"/>
        <v>222.25422164416898</v>
      </c>
      <c r="GG43" s="15">
        <f>IF(ISNA(VLOOKUP(A43,'Données projet'!$A$243:$I$263,3,0)),0,VLOOKUP(A43,'Données projet'!$A$243:$I$263,3,0))</f>
        <v>5</v>
      </c>
      <c r="GH43" s="15">
        <f>IF(ISNA(VLOOKUP(A43,'Données projet'!$A$243:$I$263,4,0)),0,VLOOKUP(A43,'Données projet'!$A$243:$I$263,4,0))</f>
        <v>13</v>
      </c>
      <c r="GI43" s="16">
        <f>IF(ISNA(VLOOKUP(A43,'Données projet'!$A$243:$I$263,5,0)),0%,VLOOKUP(A43,'Données projet'!$A$243:$I$263,5,0)*VLOOKUP('Données projet'!$B$17,Paramètres!$A$1:$I$89,7,0))</f>
        <v>0.43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9.2039019252110492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9.2039019252110492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6">
        <f t="shared" si="1"/>
        <v>256.66666666666669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>
        <f>VLOOKUP(A44,'Données projet'!$A$35:$I$55,2,0)</f>
        <v>208.88</v>
      </c>
      <c r="L44" s="12">
        <f>VLOOKUP(A44,'Données projet'!$A$35:$I$55,9,0)</f>
        <v>12.86166666666667</v>
      </c>
      <c r="M44" s="12">
        <f t="array" ref="M44">INDEX(L:L,MIN(IF(ISNUMBER(L44:L240),ROW(L44:L240),"")))</f>
        <v>12.86166666666667</v>
      </c>
      <c r="N44" s="13">
        <f>IF('Données projet'!$A$36&gt;35,N43+M44-V43,IF(A44&lt;'Données projet'!$A$36,$K$205^A44,IF(A44='Données projet'!$A$36,'Données projet'!$B$36,N43+M44-V43)))</f>
        <v>208.88000000000005</v>
      </c>
      <c r="O44" s="13">
        <f>N44*VLOOKUP('Données projet'!$B$9,Paramètres!$A$1:$I$89,3,0)*VLOOKUP('Données projet'!$B$9,Paramètres!$A$1:$I$89,5,0)</f>
        <v>188.99462400000004</v>
      </c>
      <c r="P44" s="13">
        <f t="shared" si="33"/>
        <v>47.317609904825126</v>
      </c>
      <c r="Q44" s="20">
        <f t="shared" si="53"/>
        <v>411.5771407175705</v>
      </c>
      <c r="R44" s="59">
        <f t="shared" si="0"/>
        <v>704.91047405090376</v>
      </c>
      <c r="S44" s="59">
        <f ca="1">AVERAGE(OFFSET($R$3,0,0,'Données projet'!$E$9+1,1))-AVERAGE(OFFSET($H$3,0,0,'Données projet'!$E$9+1,1))</f>
        <v>530.15029472203241</v>
      </c>
      <c r="T44" s="59">
        <f t="shared" si="34"/>
        <v>279.93992816625956</v>
      </c>
      <c r="U44" s="15">
        <f>IF(ISNA(VLOOKUP(A44,'Données projet'!$A$35:$I$55,3,0)),0,VLOOKUP(A44,'Données projet'!$A$35:$I$55,3,0))</f>
        <v>2</v>
      </c>
      <c r="V44" s="15">
        <f>IF(ISNA(VLOOKUP(A44,'Données projet'!$A$35:$I$55,4,0)),0,VLOOKUP(A44,'Données projet'!$A$35:$I$55,4,0))</f>
        <v>47.41</v>
      </c>
      <c r="W44" s="16">
        <f>IF(ISNA(VLOOKUP(A44,'Données projet'!$A$35:$I$55,5,0)),0%,VLOOKUP(A44,'Données projet'!$A$35:$I$55,5,0)*VLOOKUP('Données projet'!$B$9,Paramètres!$A$1:$I$89,7,0))</f>
        <v>0.43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46.964399976421092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46.964399976421092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>
        <f>VLOOKUP(A44,'Données projet'!$A$61:$I$81,2,0)</f>
        <v>208.88</v>
      </c>
      <c r="AG44" s="12">
        <f>VLOOKUP(A44,'Données projet'!$A$61:$I$81,9,0)</f>
        <v>12.86166666666667</v>
      </c>
      <c r="AH44" s="12">
        <f t="array" ref="AH44">INDEX(AG:AG,MIN(IF(ISNUMBER(AG44:AG240),ROW(AG44:AG240),"")))</f>
        <v>12.86166666666667</v>
      </c>
      <c r="AI44" s="13">
        <f>IF('Données projet'!$A$62&gt;35,AI43+AH44-AQ43,IF(A44&lt;'Données projet'!$A$62,$AF$205^A44,IF(A44='Données projet'!$A$62,'Données projet'!$B$62,AI43+AH44-AQ43)))</f>
        <v>208.88000000000005</v>
      </c>
      <c r="AJ44" s="13">
        <f>AI44*VLOOKUP('Données projet'!$B$10,Paramètres!$A$1:$I$89,3,0)*VLOOKUP('Données projet'!$B$10,Paramètres!$A$1:$I$89,5,0)</f>
        <v>140.11670400000006</v>
      </c>
      <c r="AK44" s="13">
        <f t="shared" si="35"/>
        <v>36.323739445924353</v>
      </c>
      <c r="AL44" s="20">
        <f t="shared" si="4"/>
        <v>307.30043900165168</v>
      </c>
      <c r="AM44" s="59">
        <f t="shared" si="5"/>
        <v>600.633772334985</v>
      </c>
      <c r="AN44" s="59">
        <f ca="1">AVERAGE(OFFSET($AM$3,0,0,'Données projet'!$E$10+1,1))-AVERAGE(OFFSET($H$3,0,0,'Données projet'!$E$10+1,1))</f>
        <v>403.92523699584234</v>
      </c>
      <c r="AO44" s="59">
        <f t="shared" si="36"/>
        <v>218.36990038879748</v>
      </c>
      <c r="AP44" s="15">
        <f>IF(ISNA(VLOOKUP(A44,'Données projet'!$A$61:$I$81,3,0)),0,VLOOKUP(A44,'Données projet'!$A$61:$I$81,3,0))</f>
        <v>2</v>
      </c>
      <c r="AQ44" s="15">
        <f>IF(ISNA(VLOOKUP(A44,'Données projet'!$A$61:$I$81,4,0)),0,VLOOKUP(A44,'Données projet'!$A$61:$I$81,4,0))</f>
        <v>47.41</v>
      </c>
      <c r="AR44" s="16">
        <f>IF(ISNA(VLOOKUP(A44,'Données projet'!$A$61:$I$81,5,0)),0%,VLOOKUP(A44,'Données projet'!$A$61:$I$81,5,0)*VLOOKUP('Données projet'!$B$10,Paramètres!$A$1:$I$89,7,0))</f>
        <v>0.53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42.915744806039967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42.915744806039967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>
        <f>VLOOKUP(A44,'Données projet'!$A$87:$I$107,2,0)</f>
        <v>208.88</v>
      </c>
      <c r="BB44" s="12">
        <f>VLOOKUP(A44,'Données projet'!$A$87:$I$107,9,0)</f>
        <v>12.86166666666667</v>
      </c>
      <c r="BC44" s="12">
        <f t="array" ref="BC44">INDEX(BB:BB,MIN(IF(ISNUMBER(BB44:BB240),ROW(BB44:BB240),"")))</f>
        <v>12.86166666666667</v>
      </c>
      <c r="BD44" s="12">
        <f>IF('Données projet'!$A$88&gt;35,BD43+BC44-BL43,IF(A44&lt;'Données projet'!$A$88,$BA$205^A44,IF(A44='Données projet'!$A$88,'Données projet'!$B$88,BD43+BC44-BL43)))</f>
        <v>208.88000000000005</v>
      </c>
      <c r="BE44" s="13">
        <f>BD44*VLOOKUP('Données projet'!$B$11,Paramètres!$A$1:$I$89,3,0)*VLOOKUP('Données projet'!$B$11,Paramètres!$A$1:$I$89,5,0)</f>
        <v>198.77020800000005</v>
      </c>
      <c r="BF44" s="13">
        <f t="shared" si="37"/>
        <v>49.473799722078354</v>
      </c>
      <c r="BG44" s="20">
        <f t="shared" si="7"/>
        <v>432.35831344928653</v>
      </c>
      <c r="BH44" s="59">
        <f t="shared" si="8"/>
        <v>725.69164678261984</v>
      </c>
      <c r="BI44" s="59">
        <f ca="1">AVERAGE(OFFSET($BH$3,0,0,'Données projet'!$E$11+1,1))-AVERAGE(OFFSET($H$3,0,0,'Données projet'!$E$11+1,1))</f>
        <v>555.30922539833159</v>
      </c>
      <c r="BJ44" s="59">
        <f t="shared" si="38"/>
        <v>292.20785527099503</v>
      </c>
      <c r="BK44" s="15">
        <f>IF(ISNA(VLOOKUP(A44,'Données projet'!$A$87:$I$107,3,0)),0,VLOOKUP(A44,'Données projet'!$A$87:$I$107,3,0))</f>
        <v>2</v>
      </c>
      <c r="BL44" s="15">
        <f>IF(ISNA(VLOOKUP(A44,'Données projet'!$A$87:$I$107,4,0)),0,VLOOKUP(A44,'Données projet'!$A$87:$I$107,4,0))</f>
        <v>47.41</v>
      </c>
      <c r="BM44" s="16">
        <f>IF(ISNA(VLOOKUP(A44,'Données projet'!$A$87:$I$107,5,0)),0%,VLOOKUP(A44,'Données projet'!$A$87:$I$107,5,0)*VLOOKUP('Données projet'!$B$11,Paramètres!$A$1:$I$89,7,0))</f>
        <v>0.43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49.393593078649772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49.393593078649772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</v>
      </c>
      <c r="BY44" s="12">
        <f>IF('Données projet'!$A$114&gt;35,BY43+BX44-CG43,IF(A44&lt;'Données projet'!$A$114,$BV$205^A44,IF(A44='Données projet'!$A$114,'Données projet'!$B$114,BY43+BX44-CG43)))</f>
        <v>166.00000000000003</v>
      </c>
      <c r="BZ44" s="13">
        <f>BY44*VLOOKUP('Données projet'!$B$12,Paramètres!$A$1:$I$89,3,0)*VLOOKUP('Données projet'!$B$12,Paramètres!$A$1:$I$89,5,0)</f>
        <v>145.01760000000004</v>
      </c>
      <c r="CA44" s="13">
        <f t="shared" si="39"/>
        <v>37.444100932065233</v>
      </c>
      <c r="CB44" s="20">
        <f t="shared" si="10"/>
        <v>317.78746245668032</v>
      </c>
      <c r="CC44" s="59">
        <f t="shared" si="11"/>
        <v>611.12079579001363</v>
      </c>
      <c r="CD44" s="59">
        <f ca="1">AVERAGE(OFFSET($CC$3,0,0,'Données projet'!$E$12+1,1))-AVERAGE(OFFSET($H$3,0,0,'Données projet'!$E$12+1,1))</f>
        <v>354.24684313982857</v>
      </c>
      <c r="CE44" s="59">
        <f t="shared" si="40"/>
        <v>322.65043486962185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20.948408072437093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20.948408072437093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9.8000000000000007</v>
      </c>
      <c r="CT44" s="12">
        <f>IF('Données projet'!$A$140&gt;35,CT43+CS44-DB43,IF(A44&lt;'Données projet'!$A$140,$CQ$205^A44,IF(A44='Données projet'!$A$140,'Données projet'!$B$140,CT43+CS44-DB43)))</f>
        <v>202.8</v>
      </c>
      <c r="CU44" s="17">
        <f>CT44*VLOOKUP('Données projet'!$B$13,Paramètres!$A$1:$I$89,3,0)*VLOOKUP('Données projet'!$B$13,Paramètres!$A$1:$I$89,5,0)</f>
        <v>148.69296</v>
      </c>
      <c r="CV44" s="13">
        <f t="shared" si="41"/>
        <v>38.281404966971365</v>
      </c>
      <c r="CW44" s="20">
        <f t="shared" si="13"/>
        <v>325.64701898414177</v>
      </c>
      <c r="CX44" s="59">
        <f t="shared" si="14"/>
        <v>618.98035231747508</v>
      </c>
      <c r="CY44" s="59">
        <f ca="1">AVERAGE(OFFSET($CX$3,0,0,'Données projet'!$E$13+1,1))-AVERAGE(OFFSET($H$3,0,0,'Données projet'!$E$13+1,1))</f>
        <v>328.55201074501201</v>
      </c>
      <c r="CZ44" s="59">
        <f t="shared" si="42"/>
        <v>321.81422611044985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22.791092115845903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22.791092115845903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11.142857142857142</v>
      </c>
      <c r="DO44" s="12">
        <f>IF('Données projet'!$A$166&gt;35,DO43+DN44-DW43,IF(A44&lt;'Données projet'!$A$166,$DL$205^A44,IF(A44='Données projet'!$A$166,'Données projet'!$B$166,DO43+DN44-DW43)))</f>
        <v>196.5714285714285</v>
      </c>
      <c r="DP44" s="17">
        <f>DO44*VLOOKUP('Données projet'!$B$14,Paramètres!$A$1:$I$89,3,0)*VLOOKUP('Données projet'!$B$14,Paramètres!$A$1:$I$89,5,0)</f>
        <v>153.32571428571424</v>
      </c>
      <c r="DQ44" s="13">
        <f t="shared" si="43"/>
        <v>39.333398837614155</v>
      </c>
      <c r="DR44" s="20">
        <f t="shared" si="16"/>
        <v>335.5479553564636</v>
      </c>
      <c r="DS44" s="59">
        <f t="shared" si="17"/>
        <v>628.88128868979697</v>
      </c>
      <c r="DT44" s="59">
        <f ca="1">AVERAGE(OFFSET($DS$3,0,0,'Données projet'!$E$14+1,1))-AVERAGE(OFFSET($H$3,0,0,'Données projet'!$E$14+1,1))</f>
        <v>288.82868507674738</v>
      </c>
      <c r="DU44" s="59">
        <f t="shared" si="44"/>
        <v>283.48738729114024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23.281058094584132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23.281058094584132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11</v>
      </c>
      <c r="EJ44" s="12">
        <f>IF('Données projet'!$A$192&gt;35,EJ43+EI44-ER43,IF(A44&lt;'Données projet'!$A$192,$EG$205^A44,IF(A44='Données projet'!$A$192,'Données projet'!$B$192,EJ43+EI44-ER43)))</f>
        <v>146.00000000000003</v>
      </c>
      <c r="EK44" s="17">
        <f>EJ44*VLOOKUP('Données projet'!$B$15,Paramètres!$A$1:$I$89,3,0)*VLOOKUP('Données projet'!$B$15,Paramètres!$A$1:$I$89,5,0)</f>
        <v>125.26800000000004</v>
      </c>
      <c r="EL44" s="13">
        <f t="shared" si="45"/>
        <v>32.9005846700787</v>
      </c>
      <c r="EM44" s="20">
        <f t="shared" si="19"/>
        <v>275.47695163372049</v>
      </c>
      <c r="EN44" s="59">
        <f t="shared" si="20"/>
        <v>568.8102849670538</v>
      </c>
      <c r="EO44" s="59">
        <f ca="1">AVERAGE(OFFSET($EN$3,0,0,'Données projet'!$E$15+1,1))-AVERAGE(OFFSET($H$3,0,0,'Données projet'!$E$15+1,1))</f>
        <v>447.47021939360354</v>
      </c>
      <c r="EP44" s="59">
        <f t="shared" si="46"/>
        <v>256.77417912163997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26.2982814518321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26.2982814518321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9.8000000000000007</v>
      </c>
      <c r="FE44" s="12">
        <f>IF('Données projet'!$A$218&gt;35,FE43+FD44-FM43,IF(A44&lt;'Données projet'!$A$218,$FB$205^A44,IF(A44='Données projet'!$A$218,'Données projet'!$B$218,FE43+FD44-FM43)))</f>
        <v>202.8</v>
      </c>
      <c r="FF44" s="17">
        <f>FE44*VLOOKUP('Données projet'!$B$16,Paramètres!$A$1:$I$89,3,0)*VLOOKUP('Données projet'!$B$16,Paramètres!$A$1:$I$89,5,0)</f>
        <v>161.34768000000003</v>
      </c>
      <c r="FG44" s="13">
        <f t="shared" si="47"/>
        <v>41.146339844316657</v>
      </c>
      <c r="FH44" s="20">
        <f t="shared" si="22"/>
        <v>352.6770845621848</v>
      </c>
      <c r="FI44" s="59">
        <f t="shared" si="23"/>
        <v>646.01041789551812</v>
      </c>
      <c r="FJ44" s="59">
        <f ca="1">AVERAGE(OFFSET($FI$3,0,0,'Données projet'!$E$16+1,1))-AVERAGE(OFFSET($H$3,0,0,'Données projet'!$E$16+1,1))</f>
        <v>353.37024194969638</v>
      </c>
      <c r="FK44" s="59">
        <f t="shared" si="48"/>
        <v>345.4750813433123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30.48209895553266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30.48209895553266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6</v>
      </c>
      <c r="FZ44" s="12">
        <f>IF('Données projet'!$A$244&gt;35,FZ43+FY44-GH43,IF(A44&lt;'Données projet'!$A$244,$FW$205^A44,IF(A44='Données projet'!$A$244,'Données projet'!$B$244,FZ43+FY44-GH43)))</f>
        <v>131.99999999999997</v>
      </c>
      <c r="GA44" s="17">
        <f>FZ44*VLOOKUP('Données projet'!$B$17,Paramètres!$A$1:$I$89,3,0)*VLOOKUP('Données projet'!$B$17,Paramètres!$A$1:$I$89,5,0)</f>
        <v>107.07839999999999</v>
      </c>
      <c r="GB44" s="13">
        <f t="shared" si="49"/>
        <v>28.64155810910178</v>
      </c>
      <c r="GC44" s="20">
        <f t="shared" si="25"/>
        <v>236.37892704001885</v>
      </c>
      <c r="GD44" s="59">
        <f t="shared" si="26"/>
        <v>529.71226037335214</v>
      </c>
      <c r="GE44" s="59">
        <f ca="1">AVERAGE(OFFSET($GD$3,0,0,'Données projet'!$E$17+1,1))-AVERAGE(OFFSET($H$3,0,0,'Données projet'!$E$17+1,1))</f>
        <v>272.90535195666996</v>
      </c>
      <c r="GF44" s="59">
        <f t="shared" si="50"/>
        <v>222.25422164416898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9.023419022283516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9.023419022283516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6">
        <f t="shared" si="1"/>
        <v>256.66666666666669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13.059999999999999</v>
      </c>
      <c r="N45" s="13">
        <f>IF('Données projet'!$A$36&gt;35,N44+M45-V44,IF(A45&lt;'Données projet'!$A$36,$K$205^A45,IF(A45='Données projet'!$A$36,'Données projet'!$B$36,N44+M45-V44)))</f>
        <v>174.53000000000006</v>
      </c>
      <c r="O45" s="13">
        <f>N45*VLOOKUP('Données projet'!$B$9,Paramètres!$A$1:$I$89,3,0)*VLOOKUP('Données projet'!$B$9,Paramètres!$A$1:$I$89,5,0)</f>
        <v>157.91474400000004</v>
      </c>
      <c r="P45" s="13">
        <f t="shared" si="33"/>
        <v>40.371821598059007</v>
      </c>
      <c r="Q45" s="20">
        <f t="shared" si="53"/>
        <v>345.34910174995275</v>
      </c>
      <c r="R45" s="59">
        <f t="shared" si="0"/>
        <v>638.68243508328601</v>
      </c>
      <c r="S45" s="59">
        <f ca="1">AVERAGE(OFFSET($R$3,0,0,'Données projet'!$E$9+1,1))-AVERAGE(OFFSET($H$3,0,0,'Données projet'!$E$9+1,1))</f>
        <v>530.15029472203241</v>
      </c>
      <c r="T45" s="59">
        <f t="shared" si="34"/>
        <v>279.93992816625956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46.043456738338953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46.043456738338953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13.059999999999999</v>
      </c>
      <c r="AI45" s="13">
        <f>IF('Données projet'!$A$62&gt;35,AI44+AH45-AQ44,IF(A45&lt;'Données projet'!$A$62,$AF$205^A45,IF(A45='Données projet'!$A$62,'Données projet'!$B$62,AI44+AH45-AQ44)))</f>
        <v>174.53000000000006</v>
      </c>
      <c r="AJ45" s="13">
        <f>AI45*VLOOKUP('Données projet'!$B$10,Paramètres!$A$1:$I$89,3,0)*VLOOKUP('Données projet'!$B$10,Paramètres!$A$1:$I$89,5,0)</f>
        <v>117.07472400000005</v>
      </c>
      <c r="AK45" s="13">
        <f t="shared" si="35"/>
        <v>30.991749829183469</v>
      </c>
      <c r="AL45" s="20">
        <f t="shared" si="4"/>
        <v>257.88244191916129</v>
      </c>
      <c r="AM45" s="59">
        <f t="shared" si="5"/>
        <v>551.21577525249461</v>
      </c>
      <c r="AN45" s="59">
        <f ca="1">AVERAGE(OFFSET($AM$3,0,0,'Données projet'!$E$10+1,1))-AVERAGE(OFFSET($H$3,0,0,'Données projet'!$E$10+1,1))</f>
        <v>403.92523699584234</v>
      </c>
      <c r="AO45" s="59">
        <f t="shared" si="36"/>
        <v>218.36990038879748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42.074193226413186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42.074193226413186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13.059999999999999</v>
      </c>
      <c r="BD45" s="12">
        <f>IF('Données projet'!$A$88&gt;35,BD44+BC45-BL44,IF(A45&lt;'Données projet'!$A$88,$BA$205^A45,IF(A45='Données projet'!$A$88,'Données projet'!$B$88,BD44+BC45-BL44)))</f>
        <v>174.53000000000006</v>
      </c>
      <c r="BE45" s="13">
        <f>BD45*VLOOKUP('Données projet'!$B$11,Paramètres!$A$1:$I$89,3,0)*VLOOKUP('Données projet'!$B$11,Paramètres!$A$1:$I$89,5,0)</f>
        <v>166.08274800000007</v>
      </c>
      <c r="BF45" s="13">
        <f t="shared" si="37"/>
        <v>42.211502655677656</v>
      </c>
      <c r="BG45" s="20">
        <f t="shared" si="7"/>
        <v>362.77915322530538</v>
      </c>
      <c r="BH45" s="59">
        <f t="shared" si="8"/>
        <v>656.11248655863869</v>
      </c>
      <c r="BI45" s="59">
        <f ca="1">AVERAGE(OFFSET($BH$3,0,0,'Données projet'!$E$11+1,1))-AVERAGE(OFFSET($H$3,0,0,'Données projet'!$E$11+1,1))</f>
        <v>555.30922539833159</v>
      </c>
      <c r="BJ45" s="59">
        <f t="shared" si="38"/>
        <v>292.20785527099503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48.425014845494424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48.425014845494424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</v>
      </c>
      <c r="BY45" s="12">
        <f>IF('Données projet'!$A$114&gt;35,BY44+BX45-CG44,IF(A45&lt;'Données projet'!$A$114,$BV$205^A45,IF(A45='Données projet'!$A$114,'Données projet'!$B$114,BY44+BX45-CG44)))</f>
        <v>174.00000000000003</v>
      </c>
      <c r="BZ45" s="13">
        <f>BY45*VLOOKUP('Données projet'!$B$12,Paramètres!$A$1:$I$89,3,0)*VLOOKUP('Données projet'!$B$12,Paramètres!$A$1:$I$89,5,0)</f>
        <v>152.00640000000004</v>
      </c>
      <c r="CA45" s="13">
        <f t="shared" si="39"/>
        <v>39.034194016561486</v>
      </c>
      <c r="CB45" s="20">
        <f t="shared" si="10"/>
        <v>332.72903457884462</v>
      </c>
      <c r="CC45" s="59">
        <f t="shared" si="11"/>
        <v>626.06236791217793</v>
      </c>
      <c r="CD45" s="59">
        <f ca="1">AVERAGE(OFFSET($CC$3,0,0,'Données projet'!$E$12+1,1))-AVERAGE(OFFSET($H$3,0,0,'Données projet'!$E$12+1,1))</f>
        <v>354.24684313982857</v>
      </c>
      <c r="CE45" s="59">
        <f t="shared" si="40"/>
        <v>322.65043486962185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20.537622567403876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20.537622567403876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9.8000000000000007</v>
      </c>
      <c r="CT45" s="12">
        <f>IF('Données projet'!$A$140&gt;35,CT44+CS45-DB44,IF(A45&lt;'Données projet'!$A$140,$CQ$205^A45,IF(A45='Données projet'!$A$140,'Données projet'!$B$140,CT44+CS45-DB44)))</f>
        <v>212.60000000000002</v>
      </c>
      <c r="CU45" s="17">
        <f>CT45*VLOOKUP('Données projet'!$B$13,Paramètres!$A$1:$I$89,3,0)*VLOOKUP('Données projet'!$B$13,Paramètres!$A$1:$I$89,5,0)</f>
        <v>155.87832000000003</v>
      </c>
      <c r="CV45" s="13">
        <f t="shared" si="41"/>
        <v>39.911451633481022</v>
      </c>
      <c r="CW45" s="20">
        <f t="shared" si="13"/>
        <v>341.00051892831283</v>
      </c>
      <c r="CX45" s="59">
        <f t="shared" si="14"/>
        <v>634.33385226164614</v>
      </c>
      <c r="CY45" s="59">
        <f ca="1">AVERAGE(OFFSET($CX$3,0,0,'Données projet'!$E$13+1,1))-AVERAGE(OFFSET($H$3,0,0,'Données projet'!$E$13+1,1))</f>
        <v>328.55201074501201</v>
      </c>
      <c r="CZ45" s="59">
        <f t="shared" si="42"/>
        <v>321.81422611044985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22.344172700647725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22.344172700647725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11.142857142857142</v>
      </c>
      <c r="DO45" s="12">
        <f>IF('Données projet'!$A$166&gt;35,DO44+DN45-DW44,IF(A45&lt;'Données projet'!$A$166,$DL$205^A45,IF(A45='Données projet'!$A$166,'Données projet'!$B$166,DO44+DN45-DW44)))</f>
        <v>207.71428571428564</v>
      </c>
      <c r="DP45" s="17">
        <f>DO45*VLOOKUP('Données projet'!$B$14,Paramètres!$A$1:$I$89,3,0)*VLOOKUP('Données projet'!$B$14,Paramètres!$A$1:$I$89,5,0)</f>
        <v>162.0171428571428</v>
      </c>
      <c r="DQ45" s="13">
        <f t="shared" si="43"/>
        <v>41.29715533509664</v>
      </c>
      <c r="DR45" s="20">
        <f t="shared" si="16"/>
        <v>354.10573601815037</v>
      </c>
      <c r="DS45" s="59">
        <f t="shared" si="17"/>
        <v>647.43906935148368</v>
      </c>
      <c r="DT45" s="59">
        <f ca="1">AVERAGE(OFFSET($DS$3,0,0,'Données projet'!$E$14+1,1))-AVERAGE(OFFSET($H$3,0,0,'Données projet'!$E$14+1,1))</f>
        <v>288.82868507674738</v>
      </c>
      <c r="DU45" s="59">
        <f t="shared" si="44"/>
        <v>283.48738729114024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22.824530745392636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22.824530745392636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11</v>
      </c>
      <c r="EJ45" s="12">
        <f>IF('Données projet'!$A$192&gt;35,EJ44+EI45-ER44,IF(A45&lt;'Données projet'!$A$192,$EG$205^A45,IF(A45='Données projet'!$A$192,'Données projet'!$B$192,EJ44+EI45-ER44)))</f>
        <v>157.00000000000003</v>
      </c>
      <c r="EK45" s="17">
        <f>EJ45*VLOOKUP('Données projet'!$B$15,Paramètres!$A$1:$I$89,3,0)*VLOOKUP('Données projet'!$B$15,Paramètres!$A$1:$I$89,5,0)</f>
        <v>134.70600000000005</v>
      </c>
      <c r="EL45" s="13">
        <f t="shared" si="45"/>
        <v>35.081517028838505</v>
      </c>
      <c r="EM45" s="20">
        <f t="shared" si="19"/>
        <v>295.71325882522711</v>
      </c>
      <c r="EN45" s="59">
        <f t="shared" si="20"/>
        <v>589.04659215856043</v>
      </c>
      <c r="EO45" s="59">
        <f ca="1">AVERAGE(OFFSET($EN$3,0,0,'Données projet'!$E$15+1,1))-AVERAGE(OFFSET($H$3,0,0,'Données projet'!$E$15+1,1))</f>
        <v>447.47021939360354</v>
      </c>
      <c r="EP45" s="59">
        <f t="shared" si="46"/>
        <v>256.77417912163997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25.782588192929502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25.782588192929502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9.8000000000000007</v>
      </c>
      <c r="FE45" s="12">
        <f>IF('Données projet'!$A$218&gt;35,FE44+FD45-FM44,IF(A45&lt;'Données projet'!$A$218,$FB$205^A45,IF(A45='Données projet'!$A$218,'Données projet'!$B$218,FE44+FD45-FM44)))</f>
        <v>212.60000000000002</v>
      </c>
      <c r="FF45" s="17">
        <f>FE45*VLOOKUP('Données projet'!$B$16,Paramètres!$A$1:$I$89,3,0)*VLOOKUP('Données projet'!$B$16,Paramètres!$A$1:$I$89,5,0)</f>
        <v>169.14456000000004</v>
      </c>
      <c r="FG45" s="13">
        <f t="shared" si="47"/>
        <v>42.898377267189964</v>
      </c>
      <c r="FH45" s="20">
        <f t="shared" si="22"/>
        <v>369.30811574035596</v>
      </c>
      <c r="FI45" s="59">
        <f t="shared" si="23"/>
        <v>662.64144907368927</v>
      </c>
      <c r="FJ45" s="59">
        <f ca="1">AVERAGE(OFFSET($FI$3,0,0,'Données projet'!$E$16+1,1))-AVERAGE(OFFSET($H$3,0,0,'Données projet'!$E$16+1,1))</f>
        <v>353.37024194969638</v>
      </c>
      <c r="FK45" s="59">
        <f t="shared" si="48"/>
        <v>345.4750813433123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29.884363587259195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29.884363587259195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6</v>
      </c>
      <c r="FZ45" s="12">
        <f>IF('Données projet'!$A$244&gt;35,FZ44+FY45-GH44,IF(A45&lt;'Données projet'!$A$244,$FW$205^A45,IF(A45='Données projet'!$A$244,'Données projet'!$B$244,FZ44+FY45-GH44)))</f>
        <v>137.99999999999997</v>
      </c>
      <c r="GA45" s="17">
        <f>FZ45*VLOOKUP('Données projet'!$B$17,Paramètres!$A$1:$I$89,3,0)*VLOOKUP('Données projet'!$B$17,Paramètres!$A$1:$I$89,5,0)</f>
        <v>111.94559999999998</v>
      </c>
      <c r="GB45" s="13">
        <f t="shared" si="49"/>
        <v>29.788914309703763</v>
      </c>
      <c r="GC45" s="20">
        <f t="shared" si="25"/>
        <v>246.85427908940071</v>
      </c>
      <c r="GD45" s="59">
        <f t="shared" si="26"/>
        <v>540.18761242273399</v>
      </c>
      <c r="GE45" s="59">
        <f ca="1">AVERAGE(OFFSET($GD$3,0,0,'Données projet'!$E$17+1,1))-AVERAGE(OFFSET($H$3,0,0,'Données projet'!$E$17+1,1))</f>
        <v>272.90535195666996</v>
      </c>
      <c r="GF45" s="59">
        <f t="shared" si="50"/>
        <v>222.25422164416898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8.8464752789986907</v>
      </c>
      <c r="GM45" s="21">
        <f>EXP(-LN(2)/25)*GM44+(1-EXP(-LN(2)/25))/(LN(2)/25)*Calculateur!GH45*Calculateur!GJ45*VLOOKUP('Données projet'!$B$17,Paramètres!$A$1:$I$89,3,0)*0.475*44/12</f>
        <v>0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8.8464752789986907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6">
        <f t="shared" si="1"/>
        <v>256.66666666666669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13.059999999999999</v>
      </c>
      <c r="N46" s="13">
        <f>IF('Données projet'!$A$36&gt;35,N45+M46-V45,IF(A46&lt;'Données projet'!$A$36,$K$205^A46,IF(A46='Données projet'!$A$36,'Données projet'!$B$36,N45+M46-V45)))</f>
        <v>187.59000000000006</v>
      </c>
      <c r="O46" s="13">
        <f>N46*VLOOKUP('Données projet'!$B$9,Paramètres!$A$1:$I$89,3,0)*VLOOKUP('Données projet'!$B$9,Paramètres!$A$1:$I$89,5,0)</f>
        <v>169.73143200000004</v>
      </c>
      <c r="P46" s="13">
        <f t="shared" si="33"/>
        <v>43.029867753624529</v>
      </c>
      <c r="Q46" s="20">
        <f t="shared" si="53"/>
        <v>370.55926373756279</v>
      </c>
      <c r="R46" s="59">
        <f t="shared" si="0"/>
        <v>663.89259707089604</v>
      </c>
      <c r="S46" s="59">
        <f ca="1">AVERAGE(OFFSET($R$3,0,0,'Données projet'!$E$9+1,1))-AVERAGE(OFFSET($H$3,0,0,'Données projet'!$E$9+1,1))</f>
        <v>530.15029472203241</v>
      </c>
      <c r="T46" s="59">
        <f t="shared" si="34"/>
        <v>279.93992816625956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45.140572635435696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45.140572635435696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13.059999999999999</v>
      </c>
      <c r="AI46" s="13">
        <f>IF('Données projet'!$A$62&gt;35,AI45+AH46-AQ45,IF(A46&lt;'Données projet'!$A$62,$AF$205^A46,IF(A46='Données projet'!$A$62,'Données projet'!$B$62,AI45+AH46-AQ45)))</f>
        <v>187.59000000000006</v>
      </c>
      <c r="AJ46" s="13">
        <f>AI46*VLOOKUP('Données projet'!$B$10,Paramètres!$A$1:$I$89,3,0)*VLOOKUP('Données projet'!$B$10,Paramètres!$A$1:$I$89,5,0)</f>
        <v>125.83537200000004</v>
      </c>
      <c r="AK46" s="13">
        <f t="shared" si="35"/>
        <v>33.032220093514354</v>
      </c>
      <c r="AL46" s="20">
        <f t="shared" si="4"/>
        <v>276.69438956287087</v>
      </c>
      <c r="AM46" s="59">
        <f t="shared" si="5"/>
        <v>570.02772289620418</v>
      </c>
      <c r="AN46" s="59">
        <f ca="1">AVERAGE(OFFSET($AM$3,0,0,'Données projet'!$E$10+1,1))-AVERAGE(OFFSET($H$3,0,0,'Données projet'!$E$10+1,1))</f>
        <v>403.92523699584234</v>
      </c>
      <c r="AO46" s="59">
        <f t="shared" si="36"/>
        <v>218.36990038879748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41.249143959967107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41.249143959967107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13.059999999999999</v>
      </c>
      <c r="BD46" s="12">
        <f>IF('Données projet'!$A$88&gt;35,BD45+BC46-BL45,IF(A46&lt;'Données projet'!$A$88,$BA$205^A46,IF(A46='Données projet'!$A$88,'Données projet'!$B$88,BD45+BC46-BL45)))</f>
        <v>187.59000000000006</v>
      </c>
      <c r="BE46" s="13">
        <f>BD46*VLOOKUP('Données projet'!$B$11,Paramètres!$A$1:$I$89,3,0)*VLOOKUP('Données projet'!$B$11,Paramètres!$A$1:$I$89,5,0)</f>
        <v>178.51064400000004</v>
      </c>
      <c r="BF46" s="13">
        <f t="shared" si="37"/>
        <v>44.990671836390661</v>
      </c>
      <c r="BG46" s="20">
        <f t="shared" si="7"/>
        <v>389.26479174838045</v>
      </c>
      <c r="BH46" s="59">
        <f t="shared" si="8"/>
        <v>682.59812508171376</v>
      </c>
      <c r="BI46" s="59">
        <f ca="1">AVERAGE(OFFSET($BH$3,0,0,'Données projet'!$E$11+1,1))-AVERAGE(OFFSET($H$3,0,0,'Données projet'!$E$11+1,1))</f>
        <v>555.30922539833159</v>
      </c>
      <c r="BJ46" s="59">
        <f t="shared" si="38"/>
        <v>292.20785527099503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47.475429840716863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47.475429840716863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</v>
      </c>
      <c r="BY46" s="12">
        <f>IF('Données projet'!$A$114&gt;35,BY45+BX46-CG45,IF(A46&lt;'Données projet'!$A$114,$BV$205^A46,IF(A46='Données projet'!$A$114,'Données projet'!$B$114,BY45+BX46-CG45)))</f>
        <v>182.00000000000003</v>
      </c>
      <c r="BZ46" s="13">
        <f>BY46*VLOOKUP('Données projet'!$B$12,Paramètres!$A$1:$I$89,3,0)*VLOOKUP('Données projet'!$B$12,Paramètres!$A$1:$I$89,5,0)</f>
        <v>158.99520000000004</v>
      </c>
      <c r="CA46" s="13">
        <f t="shared" si="39"/>
        <v>40.615796933386044</v>
      </c>
      <c r="CB46" s="20">
        <f t="shared" si="10"/>
        <v>347.65581965898076</v>
      </c>
      <c r="CC46" s="59">
        <f t="shared" si="11"/>
        <v>640.98915299231408</v>
      </c>
      <c r="CD46" s="59">
        <f ca="1">AVERAGE(OFFSET($CC$3,0,0,'Données projet'!$E$12+1,1))-AVERAGE(OFFSET($H$3,0,0,'Données projet'!$E$12+1,1))</f>
        <v>354.24684313982857</v>
      </c>
      <c r="CE46" s="59">
        <f t="shared" si="40"/>
        <v>322.65043486962185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20.134892315569942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20.134892315569942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9.8000000000000007</v>
      </c>
      <c r="CT46" s="12">
        <f>IF('Données projet'!$A$140&gt;35,CT45+CS46-DB45,IF(A46&lt;'Données projet'!$A$140,$CQ$205^A46,IF(A46='Données projet'!$A$140,'Données projet'!$B$140,CT45+CS46-DB45)))</f>
        <v>222.40000000000003</v>
      </c>
      <c r="CU46" s="17">
        <f>CT46*VLOOKUP('Données projet'!$B$13,Paramètres!$A$1:$I$89,3,0)*VLOOKUP('Données projet'!$B$13,Paramètres!$A$1:$I$89,5,0)</f>
        <v>163.06368000000001</v>
      </c>
      <c r="CV46" s="13">
        <f t="shared" si="41"/>
        <v>41.532772330984628</v>
      </c>
      <c r="CW46" s="20">
        <f t="shared" si="13"/>
        <v>356.33882114313155</v>
      </c>
      <c r="CX46" s="59">
        <f t="shared" si="14"/>
        <v>649.67215447646481</v>
      </c>
      <c r="CY46" s="59">
        <f ca="1">AVERAGE(OFFSET($CX$3,0,0,'Données projet'!$E$13+1,1))-AVERAGE(OFFSET($H$3,0,0,'Données projet'!$E$13+1,1))</f>
        <v>328.55201074501201</v>
      </c>
      <c r="CZ46" s="59">
        <f t="shared" si="42"/>
        <v>321.81422611044985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21.906017102587658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21.906017102587658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11.142857142857142</v>
      </c>
      <c r="DO46" s="12">
        <f>IF('Données projet'!$A$166&gt;35,DO45+DN46-DW45,IF(A46&lt;'Données projet'!$A$166,$DL$205^A46,IF(A46='Données projet'!$A$166,'Données projet'!$B$166,DO45+DN46-DW45)))</f>
        <v>218.85714285714278</v>
      </c>
      <c r="DP46" s="17">
        <f>DO46*VLOOKUP('Données projet'!$B$14,Paramètres!$A$1:$I$89,3,0)*VLOOKUP('Données projet'!$B$14,Paramètres!$A$1:$I$89,5,0)</f>
        <v>170.70857142857136</v>
      </c>
      <c r="DQ46" s="13">
        <f t="shared" si="43"/>
        <v>43.248681576985376</v>
      </c>
      <c r="DR46" s="20">
        <f t="shared" si="16"/>
        <v>372.64221565134466</v>
      </c>
      <c r="DS46" s="59">
        <f t="shared" si="17"/>
        <v>665.97554898467797</v>
      </c>
      <c r="DT46" s="59">
        <f ca="1">AVERAGE(OFFSET($DS$3,0,0,'Données projet'!$E$14+1,1))-AVERAGE(OFFSET($H$3,0,0,'Données projet'!$E$14+1,1))</f>
        <v>288.82868507674738</v>
      </c>
      <c r="DU46" s="59">
        <f t="shared" si="44"/>
        <v>283.48738729114024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22.376955619064599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22.376955619064599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11</v>
      </c>
      <c r="EJ46" s="12">
        <f>IF('Données projet'!$A$192&gt;35,EJ45+EI46-ER45,IF(A46&lt;'Données projet'!$A$192,$EG$205^A46,IF(A46='Données projet'!$A$192,'Données projet'!$B$192,EJ45+EI46-ER45)))</f>
        <v>168.00000000000003</v>
      </c>
      <c r="EK46" s="17">
        <f>EJ46*VLOOKUP('Données projet'!$B$15,Paramètres!$A$1:$I$89,3,0)*VLOOKUP('Données projet'!$B$15,Paramètres!$A$1:$I$89,5,0)</f>
        <v>144.14400000000003</v>
      </c>
      <c r="EL46" s="13">
        <f t="shared" si="45"/>
        <v>37.244720006976252</v>
      </c>
      <c r="EM46" s="20">
        <f t="shared" si="19"/>
        <v>315.9186873454837</v>
      </c>
      <c r="EN46" s="59">
        <f t="shared" si="20"/>
        <v>609.25202067881696</v>
      </c>
      <c r="EO46" s="59">
        <f ca="1">AVERAGE(OFFSET($EN$3,0,0,'Données projet'!$E$15+1,1))-AVERAGE(OFFSET($H$3,0,0,'Données projet'!$E$15+1,1))</f>
        <v>447.47021939360354</v>
      </c>
      <c r="EP46" s="59">
        <f t="shared" si="46"/>
        <v>256.77417912163997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25.277007364292157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25.277007364292157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9.8000000000000007</v>
      </c>
      <c r="FE46" s="12">
        <f>IF('Données projet'!$A$218&gt;35,FE45+FD46-FM45,IF(A46&lt;'Données projet'!$A$218,$FB$205^A46,IF(A46='Données projet'!$A$218,'Données projet'!$B$218,FE45+FD46-FM45)))</f>
        <v>222.40000000000003</v>
      </c>
      <c r="FF46" s="17">
        <f>FE46*VLOOKUP('Données projet'!$B$16,Paramètres!$A$1:$I$89,3,0)*VLOOKUP('Données projet'!$B$16,Paramètres!$A$1:$I$89,5,0)</f>
        <v>176.94144000000003</v>
      </c>
      <c r="FG46" s="13">
        <f t="shared" si="47"/>
        <v>44.641035679901449</v>
      </c>
      <c r="FH46" s="20">
        <f t="shared" si="22"/>
        <v>385.92281180916171</v>
      </c>
      <c r="FI46" s="59">
        <f t="shared" si="23"/>
        <v>679.25614514249503</v>
      </c>
      <c r="FJ46" s="59">
        <f ca="1">AVERAGE(OFFSET($FI$3,0,0,'Données projet'!$E$16+1,1))-AVERAGE(OFFSET($H$3,0,0,'Données projet'!$E$16+1,1))</f>
        <v>353.37024194969638</v>
      </c>
      <c r="FK46" s="59">
        <f t="shared" si="48"/>
        <v>345.4750813433123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29.298349444974999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29.298349444974999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6</v>
      </c>
      <c r="FZ46" s="12">
        <f>IF('Données projet'!$A$244&gt;35,FZ45+FY46-GH45,IF(A46&lt;'Données projet'!$A$244,$FW$205^A46,IF(A46='Données projet'!$A$244,'Données projet'!$B$244,FZ45+FY46-GH45)))</f>
        <v>143.99999999999997</v>
      </c>
      <c r="GA46" s="17">
        <f>FZ46*VLOOKUP('Données projet'!$B$17,Paramètres!$A$1:$I$89,3,0)*VLOOKUP('Données projet'!$B$17,Paramètres!$A$1:$I$89,5,0)</f>
        <v>116.81279999999998</v>
      </c>
      <c r="GB46" s="13">
        <f t="shared" si="49"/>
        <v>30.930476631089483</v>
      </c>
      <c r="GC46" s="20">
        <f t="shared" si="25"/>
        <v>257.31954013248077</v>
      </c>
      <c r="GD46" s="59">
        <f t="shared" si="26"/>
        <v>550.65287346581408</v>
      </c>
      <c r="GE46" s="59">
        <f ca="1">AVERAGE(OFFSET($GD$3,0,0,'Données projet'!$E$17+1,1))-AVERAGE(OFFSET($H$3,0,0,'Données projet'!$E$17+1,1))</f>
        <v>272.90535195666996</v>
      </c>
      <c r="GF46" s="59">
        <f t="shared" si="50"/>
        <v>222.25422164416898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8.6730012945946537</v>
      </c>
      <c r="GM46" s="21">
        <f>EXP(-LN(2)/25)*GM45+(1-EXP(-LN(2)/25))/(LN(2)/25)*Calculateur!GH46*Calculateur!GJ46*VLOOKUP('Données projet'!$B$17,Paramètres!$A$1:$I$89,3,0)*0.475*44/12</f>
        <v>0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8.6730012945946537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6">
        <f t="shared" si="1"/>
        <v>256.66666666666669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13.059999999999999</v>
      </c>
      <c r="N47" s="13">
        <f>IF('Données projet'!$A$36&gt;35,N46+M47-V46,IF(A47&lt;'Données projet'!$A$36,$K$205^A47,IF(A47='Données projet'!$A$36,'Données projet'!$B$36,N46+M47-V46)))</f>
        <v>200.65000000000006</v>
      </c>
      <c r="O47" s="13">
        <f>N47*VLOOKUP('Données projet'!$B$9,Paramètres!$A$1:$I$89,3,0)*VLOOKUP('Données projet'!$B$9,Paramètres!$A$1:$I$89,5,0)</f>
        <v>181.54812000000004</v>
      </c>
      <c r="P47" s="13">
        <f t="shared" si="33"/>
        <v>45.666442486896024</v>
      </c>
      <c r="Q47" s="20">
        <f t="shared" si="53"/>
        <v>395.73202966467733</v>
      </c>
      <c r="R47" s="59">
        <f t="shared" si="0"/>
        <v>689.06536299801064</v>
      </c>
      <c r="S47" s="59">
        <f ca="1">AVERAGE(OFFSET($R$3,0,0,'Données projet'!$E$9+1,1))-AVERAGE(OFFSET($H$3,0,0,'Données projet'!$E$9+1,1))</f>
        <v>530.15029472203241</v>
      </c>
      <c r="T47" s="59">
        <f t="shared" si="34"/>
        <v>279.93992816625956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44.255393539085446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44.255393539085446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13.059999999999999</v>
      </c>
      <c r="AI47" s="13">
        <f>IF('Données projet'!$A$62&gt;35,AI46+AH47-AQ46,IF(A47&lt;'Données projet'!$A$62,$AF$205^A47,IF(A47='Données projet'!$A$62,'Données projet'!$B$62,AI46+AH47-AQ46)))</f>
        <v>200.65000000000006</v>
      </c>
      <c r="AJ47" s="13">
        <f>AI47*VLOOKUP('Données projet'!$B$10,Paramètres!$A$1:$I$89,3,0)*VLOOKUP('Données projet'!$B$10,Paramètres!$A$1:$I$89,5,0)</f>
        <v>134.59602000000004</v>
      </c>
      <c r="AK47" s="13">
        <f t="shared" si="35"/>
        <v>35.056207649810915</v>
      </c>
      <c r="AL47" s="20">
        <f t="shared" si="4"/>
        <v>295.47762982342073</v>
      </c>
      <c r="AM47" s="59">
        <f t="shared" si="5"/>
        <v>588.81096315675404</v>
      </c>
      <c r="AN47" s="59">
        <f ca="1">AVERAGE(OFFSET($AM$3,0,0,'Données projet'!$E$10+1,1))-AVERAGE(OFFSET($H$3,0,0,'Données projet'!$E$10+1,1))</f>
        <v>403.92523699584234</v>
      </c>
      <c r="AO47" s="59">
        <f t="shared" si="36"/>
        <v>218.36990038879748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40.440273406405673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40.440273406405673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13.059999999999999</v>
      </c>
      <c r="BD47" s="12">
        <f>IF('Données projet'!$A$88&gt;35,BD46+BC47-BL46,IF(A47&lt;'Données projet'!$A$88,$BA$205^A47,IF(A47='Données projet'!$A$88,'Données projet'!$B$88,BD46+BC47-BL46)))</f>
        <v>200.65000000000006</v>
      </c>
      <c r="BE47" s="13">
        <f>BD47*VLOOKUP('Données projet'!$B$11,Paramètres!$A$1:$I$89,3,0)*VLOOKUP('Données projet'!$B$11,Paramètres!$A$1:$I$89,5,0)</f>
        <v>190.93854000000005</v>
      </c>
      <c r="BF47" s="13">
        <f t="shared" si="37"/>
        <v>47.747391175523354</v>
      </c>
      <c r="BG47" s="20">
        <f t="shared" si="7"/>
        <v>415.71133013070329</v>
      </c>
      <c r="BH47" s="59">
        <f t="shared" si="8"/>
        <v>709.0446634640366</v>
      </c>
      <c r="BI47" s="59">
        <f ca="1">AVERAGE(OFFSET($BH$3,0,0,'Données projet'!$E$11+1,1))-AVERAGE(OFFSET($H$3,0,0,'Données projet'!$E$11+1,1))</f>
        <v>555.30922539833159</v>
      </c>
      <c r="BJ47" s="59">
        <f t="shared" si="38"/>
        <v>292.20785527099503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46.54446561869333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46.54446561869333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</v>
      </c>
      <c r="BY47" s="12">
        <f>IF('Données projet'!$A$114&gt;35,BY46+BX47-CG46,IF(A47&lt;'Données projet'!$A$114,$BV$205^A47,IF(A47='Données projet'!$A$114,'Données projet'!$B$114,BY46+BX47-CG46)))</f>
        <v>190.00000000000003</v>
      </c>
      <c r="BZ47" s="13">
        <f>BY47*VLOOKUP('Données projet'!$B$12,Paramètres!$A$1:$I$89,3,0)*VLOOKUP('Données projet'!$B$12,Paramètres!$A$1:$I$89,5,0)</f>
        <v>165.98400000000004</v>
      </c>
      <c r="CA47" s="13">
        <f t="shared" si="39"/>
        <v>42.189325525922285</v>
      </c>
      <c r="CB47" s="20">
        <f t="shared" si="10"/>
        <v>362.56854195764805</v>
      </c>
      <c r="CC47" s="59">
        <f t="shared" si="11"/>
        <v>655.90187529098137</v>
      </c>
      <c r="CD47" s="59">
        <f ca="1">AVERAGE(OFFSET($CC$3,0,0,'Données projet'!$E$12+1,1))-AVERAGE(OFFSET($H$3,0,0,'Données projet'!$E$12+1,1))</f>
        <v>354.24684313982857</v>
      </c>
      <c r="CE47" s="59">
        <f t="shared" si="40"/>
        <v>322.65043486962185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19.740059358333273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19.740059358333273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9.8000000000000007</v>
      </c>
      <c r="CT47" s="12">
        <f>IF('Données projet'!$A$140&gt;35,CT46+CS47-DB46,IF(A47&lt;'Données projet'!$A$140,$CQ$205^A47,IF(A47='Données projet'!$A$140,'Données projet'!$B$140,CT46+CS47-DB46)))</f>
        <v>232.20000000000005</v>
      </c>
      <c r="CU47" s="17">
        <f>CT47*VLOOKUP('Données projet'!$B$13,Paramètres!$A$1:$I$89,3,0)*VLOOKUP('Données projet'!$B$13,Paramètres!$A$1:$I$89,5,0)</f>
        <v>170.24904000000004</v>
      </c>
      <c r="CV47" s="13">
        <f t="shared" si="41"/>
        <v>43.145795507930117</v>
      </c>
      <c r="CW47" s="20">
        <f t="shared" si="13"/>
        <v>371.6626718429784</v>
      </c>
      <c r="CX47" s="59">
        <f t="shared" si="14"/>
        <v>664.99600517631166</v>
      </c>
      <c r="CY47" s="59">
        <f ca="1">AVERAGE(OFFSET($CX$3,0,0,'Données projet'!$E$13+1,1))-AVERAGE(OFFSET($H$3,0,0,'Données projet'!$E$13+1,1))</f>
        <v>328.55201074501201</v>
      </c>
      <c r="CZ47" s="59">
        <f t="shared" si="42"/>
        <v>321.81422611044985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21.476453468557022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21.476453468557022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>
        <f>VLOOKUP(A47,'Données projet'!$A$165:$I$185,2,0)</f>
        <v>230</v>
      </c>
      <c r="DM47" s="12">
        <f>VLOOKUP(A47,'Données projet'!$A$165:$I$185,9,0)</f>
        <v>11.142857142857142</v>
      </c>
      <c r="DN47" s="12">
        <f t="array" ref="DN47">INDEX(DM:DM,MIN(IF(ISNUMBER(DM47:DM243),ROW(DM47:DM243),"")))</f>
        <v>11.142857142857142</v>
      </c>
      <c r="DO47" s="12">
        <f>IF('Données projet'!$A$166&gt;35,DO46+DN47-DW46,IF(A47&lt;'Données projet'!$A$166,$DL$205^A47,IF(A47='Données projet'!$A$166,'Données projet'!$B$166,DO46+DN47-DW46)))</f>
        <v>229.99999999999991</v>
      </c>
      <c r="DP47" s="17">
        <f>DO47*VLOOKUP('Données projet'!$B$14,Paramètres!$A$1:$I$89,3,0)*VLOOKUP('Données projet'!$B$14,Paramètres!$A$1:$I$89,5,0)</f>
        <v>179.39999999999995</v>
      </c>
      <c r="DQ47" s="13">
        <f t="shared" si="43"/>
        <v>45.188671291872232</v>
      </c>
      <c r="DR47" s="20">
        <f t="shared" si="16"/>
        <v>391.15860250001066</v>
      </c>
      <c r="DS47" s="59">
        <f t="shared" si="17"/>
        <v>684.49193583334397</v>
      </c>
      <c r="DT47" s="59">
        <f ca="1">AVERAGE(OFFSET($DS$3,0,0,'Données projet'!$E$14+1,1))-AVERAGE(OFFSET($H$3,0,0,'Données projet'!$E$14+1,1))</f>
        <v>288.82868507674738</v>
      </c>
      <c r="DU47" s="59">
        <f t="shared" si="44"/>
        <v>283.48738729114024</v>
      </c>
      <c r="DV47" s="15">
        <f>IF(ISNA(VLOOKUP(A47,'Données projet'!$A$165:$I$185,3,0)),0,VLOOKUP(A47,'Données projet'!$A$165:$I$185,3,0))</f>
        <v>6</v>
      </c>
      <c r="DW47" s="15">
        <f>IF(ISNA(VLOOKUP(A47,'Données projet'!$A$165:$I$185,4,0)),0,VLOOKUP(A47,'Données projet'!$A$165:$I$185,4,0))</f>
        <v>43</v>
      </c>
      <c r="DX47" s="16">
        <f>IF(ISNA(VLOOKUP(A47,'Données projet'!$A$165:$I$185,5,0)),0%,VLOOKUP(A47,'Données projet'!$A$165:$I$185,5,0)*VLOOKUP('Données projet'!$B$14,Paramètres!$A$1:$I$89,7,0))</f>
        <v>0.43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37.881472075670096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37.881472075670096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11</v>
      </c>
      <c r="EJ47" s="12">
        <f>IF('Données projet'!$A$192&gt;35,EJ46+EI47-ER46,IF(A47&lt;'Données projet'!$A$192,$EG$205^A47,IF(A47='Données projet'!$A$192,'Données projet'!$B$192,EJ46+EI47-ER46)))</f>
        <v>179.00000000000003</v>
      </c>
      <c r="EK47" s="17">
        <f>EJ47*VLOOKUP('Données projet'!$B$15,Paramètres!$A$1:$I$89,3,0)*VLOOKUP('Données projet'!$B$15,Paramètres!$A$1:$I$89,5,0)</f>
        <v>153.58200000000002</v>
      </c>
      <c r="EL47" s="13">
        <f t="shared" si="45"/>
        <v>39.391486561628568</v>
      </c>
      <c r="EM47" s="20">
        <f t="shared" si="19"/>
        <v>336.09548909483647</v>
      </c>
      <c r="EN47" s="59">
        <f t="shared" si="20"/>
        <v>629.42882242816972</v>
      </c>
      <c r="EO47" s="59">
        <f ca="1">AVERAGE(OFFSET($EN$3,0,0,'Données projet'!$E$15+1,1))-AVERAGE(OFFSET($H$3,0,0,'Données projet'!$E$15+1,1))</f>
        <v>447.47021939360354</v>
      </c>
      <c r="EP47" s="59">
        <f t="shared" si="46"/>
        <v>256.77417912163997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24.781340667330532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24.781340667330532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9.8000000000000007</v>
      </c>
      <c r="FE47" s="12">
        <f>IF('Données projet'!$A$218&gt;35,FE46+FD47-FM46,IF(A47&lt;'Données projet'!$A$218,$FB$205^A47,IF(A47='Données projet'!$A$218,'Données projet'!$B$218,FE46+FD47-FM46)))</f>
        <v>232.20000000000005</v>
      </c>
      <c r="FF47" s="17">
        <f>FE47*VLOOKUP('Données projet'!$B$16,Paramètres!$A$1:$I$89,3,0)*VLOOKUP('Données projet'!$B$16,Paramètres!$A$1:$I$89,5,0)</f>
        <v>184.73832000000004</v>
      </c>
      <c r="FG47" s="13">
        <f t="shared" si="47"/>
        <v>46.374775595471988</v>
      </c>
      <c r="FH47" s="20">
        <f t="shared" si="22"/>
        <v>402.52197482878046</v>
      </c>
      <c r="FI47" s="59">
        <f t="shared" si="23"/>
        <v>695.85530816211372</v>
      </c>
      <c r="FJ47" s="59">
        <f ca="1">AVERAGE(OFFSET($FI$3,0,0,'Données projet'!$E$16+1,1))-AVERAGE(OFFSET($H$3,0,0,'Données projet'!$E$16+1,1))</f>
        <v>353.37024194969638</v>
      </c>
      <c r="FK47" s="59">
        <f t="shared" si="48"/>
        <v>345.4750813433123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28.723826682587664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28.723826682587664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6</v>
      </c>
      <c r="FZ47" s="12">
        <f>IF('Données projet'!$A$244&gt;35,FZ46+FY47-GH46,IF(A47&lt;'Données projet'!$A$244,$FW$205^A47,IF(A47='Données projet'!$A$244,'Données projet'!$B$244,FZ46+FY47-GH46)))</f>
        <v>149.99999999999997</v>
      </c>
      <c r="GA47" s="17">
        <f>FZ47*VLOOKUP('Données projet'!$B$17,Paramètres!$A$1:$I$89,3,0)*VLOOKUP('Données projet'!$B$17,Paramètres!$A$1:$I$89,5,0)</f>
        <v>121.67999999999998</v>
      </c>
      <c r="GB47" s="13">
        <f t="shared" si="49"/>
        <v>32.066514091456256</v>
      </c>
      <c r="GC47" s="20">
        <f t="shared" si="25"/>
        <v>267.77517870928619</v>
      </c>
      <c r="GD47" s="59">
        <f t="shared" si="26"/>
        <v>561.10851204261951</v>
      </c>
      <c r="GE47" s="59">
        <f ca="1">AVERAGE(OFFSET($GD$3,0,0,'Données projet'!$E$17+1,1))-AVERAGE(OFFSET($H$3,0,0,'Données projet'!$E$17+1,1))</f>
        <v>272.90535195666996</v>
      </c>
      <c r="GF47" s="59">
        <f t="shared" si="50"/>
        <v>222.25422164416898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8.5029290292160979</v>
      </c>
      <c r="GM47" s="21">
        <f>EXP(-LN(2)/25)*GM46+(1-EXP(-LN(2)/25))/(LN(2)/25)*Calculateur!GH47*Calculateur!GJ47*VLOOKUP('Données projet'!$B$17,Paramètres!$A$1:$I$89,3,0)*0.475*44/12</f>
        <v>0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8.5029290292160979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6">
        <f t="shared" si="1"/>
        <v>256.66666666666669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13.059999999999999</v>
      </c>
      <c r="N48" s="13">
        <f>IF('Données projet'!$A$36&gt;35,N47+M48-V47,IF(A48&lt;'Données projet'!$A$36,$K$205^A48,IF(A48='Données projet'!$A$36,'Données projet'!$B$36,N47+M48-V47)))</f>
        <v>213.71000000000006</v>
      </c>
      <c r="O48" s="13">
        <f>N48*VLOOKUP('Données projet'!$B$9,Paramètres!$A$1:$I$89,3,0)*VLOOKUP('Données projet'!$B$9,Paramètres!$A$1:$I$89,5,0)</f>
        <v>193.36480800000007</v>
      </c>
      <c r="P48" s="13">
        <f t="shared" si="33"/>
        <v>48.283102387258864</v>
      </c>
      <c r="Q48" s="20">
        <f t="shared" si="53"/>
        <v>420.87011059114269</v>
      </c>
      <c r="R48" s="59">
        <f t="shared" si="0"/>
        <v>714.20344392447601</v>
      </c>
      <c r="S48" s="59">
        <f ca="1">AVERAGE(OFFSET($R$3,0,0,'Données projet'!$E$9+1,1))-AVERAGE(OFFSET($H$3,0,0,'Données projet'!$E$9+1,1))</f>
        <v>530.15029472203241</v>
      </c>
      <c r="T48" s="59">
        <f t="shared" si="34"/>
        <v>279.93992816625956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43.387572264908691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43.387572264908691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13.059999999999999</v>
      </c>
      <c r="AI48" s="13">
        <f>IF('Données projet'!$A$62&gt;35,AI47+AH48-AQ47,IF(A48&lt;'Données projet'!$A$62,$AF$205^A48,IF(A48='Données projet'!$A$62,'Données projet'!$B$62,AI47+AH48-AQ47)))</f>
        <v>213.71000000000006</v>
      </c>
      <c r="AJ48" s="13">
        <f>AI48*VLOOKUP('Données projet'!$B$10,Paramètres!$A$1:$I$89,3,0)*VLOOKUP('Données projet'!$B$10,Paramètres!$A$1:$I$89,5,0)</f>
        <v>143.35666800000004</v>
      </c>
      <c r="AK48" s="13">
        <f t="shared" si="35"/>
        <v>37.064907426290667</v>
      </c>
      <c r="AL48" s="20">
        <f t="shared" si="4"/>
        <v>314.23424386745631</v>
      </c>
      <c r="AM48" s="59">
        <f t="shared" si="5"/>
        <v>607.56757720078963</v>
      </c>
      <c r="AN48" s="59">
        <f ca="1">AVERAGE(OFFSET($AM$3,0,0,'Données projet'!$E$10+1,1))-AVERAGE(OFFSET($H$3,0,0,'Données projet'!$E$10+1,1))</f>
        <v>403.92523699584234</v>
      </c>
      <c r="AO48" s="59">
        <f t="shared" si="36"/>
        <v>218.36990038879748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39.647264311037254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39.647264311037254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13.059999999999999</v>
      </c>
      <c r="BD48" s="12">
        <f>IF('Données projet'!$A$88&gt;35,BD47+BC48-BL47,IF(A48&lt;'Données projet'!$A$88,$BA$205^A48,IF(A48='Données projet'!$A$88,'Données projet'!$B$88,BD47+BC48-BL47)))</f>
        <v>213.71000000000006</v>
      </c>
      <c r="BE48" s="13">
        <f>BD48*VLOOKUP('Données projet'!$B$11,Paramètres!$A$1:$I$89,3,0)*VLOOKUP('Données projet'!$B$11,Paramètres!$A$1:$I$89,5,0)</f>
        <v>203.36643600000005</v>
      </c>
      <c r="BF48" s="13">
        <f t="shared" si="37"/>
        <v>50.483288193815937</v>
      </c>
      <c r="BG48" s="20">
        <f t="shared" si="7"/>
        <v>442.12160297089616</v>
      </c>
      <c r="BH48" s="59">
        <f t="shared" si="8"/>
        <v>735.45493630422948</v>
      </c>
      <c r="BI48" s="59">
        <f ca="1">AVERAGE(OFFSET($BH$3,0,0,'Données projet'!$E$11+1,1))-AVERAGE(OFFSET($H$3,0,0,'Données projet'!$E$11+1,1))</f>
        <v>555.30922539833159</v>
      </c>
      <c r="BJ48" s="59">
        <f t="shared" si="38"/>
        <v>292.20785527099503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45.631757037231566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45.631757037231566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198</v>
      </c>
      <c r="BW48" s="12">
        <f>VLOOKUP(A48,'Données projet'!$A$113:$I$133,9,0)</f>
        <v>8</v>
      </c>
      <c r="BX48" s="12">
        <f t="array" ref="BX48">INDEX(BW:BW,MIN(IF(ISNUMBER(BW48:BW244),ROW(BW48:BW244),"")))</f>
        <v>8</v>
      </c>
      <c r="BY48" s="12">
        <f>IF('Données projet'!$A$114&gt;35,BY47+BX48-CG47,IF(A48&lt;'Données projet'!$A$114,$BV$205^A48,IF(A48='Données projet'!$A$114,'Données projet'!$B$114,BY47+BX48-CG47)))</f>
        <v>198.00000000000003</v>
      </c>
      <c r="BZ48" s="13">
        <f>BY48*VLOOKUP('Données projet'!$B$12,Paramètres!$A$1:$I$89,3,0)*VLOOKUP('Données projet'!$B$12,Paramètres!$A$1:$I$89,5,0)</f>
        <v>172.97280000000003</v>
      </c>
      <c r="CA48" s="13">
        <f t="shared" si="39"/>
        <v>43.75515863819728</v>
      </c>
      <c r="CB48" s="20">
        <f t="shared" si="10"/>
        <v>377.46786129486031</v>
      </c>
      <c r="CC48" s="59">
        <f t="shared" si="11"/>
        <v>670.80119462819357</v>
      </c>
      <c r="CD48" s="59">
        <f ca="1">AVERAGE(OFFSET($CC$3,0,0,'Données projet'!$E$12+1,1))-AVERAGE(OFFSET($H$3,0,0,'Données projet'!$E$12+1,1))</f>
        <v>354.24684313982857</v>
      </c>
      <c r="CE48" s="59">
        <f t="shared" si="40"/>
        <v>322.65043486962185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26</v>
      </c>
      <c r="CH48" s="16">
        <f>IF(ISNA(VLOOKUP(A48,'Données projet'!$A$113:$I$133,5,0)),0%,VLOOKUP(A48,'Données projet'!$A$113:$I$133,5,0)*VLOOKUP('Données projet'!$B$12,Paramètres!$A$1:$I$89,7,0))</f>
        <v>0.43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30.149929999964328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30.149929999964328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242</v>
      </c>
      <c r="CR48" s="12">
        <f>VLOOKUP(A48,'Données projet'!$A$139:$I$159,9,0)</f>
        <v>9.8000000000000007</v>
      </c>
      <c r="CS48" s="12">
        <f t="array" ref="CS48">INDEX(CR:CR,MIN(IF(ISNUMBER(CR48:CR244),ROW(CR48:CR244),"")))</f>
        <v>9.8000000000000007</v>
      </c>
      <c r="CT48" s="12">
        <f>IF('Données projet'!$A$140&gt;35,CT47+CS48-DB47,IF(A48&lt;'Données projet'!$A$140,$CQ$205^A48,IF(A48='Données projet'!$A$140,'Données projet'!$B$140,CT47+CS48-DB47)))</f>
        <v>242.00000000000006</v>
      </c>
      <c r="CU48" s="17">
        <f>CT48*VLOOKUP('Données projet'!$B$13,Paramètres!$A$1:$I$89,3,0)*VLOOKUP('Données projet'!$B$13,Paramètres!$A$1:$I$89,5,0)</f>
        <v>177.43440000000004</v>
      </c>
      <c r="CV48" s="13">
        <f t="shared" si="41"/>
        <v>44.750911401641211</v>
      </c>
      <c r="CW48" s="20">
        <f t="shared" si="13"/>
        <v>386.97275069119183</v>
      </c>
      <c r="CX48" s="59">
        <f t="shared" si="14"/>
        <v>680.30608402452515</v>
      </c>
      <c r="CY48" s="59">
        <f ca="1">AVERAGE(OFFSET($CX$3,0,0,'Données projet'!$E$13+1,1))-AVERAGE(OFFSET($H$3,0,0,'Données projet'!$E$13+1,1))</f>
        <v>328.55201074501201</v>
      </c>
      <c r="CZ48" s="59">
        <f t="shared" si="42"/>
        <v>321.81422611044985</v>
      </c>
      <c r="DA48" s="15">
        <f>IF(ISNA(VLOOKUP(A48,'Données projet'!$A$139:$I$159,3,0)),0,VLOOKUP(A48,'Données projet'!$A$139:$I$159,3,0))</f>
        <v>7</v>
      </c>
      <c r="DB48" s="15">
        <f>IF(ISNA(VLOOKUP(A48,'Données projet'!$A$139:$I$159,4,0)),0,VLOOKUP(A48,'Données projet'!$A$139:$I$159,4,0))</f>
        <v>24</v>
      </c>
      <c r="DC48" s="16">
        <f>IF(ISNA(VLOOKUP(A48,'Données projet'!$A$139:$I$159,5,0)),0%,VLOOKUP(A48,'Données projet'!$A$139:$I$159,5,0)*VLOOKUP('Données projet'!$B$13,Paramètres!$A$1:$I$89,7,0))</f>
        <v>0.43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29.419992020444909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29.419992020444909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10.375</v>
      </c>
      <c r="DO48" s="12">
        <f>IF('Données projet'!$A$166&gt;35,DO47+DN48-DW47,IF(A48&lt;'Données projet'!$A$166,$DL$205^A48,IF(A48='Données projet'!$A$166,'Données projet'!$B$166,DO47+DN48-DW47)))</f>
        <v>197.37499999999991</v>
      </c>
      <c r="DP48" s="17">
        <f>DO48*VLOOKUP('Données projet'!$B$14,Paramètres!$A$1:$I$89,3,0)*VLOOKUP('Données projet'!$B$14,Paramètres!$A$1:$I$89,5,0)</f>
        <v>153.95249999999993</v>
      </c>
      <c r="DQ48" s="13">
        <f t="shared" si="43"/>
        <v>39.475441267837361</v>
      </c>
      <c r="DR48" s="20">
        <f t="shared" si="16"/>
        <v>336.88699770814992</v>
      </c>
      <c r="DS48" s="59">
        <f t="shared" si="17"/>
        <v>630.22033104148318</v>
      </c>
      <c r="DT48" s="59">
        <f ca="1">AVERAGE(OFFSET($DS$3,0,0,'Données projet'!$E$14+1,1))-AVERAGE(OFFSET($H$3,0,0,'Données projet'!$E$14+1,1))</f>
        <v>288.82868507674738</v>
      </c>
      <c r="DU48" s="59">
        <f t="shared" si="44"/>
        <v>283.48738729114024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37.138639513682705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37.138639513682705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190</v>
      </c>
      <c r="EH48" s="12">
        <f>VLOOKUP(A48,'Données projet'!$A$191:$I$211,9,0)</f>
        <v>11</v>
      </c>
      <c r="EI48" s="12">
        <f t="array" ref="EI48">INDEX(EH:EH,MIN(IF(ISNUMBER(EH48:EH244),ROW(EH48:EH244),"")))</f>
        <v>11</v>
      </c>
      <c r="EJ48" s="12">
        <f>IF('Données projet'!$A$192&gt;35,EJ47+EI48-ER47,IF(A48&lt;'Données projet'!$A$192,$EG$205^A48,IF(A48='Données projet'!$A$192,'Données projet'!$B$192,EJ47+EI48-ER47)))</f>
        <v>190.00000000000003</v>
      </c>
      <c r="EK48" s="17">
        <f>EJ48*VLOOKUP('Données projet'!$B$15,Paramètres!$A$1:$I$89,3,0)*VLOOKUP('Données projet'!$B$15,Paramètres!$A$1:$I$89,5,0)</f>
        <v>163.02000000000004</v>
      </c>
      <c r="EL48" s="13">
        <f t="shared" si="45"/>
        <v>41.52294175893757</v>
      </c>
      <c r="EM48" s="20">
        <f t="shared" si="19"/>
        <v>356.24562356348298</v>
      </c>
      <c r="EN48" s="59">
        <f t="shared" si="20"/>
        <v>649.57895689681629</v>
      </c>
      <c r="EO48" s="59">
        <f ca="1">AVERAGE(OFFSET($EN$3,0,0,'Données projet'!$E$15+1,1))-AVERAGE(OFFSET($H$3,0,0,'Données projet'!$E$15+1,1))</f>
        <v>447.47021939360354</v>
      </c>
      <c r="EP48" s="59">
        <f t="shared" si="46"/>
        <v>256.77417912163997</v>
      </c>
      <c r="EQ48" s="15">
        <f>IF(ISNA(VLOOKUP(A48,'Données projet'!$A$191:$I$211,3,0)),0,VLOOKUP(A48,'Données projet'!$A$191:$I$211,3,0))</f>
        <v>5</v>
      </c>
      <c r="ER48" s="15">
        <f>IF(ISNA(VLOOKUP(A48,'Données projet'!$A$191:$I$211,4,0)),0,VLOOKUP(A48,'Données projet'!$A$191:$I$211,4,0))</f>
        <v>28</v>
      </c>
      <c r="ES48" s="16">
        <f>IF(ISNA(VLOOKUP(A48,'Données projet'!$A$191:$I$211,5,0)),0%,VLOOKUP(A48,'Données projet'!$A$191:$I$211,5,0)*VLOOKUP('Données projet'!$B$15,Paramètres!$A$1:$I$89,7,0))</f>
        <v>0.53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38.37103850285628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38.37103850285628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242</v>
      </c>
      <c r="FC48" s="12">
        <f>VLOOKUP(A48,'Données projet'!$A$217:$I$237,9,0)</f>
        <v>9.8000000000000007</v>
      </c>
      <c r="FD48" s="12">
        <f t="array" ref="FD48">INDEX(FC:FC,MIN(IF(ISNUMBER(FC48:FC244),ROW(FC48:FC244),"")))</f>
        <v>9.8000000000000007</v>
      </c>
      <c r="FE48" s="12">
        <f>IF('Données projet'!$A$218&gt;35,FE47+FD48-FM47,IF(A48&lt;'Données projet'!$A$218,$FB$205^A48,IF(A48='Données projet'!$A$218,'Données projet'!$B$218,FE47+FD48-FM47)))</f>
        <v>242.00000000000006</v>
      </c>
      <c r="FF48" s="17">
        <f>FE48*VLOOKUP('Données projet'!$B$16,Paramètres!$A$1:$I$89,3,0)*VLOOKUP('Données projet'!$B$16,Paramètres!$A$1:$I$89,5,0)</f>
        <v>192.53520000000006</v>
      </c>
      <c r="FG48" s="13">
        <f t="shared" si="47"/>
        <v>48.100016456123079</v>
      </c>
      <c r="FH48" s="20">
        <f t="shared" si="22"/>
        <v>419.10633532774779</v>
      </c>
      <c r="FI48" s="59">
        <f t="shared" si="23"/>
        <v>712.4396686610811</v>
      </c>
      <c r="FJ48" s="59">
        <f ca="1">AVERAGE(OFFSET($FI$3,0,0,'Données projet'!$E$16+1,1))-AVERAGE(OFFSET($H$3,0,0,'Données projet'!$E$16+1,1))</f>
        <v>353.37024194969638</v>
      </c>
      <c r="FK48" s="59">
        <f t="shared" si="48"/>
        <v>345.4750813433123</v>
      </c>
      <c r="FL48" s="15">
        <f>IF(ISNA(VLOOKUP(A48,'Données projet'!$A$217:$I$237,3,0)),0,VLOOKUP(A48,'Données projet'!$A$217:$I$237,3,0))</f>
        <v>7</v>
      </c>
      <c r="FM48" s="15">
        <f>IF(ISNA(VLOOKUP(A48,'Données projet'!$A$217:$I$237,4,0)),0,VLOOKUP(A48,'Données projet'!$A$217:$I$237,4,0))</f>
        <v>24</v>
      </c>
      <c r="FN48" s="16">
        <f>IF(ISNA(VLOOKUP(A48,'Données projet'!$A$217:$I$237,5,0)),0%,VLOOKUP(A48,'Données projet'!$A$217:$I$237,5,0)*VLOOKUP('Données projet'!$B$16,Paramètres!$A$1:$I$89,7,0))</f>
        <v>0.53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39.34796557707206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39.34796557707206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156</v>
      </c>
      <c r="FX48" s="12">
        <f>VLOOKUP(A48,'Données projet'!$A$243:$I$263,9,0)</f>
        <v>6</v>
      </c>
      <c r="FY48" s="12">
        <f t="array" ref="FY48">INDEX(FX:FX,MIN(IF(ISNUMBER(FX48:FX244),ROW(FX48:FX244),"")))</f>
        <v>6</v>
      </c>
      <c r="FZ48" s="12">
        <f>IF('Données projet'!$A$244&gt;35,FZ47+FY48-GH47,IF(A48&lt;'Données projet'!$A$244,$FW$205^A48,IF(A48='Données projet'!$A$244,'Données projet'!$B$244,FZ47+FY48-GH47)))</f>
        <v>155.99999999999997</v>
      </c>
      <c r="GA48" s="17">
        <f>FZ48*VLOOKUP('Données projet'!$B$17,Paramètres!$A$1:$I$89,3,0)*VLOOKUP('Données projet'!$B$17,Paramètres!$A$1:$I$89,5,0)</f>
        <v>126.54719999999999</v>
      </c>
      <c r="GB48" s="13">
        <f t="shared" si="49"/>
        <v>33.19727296936243</v>
      </c>
      <c r="GC48" s="20">
        <f t="shared" si="25"/>
        <v>278.22162375497288</v>
      </c>
      <c r="GD48" s="59">
        <f t="shared" si="26"/>
        <v>571.5549570883062</v>
      </c>
      <c r="GE48" s="59">
        <f ca="1">AVERAGE(OFFSET($GD$3,0,0,'Données projet'!$E$17+1,1))-AVERAGE(OFFSET($H$3,0,0,'Données projet'!$E$17+1,1))</f>
        <v>272.90535195666996</v>
      </c>
      <c r="GF48" s="59">
        <f t="shared" si="50"/>
        <v>222.25422164416898</v>
      </c>
      <c r="GG48" s="15">
        <f>IF(ISNA(VLOOKUP(A48,'Données projet'!$A$243:$I$263,3,0)),0,VLOOKUP(A48,'Données projet'!$A$243:$I$263,3,0))</f>
        <v>6</v>
      </c>
      <c r="GH48" s="15">
        <f>IF(ISNA(VLOOKUP(A48,'Données projet'!$A$243:$I$263,4,0)),0,VLOOKUP(A48,'Données projet'!$A$243:$I$263,4,0))</f>
        <v>14</v>
      </c>
      <c r="GI48" s="16">
        <f>IF(ISNA(VLOOKUP(A48,'Données projet'!$A$243:$I$263,5,0)),0%,VLOOKUP(A48,'Données projet'!$A$243:$I$263,5,0)*VLOOKUP('Données projet'!$B$17,Paramètres!$A$1:$I$89,7,0))</f>
        <v>0.43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13.734672359928094</v>
      </c>
      <c r="GM48" s="21">
        <f>EXP(-LN(2)/25)*GM47+(1-EXP(-LN(2)/25))/(LN(2)/25)*Calculateur!GH48*Calculateur!GJ48*VLOOKUP('Données projet'!$B$17,Paramètres!$A$1:$I$89,3,0)*0.475*44/12</f>
        <v>0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13.734672359928094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6">
        <f t="shared" si="1"/>
        <v>256.66666666666669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13.059999999999999</v>
      </c>
      <c r="N49" s="13">
        <f>IF('Données projet'!$A$36&gt;35,N48+M49-V48,IF(A49&lt;'Données projet'!$A$36,$K$205^A49,IF(A49='Données projet'!$A$36,'Données projet'!$B$36,N48+M49-V48)))</f>
        <v>226.77000000000007</v>
      </c>
      <c r="O49" s="13">
        <f>N49*VLOOKUP('Données projet'!$B$9,Paramètres!$A$1:$I$89,3,0)*VLOOKUP('Données projet'!$B$9,Paramètres!$A$1:$I$89,5,0)</f>
        <v>205.18149600000007</v>
      </c>
      <c r="P49" s="13">
        <f t="shared" si="33"/>
        <v>50.88120304468918</v>
      </c>
      <c r="Q49" s="20">
        <f t="shared" si="53"/>
        <v>445.97586750283375</v>
      </c>
      <c r="R49" s="59">
        <f t="shared" si="0"/>
        <v>739.30920083616707</v>
      </c>
      <c r="S49" s="59">
        <f ca="1">AVERAGE(OFFSET($R$3,0,0,'Données projet'!$E$9+1,1))-AVERAGE(OFFSET($H$3,0,0,'Données projet'!$E$9+1,1))</f>
        <v>530.15029472203241</v>
      </c>
      <c r="T49" s="59">
        <f t="shared" si="34"/>
        <v>279.93992816625956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42.536768436599829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42.536768436599829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13.059999999999999</v>
      </c>
      <c r="AI49" s="13">
        <f>IF('Données projet'!$A$62&gt;35,AI48+AH49-AQ48,IF(A49&lt;'Données projet'!$A$62,$AF$205^A49,IF(A49='Données projet'!$A$62,'Données projet'!$B$62,AI48+AH49-AQ48)))</f>
        <v>226.77000000000007</v>
      </c>
      <c r="AJ49" s="13">
        <f>AI49*VLOOKUP('Données projet'!$B$10,Paramètres!$A$1:$I$89,3,0)*VLOOKUP('Données projet'!$B$10,Paramètres!$A$1:$I$89,5,0)</f>
        <v>152.11731600000005</v>
      </c>
      <c r="AK49" s="13">
        <f t="shared" si="35"/>
        <v>39.059360052376498</v>
      </c>
      <c r="AL49" s="20">
        <f t="shared" si="4"/>
        <v>332.96604412455576</v>
      </c>
      <c r="AM49" s="59">
        <f t="shared" si="5"/>
        <v>626.29937745788902</v>
      </c>
      <c r="AN49" s="59">
        <f ca="1">AVERAGE(OFFSET($AM$3,0,0,'Données projet'!$E$10+1,1))-AVERAGE(OFFSET($H$3,0,0,'Données projet'!$E$10+1,1))</f>
        <v>403.92523699584234</v>
      </c>
      <c r="AO49" s="59">
        <f t="shared" si="36"/>
        <v>218.36990038879748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38.869805640341227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38.869805640341227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13.059999999999999</v>
      </c>
      <c r="BD49" s="12">
        <f>IF('Données projet'!$A$88&gt;35,BD48+BC49-BL48,IF(A49&lt;'Données projet'!$A$88,$BA$205^A49,IF(A49='Données projet'!$A$88,'Données projet'!$B$88,BD48+BC49-BL48)))</f>
        <v>226.77000000000007</v>
      </c>
      <c r="BE49" s="13">
        <f>BD49*VLOOKUP('Données projet'!$B$11,Paramètres!$A$1:$I$89,3,0)*VLOOKUP('Données projet'!$B$11,Paramètres!$A$1:$I$89,5,0)</f>
        <v>215.79433200000005</v>
      </c>
      <c r="BF49" s="13">
        <f t="shared" si="37"/>
        <v>53.199780253369433</v>
      </c>
      <c r="BG49" s="20">
        <f t="shared" si="7"/>
        <v>468.49807884128523</v>
      </c>
      <c r="BH49" s="59">
        <f t="shared" si="8"/>
        <v>761.83141217461855</v>
      </c>
      <c r="BI49" s="59">
        <f ca="1">AVERAGE(OFFSET($BH$3,0,0,'Données projet'!$E$11+1,1))-AVERAGE(OFFSET($H$3,0,0,'Données projet'!$E$11+1,1))</f>
        <v>555.30922539833159</v>
      </c>
      <c r="BJ49" s="59">
        <f t="shared" si="38"/>
        <v>292.20785527099503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44.736946114355007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44.736946114355007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7.4</v>
      </c>
      <c r="BY49" s="12">
        <f>IF('Données projet'!$A$114&gt;35,BY48+BX49-CG48,IF(A49&lt;'Données projet'!$A$114,$BV$205^A49,IF(A49='Données projet'!$A$114,'Données projet'!$B$114,BY48+BX49-CG48)))</f>
        <v>179.40000000000003</v>
      </c>
      <c r="BZ49" s="13">
        <f>BY49*VLOOKUP('Données projet'!$B$12,Paramètres!$A$1:$I$89,3,0)*VLOOKUP('Données projet'!$B$12,Paramètres!$A$1:$I$89,5,0)</f>
        <v>156.72384000000005</v>
      </c>
      <c r="CA49" s="13">
        <f t="shared" si="39"/>
        <v>40.102680984620484</v>
      </c>
      <c r="CB49" s="20">
        <f t="shared" si="10"/>
        <v>342.80619071488076</v>
      </c>
      <c r="CC49" s="59">
        <f t="shared" si="11"/>
        <v>636.13952404821407</v>
      </c>
      <c r="CD49" s="59">
        <f ca="1">AVERAGE(OFFSET($CC$3,0,0,'Données projet'!$E$12+1,1))-AVERAGE(OFFSET($H$3,0,0,'Données projet'!$E$12+1,1))</f>
        <v>354.24684313982857</v>
      </c>
      <c r="CE49" s="59">
        <f t="shared" si="40"/>
        <v>322.65043486962185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29.558708262306503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29.558708262306503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8.6</v>
      </c>
      <c r="CT49" s="12">
        <f>IF('Données projet'!$A$140&gt;35,CT48+CS49-DB48,IF(A49&lt;'Données projet'!$A$140,$CQ$205^A49,IF(A49='Données projet'!$A$140,'Données projet'!$B$140,CT48+CS49-DB48)))</f>
        <v>226.60000000000005</v>
      </c>
      <c r="CU49" s="17">
        <f>CT49*VLOOKUP('Données projet'!$B$13,Paramètres!$A$1:$I$89,3,0)*VLOOKUP('Données projet'!$B$13,Paramètres!$A$1:$I$89,5,0)</f>
        <v>166.14312000000004</v>
      </c>
      <c r="CV49" s="13">
        <f t="shared" si="41"/>
        <v>42.225060429180481</v>
      </c>
      <c r="CW49" s="20">
        <f t="shared" si="13"/>
        <v>362.90791424748937</v>
      </c>
      <c r="CX49" s="59">
        <f t="shared" si="14"/>
        <v>656.24124758082269</v>
      </c>
      <c r="CY49" s="59">
        <f ca="1">AVERAGE(OFFSET($CX$3,0,0,'Données projet'!$E$13+1,1))-AVERAGE(OFFSET($H$3,0,0,'Données projet'!$E$13+1,1))</f>
        <v>328.55201074501201</v>
      </c>
      <c r="CZ49" s="59">
        <f t="shared" si="42"/>
        <v>321.81422611044985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28.843083921347251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28.843083921347251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10.375</v>
      </c>
      <c r="DO49" s="12">
        <f>IF('Données projet'!$A$166&gt;35,DO48+DN49-DW48,IF(A49&lt;'Données projet'!$A$166,$DL$205^A49,IF(A49='Données projet'!$A$166,'Données projet'!$B$166,DO48+DN49-DW48)))</f>
        <v>207.74999999999991</v>
      </c>
      <c r="DP49" s="17">
        <f>DO49*VLOOKUP('Données projet'!$B$14,Paramètres!$A$1:$I$89,3,0)*VLOOKUP('Données projet'!$B$14,Paramètres!$A$1:$I$89,5,0)</f>
        <v>162.04499999999993</v>
      </c>
      <c r="DQ49" s="13">
        <f t="shared" si="43"/>
        <v>41.303429372463391</v>
      </c>
      <c r="DR49" s="20">
        <f t="shared" si="16"/>
        <v>354.16518115704025</v>
      </c>
      <c r="DS49" s="59">
        <f t="shared" si="17"/>
        <v>647.49851449037351</v>
      </c>
      <c r="DT49" s="59">
        <f ca="1">AVERAGE(OFFSET($DS$3,0,0,'Données projet'!$E$14+1,1))-AVERAGE(OFFSET($H$3,0,0,'Données projet'!$E$14+1,1))</f>
        <v>288.82868507674738</v>
      </c>
      <c r="DU49" s="59">
        <f t="shared" si="44"/>
        <v>283.48738729114024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36.410373445152757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36.410373445152757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11</v>
      </c>
      <c r="EJ49" s="12">
        <f>IF('Données projet'!$A$192&gt;35,EJ48+EI49-ER48,IF(A49&lt;'Données projet'!$A$192,$EG$205^A49,IF(A49='Données projet'!$A$192,'Données projet'!$B$192,EJ48+EI49-ER48)))</f>
        <v>173.00000000000003</v>
      </c>
      <c r="EK49" s="17">
        <f>EJ49*VLOOKUP('Données projet'!$B$15,Paramètres!$A$1:$I$89,3,0)*VLOOKUP('Données projet'!$B$15,Paramètres!$A$1:$I$89,5,0)</f>
        <v>148.43400000000003</v>
      </c>
      <c r="EL49" s="13">
        <f t="shared" si="45"/>
        <v>38.222489421716382</v>
      </c>
      <c r="EM49" s="20">
        <f t="shared" si="19"/>
        <v>325.0933857428227</v>
      </c>
      <c r="EN49" s="59">
        <f t="shared" si="20"/>
        <v>618.42671907615602</v>
      </c>
      <c r="EO49" s="59">
        <f ca="1">AVERAGE(OFFSET($EN$3,0,0,'Données projet'!$E$15+1,1))-AVERAGE(OFFSET($H$3,0,0,'Données projet'!$E$15+1,1))</f>
        <v>447.47021939360354</v>
      </c>
      <c r="EP49" s="59">
        <f t="shared" si="46"/>
        <v>256.77417912163997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37.618605841837798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37.618605841837798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8.6</v>
      </c>
      <c r="FE49" s="12">
        <f>IF('Données projet'!$A$218&gt;35,FE48+FD49-FM48,IF(A49&lt;'Données projet'!$A$218,$FB$205^A49,IF(A49='Données projet'!$A$218,'Données projet'!$B$218,FE48+FD49-FM48)))</f>
        <v>226.60000000000005</v>
      </c>
      <c r="FF49" s="17">
        <f>FE49*VLOOKUP('Données projet'!$B$16,Paramètres!$A$1:$I$89,3,0)*VLOOKUP('Données projet'!$B$16,Paramètres!$A$1:$I$89,5,0)</f>
        <v>180.28296000000006</v>
      </c>
      <c r="FG49" s="13">
        <f t="shared" si="47"/>
        <v>45.385133797071397</v>
      </c>
      <c r="FH49" s="20">
        <f t="shared" si="22"/>
        <v>393.03859669656612</v>
      </c>
      <c r="FI49" s="59">
        <f t="shared" si="23"/>
        <v>686.37193002989943</v>
      </c>
      <c r="FJ49" s="59">
        <f ca="1">AVERAGE(OFFSET($FI$3,0,0,'Données projet'!$E$16+1,1))-AVERAGE(OFFSET($H$3,0,0,'Données projet'!$E$16+1,1))</f>
        <v>353.37024194969638</v>
      </c>
      <c r="FK49" s="59">
        <f t="shared" si="48"/>
        <v>345.4750813433123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38.576375971994885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38.576375971994885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5.8</v>
      </c>
      <c r="FZ49" s="12">
        <f>IF('Données projet'!$A$244&gt;35,FZ48+FY49-GH48,IF(A49&lt;'Données projet'!$A$244,$FW$205^A49,IF(A49='Données projet'!$A$244,'Données projet'!$B$244,FZ48+FY49-GH48)))</f>
        <v>147.79999999999998</v>
      </c>
      <c r="GA49" s="17">
        <f>FZ49*VLOOKUP('Données projet'!$B$17,Paramètres!$A$1:$I$89,3,0)*VLOOKUP('Données projet'!$B$17,Paramètres!$A$1:$I$89,5,0)</f>
        <v>119.89536</v>
      </c>
      <c r="GB49" s="13">
        <f t="shared" si="49"/>
        <v>31.650592493512807</v>
      </c>
      <c r="GC49" s="20">
        <f t="shared" si="25"/>
        <v>263.94253392620141</v>
      </c>
      <c r="GD49" s="59">
        <f t="shared" si="26"/>
        <v>557.27586725953472</v>
      </c>
      <c r="GE49" s="59">
        <f ca="1">AVERAGE(OFFSET($GD$3,0,0,'Données projet'!$E$17+1,1))-AVERAGE(OFFSET($H$3,0,0,'Données projet'!$E$17+1,1))</f>
        <v>272.90535195666996</v>
      </c>
      <c r="GF49" s="59">
        <f t="shared" si="50"/>
        <v>222.25422164416898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13.465343812272852</v>
      </c>
      <c r="GM49" s="21">
        <f>EXP(-LN(2)/25)*GM48+(1-EXP(-LN(2)/25))/(LN(2)/25)*Calculateur!GH49*Calculateur!GJ49*VLOOKUP('Données projet'!$B$17,Paramètres!$A$1:$I$89,3,0)*0.475*44/12</f>
        <v>0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13.465343812272852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6">
        <f t="shared" si="1"/>
        <v>256.66666666666669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13.059999999999999</v>
      </c>
      <c r="N50" s="13">
        <f>IF('Données projet'!$A$36&gt;35,N49+M50-V49,IF(A50&lt;'Données projet'!$A$36,$K$205^A50,IF(A50='Données projet'!$A$36,'Données projet'!$B$36,N49+M50-V49)))</f>
        <v>239.83000000000007</v>
      </c>
      <c r="O50" s="13">
        <f>N50*VLOOKUP('Données projet'!$B$9,Paramètres!$A$1:$I$89,3,0)*VLOOKUP('Données projet'!$B$9,Paramètres!$A$1:$I$89,5,0)</f>
        <v>216.99818400000007</v>
      </c>
      <c r="P50" s="13">
        <f t="shared" si="33"/>
        <v>53.461935088977889</v>
      </c>
      <c r="Q50" s="20">
        <f t="shared" si="53"/>
        <v>471.05137407996989</v>
      </c>
      <c r="R50" s="59">
        <f t="shared" si="0"/>
        <v>764.3847074133032</v>
      </c>
      <c r="S50" s="59">
        <f ca="1">AVERAGE(OFFSET($R$3,0,0,'Données projet'!$E$9+1,1))-AVERAGE(OFFSET($H$3,0,0,'Données projet'!$E$9+1,1))</f>
        <v>530.15029472203241</v>
      </c>
      <c r="T50" s="59">
        <f t="shared" si="34"/>
        <v>279.93992816625956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41.702648352425008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41.702648352425008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13.059999999999999</v>
      </c>
      <c r="AI50" s="13">
        <f>IF('Données projet'!$A$62&gt;35,AI49+AH50-AQ49,IF(A50&lt;'Données projet'!$A$62,$AF$205^A50,IF(A50='Données projet'!$A$62,'Données projet'!$B$62,AI49+AH50-AQ49)))</f>
        <v>239.83000000000007</v>
      </c>
      <c r="AJ50" s="13">
        <f>AI50*VLOOKUP('Données projet'!$B$10,Paramètres!$A$1:$I$89,3,0)*VLOOKUP('Données projet'!$B$10,Paramètres!$A$1:$I$89,5,0)</f>
        <v>160.87796400000005</v>
      </c>
      <c r="AK50" s="13">
        <f t="shared" si="35"/>
        <v>41.040479524493612</v>
      </c>
      <c r="AL50" s="20">
        <f t="shared" si="4"/>
        <v>351.67462247182647</v>
      </c>
      <c r="AM50" s="59">
        <f t="shared" si="5"/>
        <v>645.00795580515978</v>
      </c>
      <c r="AN50" s="59">
        <f ca="1">AVERAGE(OFFSET($AM$3,0,0,'Données projet'!$E$10+1,1))-AVERAGE(OFFSET($H$3,0,0,'Données projet'!$E$10+1,1))</f>
        <v>403.92523699584234</v>
      </c>
      <c r="AO50" s="59">
        <f t="shared" si="36"/>
        <v>218.36990038879748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38.107592459974583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38.107592459974583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13.059999999999999</v>
      </c>
      <c r="BD50" s="12">
        <f>IF('Données projet'!$A$88&gt;35,BD49+BC50-BL49,IF(A50&lt;'Données projet'!$A$88,$BA$205^A50,IF(A50='Données projet'!$A$88,'Données projet'!$B$88,BD49+BC50-BL49)))</f>
        <v>239.83000000000007</v>
      </c>
      <c r="BE50" s="13">
        <f>BD50*VLOOKUP('Données projet'!$B$11,Paramètres!$A$1:$I$89,3,0)*VLOOKUP('Données projet'!$B$11,Paramètres!$A$1:$I$89,5,0)</f>
        <v>228.22222800000006</v>
      </c>
      <c r="BF50" s="13">
        <f t="shared" si="37"/>
        <v>55.898112239120678</v>
      </c>
      <c r="BG50" s="20">
        <f t="shared" si="7"/>
        <v>494.84292591646863</v>
      </c>
      <c r="BH50" s="59">
        <f t="shared" si="8"/>
        <v>788.17625924980189</v>
      </c>
      <c r="BI50" s="59">
        <f ca="1">AVERAGE(OFFSET($BH$3,0,0,'Données projet'!$E$11+1,1))-AVERAGE(OFFSET($H$3,0,0,'Données projet'!$E$11+1,1))</f>
        <v>555.30922539833159</v>
      </c>
      <c r="BJ50" s="59">
        <f t="shared" si="38"/>
        <v>292.20785527099503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43.859681887895285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43.859681887895285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7.4</v>
      </c>
      <c r="BY50" s="12">
        <f>IF('Données projet'!$A$114&gt;35,BY49+BX50-CG49,IF(A50&lt;'Données projet'!$A$114,$BV$205^A50,IF(A50='Données projet'!$A$114,'Données projet'!$B$114,BY49+BX50-CG49)))</f>
        <v>186.80000000000004</v>
      </c>
      <c r="BZ50" s="13">
        <f>BY50*VLOOKUP('Données projet'!$B$12,Paramètres!$A$1:$I$89,3,0)*VLOOKUP('Données projet'!$B$12,Paramètres!$A$1:$I$89,5,0)</f>
        <v>163.18848000000006</v>
      </c>
      <c r="CA50" s="13">
        <f t="shared" si="39"/>
        <v>41.560857991048017</v>
      </c>
      <c r="CB50" s="20">
        <f t="shared" si="10"/>
        <v>356.60509700107536</v>
      </c>
      <c r="CC50" s="59">
        <f t="shared" si="11"/>
        <v>649.93843033440862</v>
      </c>
      <c r="CD50" s="59">
        <f ca="1">AVERAGE(OFFSET($CC$3,0,0,'Données projet'!$E$12+1,1))-AVERAGE(OFFSET($H$3,0,0,'Données projet'!$E$12+1,1))</f>
        <v>354.24684313982857</v>
      </c>
      <c r="CE50" s="59">
        <f t="shared" si="40"/>
        <v>322.65043486962185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28.979080022314495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28.979080022314495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8.6</v>
      </c>
      <c r="CT50" s="12">
        <f>IF('Données projet'!$A$140&gt;35,CT49+CS50-DB49,IF(A50&lt;'Données projet'!$A$140,$CQ$205^A50,IF(A50='Données projet'!$A$140,'Données projet'!$B$140,CT49+CS50-DB49)))</f>
        <v>235.20000000000005</v>
      </c>
      <c r="CU50" s="17">
        <f>CT50*VLOOKUP('Données projet'!$B$13,Paramètres!$A$1:$I$89,3,0)*VLOOKUP('Données projet'!$B$13,Paramètres!$A$1:$I$89,5,0)</f>
        <v>172.44864000000001</v>
      </c>
      <c r="CV50" s="13">
        <f t="shared" si="41"/>
        <v>43.637980200453676</v>
      </c>
      <c r="CW50" s="20">
        <f t="shared" si="13"/>
        <v>376.35086351579019</v>
      </c>
      <c r="CX50" s="59">
        <f t="shared" si="14"/>
        <v>669.68419684912351</v>
      </c>
      <c r="CY50" s="59">
        <f ca="1">AVERAGE(OFFSET($CX$3,0,0,'Données projet'!$E$13+1,1))-AVERAGE(OFFSET($H$3,0,0,'Données projet'!$E$13+1,1))</f>
        <v>328.55201074501201</v>
      </c>
      <c r="CZ50" s="59">
        <f t="shared" si="42"/>
        <v>321.81422611044985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28.277488638193702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28.277488638193702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10.375</v>
      </c>
      <c r="DO50" s="12">
        <f>IF('Données projet'!$A$166&gt;35,DO49+DN50-DW49,IF(A50&lt;'Données projet'!$A$166,$DL$205^A50,IF(A50='Données projet'!$A$166,'Données projet'!$B$166,DO49+DN50-DW49)))</f>
        <v>218.12499999999991</v>
      </c>
      <c r="DP50" s="17">
        <f>DO50*VLOOKUP('Données projet'!$B$14,Paramètres!$A$1:$I$89,3,0)*VLOOKUP('Données projet'!$B$14,Paramètres!$A$1:$I$89,5,0)</f>
        <v>170.13749999999993</v>
      </c>
      <c r="DQ50" s="13">
        <f t="shared" si="43"/>
        <v>43.120817562072375</v>
      </c>
      <c r="DR50" s="20">
        <f t="shared" si="16"/>
        <v>371.42490308727588</v>
      </c>
      <c r="DS50" s="59">
        <f t="shared" si="17"/>
        <v>664.75823642060914</v>
      </c>
      <c r="DT50" s="59">
        <f ca="1">AVERAGE(OFFSET($DS$3,0,0,'Données projet'!$E$14+1,1))-AVERAGE(OFFSET($H$3,0,0,'Données projet'!$E$14+1,1))</f>
        <v>288.82868507674738</v>
      </c>
      <c r="DU50" s="59">
        <f t="shared" si="44"/>
        <v>283.48738729114024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35.696388230028241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35.696388230028241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11</v>
      </c>
      <c r="EJ50" s="12">
        <f>IF('Données projet'!$A$192&gt;35,EJ49+EI50-ER49,IF(A50&lt;'Données projet'!$A$192,$EG$205^A50,IF(A50='Données projet'!$A$192,'Données projet'!$B$192,EJ49+EI50-ER49)))</f>
        <v>184.00000000000003</v>
      </c>
      <c r="EK50" s="17">
        <f>EJ50*VLOOKUP('Données projet'!$B$15,Paramètres!$A$1:$I$89,3,0)*VLOOKUP('Données projet'!$B$15,Paramètres!$A$1:$I$89,5,0)</f>
        <v>157.87200000000004</v>
      </c>
      <c r="EL50" s="13">
        <f t="shared" si="45"/>
        <v>40.362165684361159</v>
      </c>
      <c r="EM50" s="20">
        <f t="shared" si="19"/>
        <v>345.25783856692902</v>
      </c>
      <c r="EN50" s="59">
        <f t="shared" si="20"/>
        <v>638.59117190026234</v>
      </c>
      <c r="EO50" s="59">
        <f ca="1">AVERAGE(OFFSET($EN$3,0,0,'Données projet'!$E$15+1,1))-AVERAGE(OFFSET($H$3,0,0,'Données projet'!$E$15+1,1))</f>
        <v>447.47021939360354</v>
      </c>
      <c r="EP50" s="59">
        <f t="shared" si="46"/>
        <v>256.77417912163997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36.880927926363285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36.880927926363285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8.6</v>
      </c>
      <c r="FE50" s="12">
        <f>IF('Données projet'!$A$218&gt;35,FE49+FD50-FM49,IF(A50&lt;'Données projet'!$A$218,$FB$205^A50,IF(A50='Données projet'!$A$218,'Données projet'!$B$218,FE49+FD50-FM49)))</f>
        <v>235.20000000000005</v>
      </c>
      <c r="FF50" s="17">
        <f>FE50*VLOOKUP('Données projet'!$B$16,Paramètres!$A$1:$I$89,3,0)*VLOOKUP('Données projet'!$B$16,Paramètres!$A$1:$I$89,5,0)</f>
        <v>187.12512000000004</v>
      </c>
      <c r="FG50" s="13">
        <f t="shared" si="47"/>
        <v>46.903794805770545</v>
      </c>
      <c r="FH50" s="20">
        <f t="shared" si="22"/>
        <v>407.60035995338376</v>
      </c>
      <c r="FI50" s="59">
        <f t="shared" si="23"/>
        <v>700.93369328671702</v>
      </c>
      <c r="FJ50" s="59">
        <f ca="1">AVERAGE(OFFSET($FI$3,0,0,'Données projet'!$E$16+1,1))-AVERAGE(OFFSET($H$3,0,0,'Données projet'!$E$16+1,1))</f>
        <v>353.37024194969638</v>
      </c>
      <c r="FK50" s="59">
        <f t="shared" si="48"/>
        <v>345.4750813433123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37.819916768450085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37.819916768450085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5.8</v>
      </c>
      <c r="FZ50" s="12">
        <f>IF('Données projet'!$A$244&gt;35,FZ49+FY50-GH49,IF(A50&lt;'Données projet'!$A$244,$FW$205^A50,IF(A50='Données projet'!$A$244,'Données projet'!$B$244,FZ49+FY50-GH49)))</f>
        <v>153.6</v>
      </c>
      <c r="GA50" s="17">
        <f>FZ50*VLOOKUP('Données projet'!$B$17,Paramètres!$A$1:$I$89,3,0)*VLOOKUP('Données projet'!$B$17,Paramètres!$A$1:$I$89,5,0)</f>
        <v>124.60032000000001</v>
      </c>
      <c r="GB50" s="13">
        <f t="shared" si="49"/>
        <v>32.745587947600931</v>
      </c>
      <c r="GC50" s="20">
        <f t="shared" si="25"/>
        <v>274.04412300873832</v>
      </c>
      <c r="GD50" s="59">
        <f t="shared" si="26"/>
        <v>567.37745634207158</v>
      </c>
      <c r="GE50" s="59">
        <f ca="1">AVERAGE(OFFSET($GD$3,0,0,'Données projet'!$E$17+1,1))-AVERAGE(OFFSET($H$3,0,0,'Données projet'!$E$17+1,1))</f>
        <v>272.90535195666996</v>
      </c>
      <c r="GF50" s="59">
        <f t="shared" si="50"/>
        <v>222.25422164416898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13.201296633162936</v>
      </c>
      <c r="GM50" s="21">
        <f>EXP(-LN(2)/25)*GM49+(1-EXP(-LN(2)/25))/(LN(2)/25)*Calculateur!GH50*Calculateur!GJ50*VLOOKUP('Données projet'!$B$17,Paramètres!$A$1:$I$89,3,0)*0.475*44/12</f>
        <v>0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13.201296633162936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6">
        <f t="shared" si="1"/>
        <v>256.66666666666669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252.89</v>
      </c>
      <c r="L51" s="12">
        <f>VLOOKUP(A51,'Données projet'!$A$35:$I$55,9,0)</f>
        <v>13.059999999999999</v>
      </c>
      <c r="M51" s="12">
        <f t="array" ref="M51">INDEX(L:L,MIN(IF(ISNUMBER(L51:L247),ROW(L51:L247),"")))</f>
        <v>13.059999999999999</v>
      </c>
      <c r="N51" s="13">
        <f>IF('Données projet'!$A$36&gt;35,N50+M51-V50,IF(A51&lt;'Données projet'!$A$36,$K$205^A51,IF(A51='Données projet'!$A$36,'Données projet'!$B$36,N50+M51-V50)))</f>
        <v>252.89000000000007</v>
      </c>
      <c r="O51" s="13">
        <f>N51*VLOOKUP('Données projet'!$B$9,Paramètres!$A$1:$I$89,3,0)*VLOOKUP('Données projet'!$B$9,Paramètres!$A$1:$I$89,5,0)</f>
        <v>228.81487200000004</v>
      </c>
      <c r="P51" s="13">
        <f t="shared" si="33"/>
        <v>56.026352154237983</v>
      </c>
      <c r="Q51" s="20">
        <f t="shared" si="53"/>
        <v>496.09846540196457</v>
      </c>
      <c r="R51" s="59">
        <f t="shared" si="0"/>
        <v>789.43179873529789</v>
      </c>
      <c r="S51" s="59">
        <f ca="1">AVERAGE(OFFSET($R$3,0,0,'Données projet'!$E$9+1,1))-AVERAGE(OFFSET($H$3,0,0,'Données projet'!$E$9+1,1))</f>
        <v>530.15029472203241</v>
      </c>
      <c r="T51" s="59">
        <f t="shared" si="34"/>
        <v>279.93992816625956</v>
      </c>
      <c r="U51" s="15">
        <f>IF(ISNA(VLOOKUP(A51,'Données projet'!$A$35:$I$55,3,0)),0,VLOOKUP(A51,'Données projet'!$A$35:$I$55,3,0))</f>
        <v>3</v>
      </c>
      <c r="V51" s="15">
        <f>IF(ISNA(VLOOKUP(A51,'Données projet'!$A$35:$I$55,4,0)),0,VLOOKUP(A51,'Données projet'!$A$35:$I$55,4,0))</f>
        <v>61.12</v>
      </c>
      <c r="W51" s="16">
        <f>IF(ISNA(VLOOKUP(A51,'Données projet'!$A$35:$I$55,5,0)),0%,VLOOKUP(A51,'Données projet'!$A$35:$I$55,5,0)*VLOOKUP('Données projet'!$B$9,Paramètres!$A$1:$I$89,7,0))</f>
        <v>0.43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67.172519093966031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67.172519093966031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252.89</v>
      </c>
      <c r="AG51" s="12">
        <f>VLOOKUP(A51,'Données projet'!$A$61:$I$81,9,0)</f>
        <v>13.059999999999999</v>
      </c>
      <c r="AH51" s="12">
        <f t="array" ref="AH51">INDEX(AG:AG,MIN(IF(ISNUMBER(AG51:AG247),ROW(AG51:AG247),"")))</f>
        <v>13.059999999999999</v>
      </c>
      <c r="AI51" s="13">
        <f>IF('Données projet'!$A$62&gt;35,AI50+AH51-AQ50,IF(A51&lt;'Données projet'!$A$62,$AF$205^A51,IF(A51='Données projet'!$A$62,'Données projet'!$B$62,AI50+AH51-AQ50)))</f>
        <v>252.89000000000007</v>
      </c>
      <c r="AJ51" s="13">
        <f>AI51*VLOOKUP('Données projet'!$B$10,Paramètres!$A$1:$I$89,3,0)*VLOOKUP('Données projet'!$B$10,Paramètres!$A$1:$I$89,5,0)</f>
        <v>169.63861200000005</v>
      </c>
      <c r="AK51" s="13">
        <f t="shared" si="35"/>
        <v>43.009074673245848</v>
      </c>
      <c r="AL51" s="20">
        <f t="shared" si="4"/>
        <v>370.36138762256996</v>
      </c>
      <c r="AM51" s="59">
        <f t="shared" si="5"/>
        <v>663.69472095590322</v>
      </c>
      <c r="AN51" s="59">
        <f ca="1">AVERAGE(OFFSET($AM$3,0,0,'Données projet'!$E$10+1,1))-AVERAGE(OFFSET($H$3,0,0,'Données projet'!$E$10+1,1))</f>
        <v>403.92523699584234</v>
      </c>
      <c r="AO51" s="59">
        <f t="shared" si="36"/>
        <v>218.36990038879748</v>
      </c>
      <c r="AP51" s="15">
        <f>IF(ISNA(VLOOKUP(A51,'Données projet'!$A$61:$I$81,3,0)),0,VLOOKUP(A51,'Données projet'!$A$61:$I$81,3,0))</f>
        <v>3</v>
      </c>
      <c r="AQ51" s="15">
        <f>IF(ISNA(VLOOKUP(A51,'Données projet'!$A$61:$I$81,4,0)),0,VLOOKUP(A51,'Données projet'!$A$61:$I$81,4,0))</f>
        <v>61.12</v>
      </c>
      <c r="AR51" s="16">
        <f>IF(ISNA(VLOOKUP(A51,'Données projet'!$A$61:$I$81,5,0)),0%,VLOOKUP(A51,'Données projet'!$A$61:$I$81,5,0)*VLOOKUP('Données projet'!$B$10,Paramètres!$A$1:$I$89,7,0))</f>
        <v>0.53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61.38178468931379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61.38178468931379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>
        <f>VLOOKUP(A51,'Données projet'!$A$87:$I$107,2,0)</f>
        <v>252.89</v>
      </c>
      <c r="BB51" s="12">
        <f>VLOOKUP(A51,'Données projet'!$A$87:$I$107,9,0)</f>
        <v>13.059999999999999</v>
      </c>
      <c r="BC51" s="12">
        <f t="array" ref="BC51">INDEX(BB:BB,MIN(IF(ISNUMBER(BB51:BB247),ROW(BB51:BB247),"")))</f>
        <v>13.059999999999999</v>
      </c>
      <c r="BD51" s="12">
        <f>IF('Données projet'!$A$88&gt;35,BD50+BC51-BL50,IF(A51&lt;'Données projet'!$A$88,$BA$205^A51,IF(A51='Données projet'!$A$88,'Données projet'!$B$88,BD50+BC51-BL50)))</f>
        <v>252.89000000000007</v>
      </c>
      <c r="BE51" s="13">
        <f>BD51*VLOOKUP('Données projet'!$B$11,Paramètres!$A$1:$I$89,3,0)*VLOOKUP('Données projet'!$B$11,Paramètres!$A$1:$I$89,5,0)</f>
        <v>240.65012400000006</v>
      </c>
      <c r="BF51" s="13">
        <f t="shared" si="37"/>
        <v>58.579385797648833</v>
      </c>
      <c r="BG51" s="20">
        <f t="shared" si="7"/>
        <v>521.15806289757188</v>
      </c>
      <c r="BH51" s="59">
        <f t="shared" si="8"/>
        <v>814.49139623090514</v>
      </c>
      <c r="BI51" s="59">
        <f ca="1">AVERAGE(OFFSET($BH$3,0,0,'Données projet'!$E$11+1,1))-AVERAGE(OFFSET($H$3,0,0,'Données projet'!$E$11+1,1))</f>
        <v>555.30922539833159</v>
      </c>
      <c r="BJ51" s="59">
        <f t="shared" si="38"/>
        <v>292.20785527099503</v>
      </c>
      <c r="BK51" s="15">
        <f>IF(ISNA(VLOOKUP(A51,'Données projet'!$A$87:$I$107,3,0)),0,VLOOKUP(A51,'Données projet'!$A$87:$I$107,3,0))</f>
        <v>3</v>
      </c>
      <c r="BL51" s="15">
        <f>IF(ISNA(VLOOKUP(A51,'Données projet'!$A$87:$I$107,4,0)),0,VLOOKUP(A51,'Données projet'!$A$87:$I$107,4,0))</f>
        <v>61.12</v>
      </c>
      <c r="BM51" s="16">
        <f>IF(ISNA(VLOOKUP(A51,'Données projet'!$A$87:$I$107,5,0)),0%,VLOOKUP(A51,'Données projet'!$A$87:$I$107,5,0)*VLOOKUP('Données projet'!$B$11,Paramètres!$A$1:$I$89,7,0))</f>
        <v>0.43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70.646959736757395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70.646959736757395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7.4</v>
      </c>
      <c r="BY51" s="12">
        <f>IF('Données projet'!$A$114&gt;35,BY50+BX51-CG50,IF(A51&lt;'Données projet'!$A$114,$BV$205^A51,IF(A51='Données projet'!$A$114,'Données projet'!$B$114,BY50+BX51-CG50)))</f>
        <v>194.20000000000005</v>
      </c>
      <c r="BZ51" s="13">
        <f>BY51*VLOOKUP('Données projet'!$B$12,Paramètres!$A$1:$I$89,3,0)*VLOOKUP('Données projet'!$B$12,Paramètres!$A$1:$I$89,5,0)</f>
        <v>169.65312000000006</v>
      </c>
      <c r="CA51" s="13">
        <f t="shared" si="39"/>
        <v>43.012324771430336</v>
      </c>
      <c r="CB51" s="20">
        <f t="shared" si="10"/>
        <v>370.39231631024131</v>
      </c>
      <c r="CC51" s="59">
        <f t="shared" si="11"/>
        <v>663.72564964357457</v>
      </c>
      <c r="CD51" s="59">
        <f ca="1">AVERAGE(OFFSET($CC$3,0,0,'Données projet'!$E$12+1,1))-AVERAGE(OFFSET($H$3,0,0,'Données projet'!$E$12+1,1))</f>
        <v>354.24684313982857</v>
      </c>
      <c r="CE51" s="59">
        <f t="shared" si="40"/>
        <v>322.65043486962185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28.41081793857041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28.41081793857041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8.6</v>
      </c>
      <c r="CT51" s="12">
        <f>IF('Données projet'!$A$140&gt;35,CT50+CS51-DB50,IF(A51&lt;'Données projet'!$A$140,$CQ$205^A51,IF(A51='Données projet'!$A$140,'Données projet'!$B$140,CT50+CS51-DB50)))</f>
        <v>243.80000000000004</v>
      </c>
      <c r="CU51" s="17">
        <f>CT51*VLOOKUP('Données projet'!$B$13,Paramètres!$A$1:$I$89,3,0)*VLOOKUP('Données projet'!$B$13,Paramètres!$A$1:$I$89,5,0)</f>
        <v>178.75416000000001</v>
      </c>
      <c r="CV51" s="13">
        <f t="shared" si="41"/>
        <v>45.044897778507469</v>
      </c>
      <c r="CW51" s="20">
        <f t="shared" si="13"/>
        <v>389.78335896423386</v>
      </c>
      <c r="CX51" s="59">
        <f t="shared" si="14"/>
        <v>683.11669229756717</v>
      </c>
      <c r="CY51" s="59">
        <f ca="1">AVERAGE(OFFSET($CX$3,0,0,'Données projet'!$E$13+1,1))-AVERAGE(OFFSET($H$3,0,0,'Données projet'!$E$13+1,1))</f>
        <v>328.55201074501201</v>
      </c>
      <c r="CZ51" s="59">
        <f t="shared" si="42"/>
        <v>321.81422611044985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27.722984333563737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27.722984333563737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10.375</v>
      </c>
      <c r="DO51" s="12">
        <f>IF('Données projet'!$A$166&gt;35,DO50+DN51-DW50,IF(A51&lt;'Données projet'!$A$166,$DL$205^A51,IF(A51='Données projet'!$A$166,'Données projet'!$B$166,DO50+DN51-DW50)))</f>
        <v>228.49999999999991</v>
      </c>
      <c r="DP51" s="17">
        <f>DO51*VLOOKUP('Données projet'!$B$14,Paramètres!$A$1:$I$89,3,0)*VLOOKUP('Données projet'!$B$14,Paramètres!$A$1:$I$89,5,0)</f>
        <v>178.22999999999993</v>
      </c>
      <c r="DQ51" s="13">
        <f t="shared" si="43"/>
        <v>44.928167580487852</v>
      </c>
      <c r="DR51" s="20">
        <f t="shared" si="16"/>
        <v>388.66714186934951</v>
      </c>
      <c r="DS51" s="59">
        <f t="shared" si="17"/>
        <v>682.00047520268276</v>
      </c>
      <c r="DT51" s="59">
        <f ca="1">AVERAGE(OFFSET($DS$3,0,0,'Données projet'!$E$14+1,1))-AVERAGE(OFFSET($H$3,0,0,'Données projet'!$E$14+1,1))</f>
        <v>288.82868507674738</v>
      </c>
      <c r="DU51" s="59">
        <f t="shared" si="44"/>
        <v>283.48738729114024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34.996403829484336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34.996403829484336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11</v>
      </c>
      <c r="EJ51" s="12">
        <f>IF('Données projet'!$A$192&gt;35,EJ50+EI51-ER50,IF(A51&lt;'Données projet'!$A$192,$EG$205^A51,IF(A51='Données projet'!$A$192,'Données projet'!$B$192,EJ50+EI51-ER50)))</f>
        <v>195.00000000000003</v>
      </c>
      <c r="EK51" s="17">
        <f>EJ51*VLOOKUP('Données projet'!$B$15,Paramètres!$A$1:$I$89,3,0)*VLOOKUP('Données projet'!$B$15,Paramètres!$A$1:$I$89,5,0)</f>
        <v>167.31000000000006</v>
      </c>
      <c r="EL51" s="13">
        <f t="shared" si="45"/>
        <v>42.486994942347515</v>
      </c>
      <c r="EM51" s="20">
        <f t="shared" si="19"/>
        <v>365.39643285792204</v>
      </c>
      <c r="EN51" s="59">
        <f t="shared" si="20"/>
        <v>658.72976619125529</v>
      </c>
      <c r="EO51" s="59">
        <f ca="1">AVERAGE(OFFSET($EN$3,0,0,'Données projet'!$E$15+1,1))-AVERAGE(OFFSET($H$3,0,0,'Données projet'!$E$15+1,1))</f>
        <v>447.47021939360354</v>
      </c>
      <c r="EP51" s="59">
        <f t="shared" si="46"/>
        <v>256.77417912163997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36.157715424872123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36.157715424872123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8.6</v>
      </c>
      <c r="FE51" s="12">
        <f>IF('Données projet'!$A$218&gt;35,FE50+FD51-FM50,IF(A51&lt;'Données projet'!$A$218,$FB$205^A51,IF(A51='Données projet'!$A$218,'Données projet'!$B$218,FE50+FD51-FM50)))</f>
        <v>243.80000000000004</v>
      </c>
      <c r="FF51" s="17">
        <f>FE51*VLOOKUP('Données projet'!$B$16,Paramètres!$A$1:$I$89,3,0)*VLOOKUP('Données projet'!$B$16,Paramètres!$A$1:$I$89,5,0)</f>
        <v>193.96728000000004</v>
      </c>
      <c r="FG51" s="13">
        <f t="shared" si="47"/>
        <v>48.41600442423902</v>
      </c>
      <c r="FH51" s="20">
        <f t="shared" si="22"/>
        <v>422.15088703888301</v>
      </c>
      <c r="FI51" s="59">
        <f t="shared" si="23"/>
        <v>715.48422037221633</v>
      </c>
      <c r="FJ51" s="59">
        <f ca="1">AVERAGE(OFFSET($FI$3,0,0,'Données projet'!$E$16+1,1))-AVERAGE(OFFSET($H$3,0,0,'Données projet'!$E$16+1,1))</f>
        <v>353.37024194969638</v>
      </c>
      <c r="FK51" s="59">
        <f t="shared" si="48"/>
        <v>345.4750813433123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37.078291268492244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37.078291268492244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5.8</v>
      </c>
      <c r="FZ51" s="12">
        <f>IF('Données projet'!$A$244&gt;35,FZ50+FY51-GH50,IF(A51&lt;'Données projet'!$A$244,$FW$205^A51,IF(A51='Données projet'!$A$244,'Données projet'!$B$244,FZ50+FY51-GH50)))</f>
        <v>159.4</v>
      </c>
      <c r="GA51" s="17">
        <f>FZ51*VLOOKUP('Données projet'!$B$17,Paramètres!$A$1:$I$89,3,0)*VLOOKUP('Données projet'!$B$17,Paramètres!$A$1:$I$89,5,0)</f>
        <v>129.30528000000001</v>
      </c>
      <c r="GB51" s="13">
        <f t="shared" si="49"/>
        <v>33.835779910277751</v>
      </c>
      <c r="GC51" s="20">
        <f t="shared" si="25"/>
        <v>284.13734601040039</v>
      </c>
      <c r="GD51" s="59">
        <f t="shared" si="26"/>
        <v>577.47067934373376</v>
      </c>
      <c r="GE51" s="59">
        <f ca="1">AVERAGE(OFFSET($GD$3,0,0,'Données projet'!$E$17+1,1))-AVERAGE(OFFSET($H$3,0,0,'Données projet'!$E$17+1,1))</f>
        <v>272.90535195666996</v>
      </c>
      <c r="GF51" s="59">
        <f t="shared" si="50"/>
        <v>222.25422164416898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12.942427258182489</v>
      </c>
      <c r="GM51" s="21">
        <f>EXP(-LN(2)/25)*GM50+(1-EXP(-LN(2)/25))/(LN(2)/25)*Calculateur!GH51*Calculateur!GJ51*VLOOKUP('Données projet'!$B$17,Paramètres!$A$1:$I$89,3,0)*0.475*44/12</f>
        <v>0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12.942427258182489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6">
        <f t="shared" si="1"/>
        <v>256.66666666666669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12.271428571428576</v>
      </c>
      <c r="N52" s="13">
        <f>IF('Données projet'!$A$36&gt;35,N51+M52-V51,IF(A52&lt;'Données projet'!$A$36,$K$205^A52,IF(A52='Données projet'!$A$36,'Données projet'!$B$36,N51+M52-V51)))</f>
        <v>204.04142857142864</v>
      </c>
      <c r="O52" s="13">
        <f>N52*VLOOKUP('Données projet'!$B$9,Paramètres!$A$1:$I$89,3,0)*VLOOKUP('Données projet'!$B$9,Paramètres!$A$1:$I$89,5,0)</f>
        <v>184.61668457142864</v>
      </c>
      <c r="P52" s="13">
        <f t="shared" si="33"/>
        <v>46.347794643176734</v>
      </c>
      <c r="Q52" s="20">
        <f t="shared" si="53"/>
        <v>402.26313463210437</v>
      </c>
      <c r="R52" s="59">
        <f t="shared" si="0"/>
        <v>695.59646796543768</v>
      </c>
      <c r="S52" s="59">
        <f ca="1">AVERAGE(OFFSET($R$3,0,0,'Données projet'!$E$9+1,1))-AVERAGE(OFFSET($H$3,0,0,'Données projet'!$E$9+1,1))</f>
        <v>530.15029472203241</v>
      </c>
      <c r="T52" s="59">
        <f t="shared" si="34"/>
        <v>279.93992816625956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65.855306965724438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65.855306965724438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12.271428571428576</v>
      </c>
      <c r="AI52" s="13">
        <f>IF('Données projet'!$A$62&gt;35,AI51+AH52-AQ51,IF(A52&lt;'Données projet'!$A$62,$AF$205^A52,IF(A52='Données projet'!$A$62,'Données projet'!$B$62,AI51+AH52-AQ51)))</f>
        <v>204.04142857142864</v>
      </c>
      <c r="AJ52" s="13">
        <f>AI52*VLOOKUP('Données projet'!$B$10,Paramètres!$A$1:$I$89,3,0)*VLOOKUP('Données projet'!$B$10,Paramètres!$A$1:$I$89,5,0)</f>
        <v>136.87099028571433</v>
      </c>
      <c r="AK52" s="13">
        <f t="shared" si="35"/>
        <v>35.579253049725239</v>
      </c>
      <c r="AL52" s="20">
        <f t="shared" si="4"/>
        <v>300.35084047589049</v>
      </c>
      <c r="AM52" s="59">
        <f t="shared" si="5"/>
        <v>593.68417380922381</v>
      </c>
      <c r="AN52" s="59">
        <f ca="1">AVERAGE(OFFSET($AM$3,0,0,'Données projet'!$E$10+1,1))-AVERAGE(OFFSET($H$3,0,0,'Données projet'!$E$10+1,1))</f>
        <v>403.92523699584234</v>
      </c>
      <c r="AO52" s="59">
        <f t="shared" si="36"/>
        <v>218.36990038879748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60.178125330748195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60.178125330748195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12.271428571428576</v>
      </c>
      <c r="BD52" s="12">
        <f>IF('Données projet'!$A$88&gt;35,BD51+BC52-BL51,IF(A52&lt;'Données projet'!$A$88,$BA$205^A52,IF(A52='Données projet'!$A$88,'Données projet'!$B$88,BD51+BC52-BL51)))</f>
        <v>204.04142857142864</v>
      </c>
      <c r="BE52" s="13">
        <f>BD52*VLOOKUP('Données projet'!$B$11,Paramètres!$A$1:$I$89,3,0)*VLOOKUP('Données projet'!$B$11,Paramètres!$A$1:$I$89,5,0)</f>
        <v>194.16582342857149</v>
      </c>
      <c r="BF52" s="13">
        <f t="shared" si="37"/>
        <v>48.459791488807113</v>
      </c>
      <c r="BG52" s="20">
        <f t="shared" si="7"/>
        <v>422.57294598110099</v>
      </c>
      <c r="BH52" s="59">
        <f t="shared" si="8"/>
        <v>715.9062793144343</v>
      </c>
      <c r="BI52" s="59">
        <f ca="1">AVERAGE(OFFSET($BH$3,0,0,'Données projet'!$E$11+1,1))-AVERAGE(OFFSET($H$3,0,0,'Données projet'!$E$11+1,1))</f>
        <v>555.30922539833159</v>
      </c>
      <c r="BJ52" s="59">
        <f t="shared" si="38"/>
        <v>292.20785527099503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69.261615946710194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69.261615946710194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7.4</v>
      </c>
      <c r="BY52" s="12">
        <f>IF('Données projet'!$A$114&gt;35,BY51+BX52-CG51,IF(A52&lt;'Données projet'!$A$114,$BV$205^A52,IF(A52='Données projet'!$A$114,'Données projet'!$B$114,BY51+BX52-CG51)))</f>
        <v>201.60000000000005</v>
      </c>
      <c r="BZ52" s="13">
        <f>BY52*VLOOKUP('Données projet'!$B$12,Paramètres!$A$1:$I$89,3,0)*VLOOKUP('Données projet'!$B$12,Paramètres!$A$1:$I$89,5,0)</f>
        <v>176.11776000000006</v>
      </c>
      <c r="CA52" s="13">
        <f t="shared" si="39"/>
        <v>44.457366290237246</v>
      </c>
      <c r="CB52" s="20">
        <f t="shared" si="10"/>
        <v>384.16834495549665</v>
      </c>
      <c r="CC52" s="59">
        <f t="shared" si="11"/>
        <v>677.50167828882991</v>
      </c>
      <c r="CD52" s="59">
        <f ca="1">AVERAGE(OFFSET($CC$3,0,0,'Données projet'!$E$12+1,1))-AVERAGE(OFFSET($H$3,0,0,'Données projet'!$E$12+1,1))</f>
        <v>354.24684313982857</v>
      </c>
      <c r="CE52" s="59">
        <f t="shared" si="40"/>
        <v>322.65043486962185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27.853699127682901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27.853699127682901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8.6</v>
      </c>
      <c r="CT52" s="12">
        <f>IF('Données projet'!$A$140&gt;35,CT51+CS52-DB51,IF(A52&lt;'Données projet'!$A$140,$CQ$205^A52,IF(A52='Données projet'!$A$140,'Données projet'!$B$140,CT51+CS52-DB51)))</f>
        <v>252.40000000000003</v>
      </c>
      <c r="CU52" s="17">
        <f>CT52*VLOOKUP('Données projet'!$B$13,Paramètres!$A$1:$I$89,3,0)*VLOOKUP('Données projet'!$B$13,Paramètres!$A$1:$I$89,5,0)</f>
        <v>185.05968000000004</v>
      </c>
      <c r="CV52" s="13">
        <f t="shared" si="41"/>
        <v>46.44604914943055</v>
      </c>
      <c r="CW52" s="20">
        <f t="shared" si="13"/>
        <v>403.20581160192484</v>
      </c>
      <c r="CX52" s="59">
        <f t="shared" si="14"/>
        <v>696.53914493525815</v>
      </c>
      <c r="CY52" s="59">
        <f ca="1">AVERAGE(OFFSET($CX$3,0,0,'Données projet'!$E$13+1,1))-AVERAGE(OFFSET($H$3,0,0,'Données projet'!$E$13+1,1))</f>
        <v>328.55201074501201</v>
      </c>
      <c r="CZ52" s="59">
        <f t="shared" si="42"/>
        <v>321.81422611044985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27.179353520133336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27.179353520133336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10.375</v>
      </c>
      <c r="DO52" s="12">
        <f>IF('Données projet'!$A$166&gt;35,DO51+DN52-DW51,IF(A52&lt;'Données projet'!$A$166,$DL$205^A52,IF(A52='Données projet'!$A$166,'Données projet'!$B$166,DO51+DN52-DW51)))</f>
        <v>238.87499999999991</v>
      </c>
      <c r="DP52" s="17">
        <f>DO52*VLOOKUP('Données projet'!$B$14,Paramètres!$A$1:$I$89,3,0)*VLOOKUP('Données projet'!$B$14,Paramètres!$A$1:$I$89,5,0)</f>
        <v>186.32249999999993</v>
      </c>
      <c r="DQ52" s="13">
        <f t="shared" si="43"/>
        <v>46.725987276254116</v>
      </c>
      <c r="DR52" s="20">
        <f t="shared" si="16"/>
        <v>405.8927820061424</v>
      </c>
      <c r="DS52" s="59">
        <f t="shared" si="17"/>
        <v>699.22611533947565</v>
      </c>
      <c r="DT52" s="59">
        <f ca="1">AVERAGE(OFFSET($DS$3,0,0,'Données projet'!$E$14+1,1))-AVERAGE(OFFSET($H$3,0,0,'Données projet'!$E$14+1,1))</f>
        <v>288.82868507674738</v>
      </c>
      <c r="DU52" s="59">
        <f t="shared" si="44"/>
        <v>283.48738729114024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34.310145696086771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34.310145696086771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11</v>
      </c>
      <c r="EJ52" s="12">
        <f>IF('Données projet'!$A$192&gt;35,EJ51+EI52-ER51,IF(A52&lt;'Données projet'!$A$192,$EG$205^A52,IF(A52='Données projet'!$A$192,'Données projet'!$B$192,EJ51+EI52-ER51)))</f>
        <v>206.00000000000003</v>
      </c>
      <c r="EK52" s="17">
        <f>EJ52*VLOOKUP('Données projet'!$B$15,Paramètres!$A$1:$I$89,3,0)*VLOOKUP('Données projet'!$B$15,Paramètres!$A$1:$I$89,5,0)</f>
        <v>176.74800000000005</v>
      </c>
      <c r="EL52" s="13">
        <f t="shared" si="45"/>
        <v>44.597910160550732</v>
      </c>
      <c r="EM52" s="20">
        <f t="shared" si="19"/>
        <v>385.51079352962591</v>
      </c>
      <c r="EN52" s="59">
        <f t="shared" si="20"/>
        <v>678.84412686295923</v>
      </c>
      <c r="EO52" s="59">
        <f ca="1">AVERAGE(OFFSET($EN$3,0,0,'Données projet'!$E$15+1,1))-AVERAGE(OFFSET($H$3,0,0,'Données projet'!$E$15+1,1))</f>
        <v>447.47021939360354</v>
      </c>
      <c r="EP52" s="59">
        <f t="shared" si="46"/>
        <v>256.77417912163997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35.448684679419138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35.448684679419138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8.6</v>
      </c>
      <c r="FE52" s="12">
        <f>IF('Données projet'!$A$218&gt;35,FE51+FD52-FM51,IF(A52&lt;'Données projet'!$A$218,$FB$205^A52,IF(A52='Données projet'!$A$218,'Données projet'!$B$218,FE51+FD52-FM51)))</f>
        <v>252.40000000000003</v>
      </c>
      <c r="FF52" s="17">
        <f>FE52*VLOOKUP('Données projet'!$B$16,Paramètres!$A$1:$I$89,3,0)*VLOOKUP('Données projet'!$B$16,Paramètres!$A$1:$I$89,5,0)</f>
        <v>200.80944000000002</v>
      </c>
      <c r="FG52" s="13">
        <f t="shared" si="47"/>
        <v>49.922016299484312</v>
      </c>
      <c r="FH52" s="20">
        <f t="shared" si="22"/>
        <v>436.69061972160188</v>
      </c>
      <c r="FI52" s="59">
        <f t="shared" si="23"/>
        <v>730.02395305493519</v>
      </c>
      <c r="FJ52" s="59">
        <f ca="1">AVERAGE(OFFSET($FI$3,0,0,'Données projet'!$E$16+1,1))-AVERAGE(OFFSET($H$3,0,0,'Données projet'!$E$16+1,1))</f>
        <v>353.37024194969638</v>
      </c>
      <c r="FK52" s="59">
        <f t="shared" si="48"/>
        <v>345.4750813433123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36.35120859224169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36.35120859224169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5.8</v>
      </c>
      <c r="FZ52" s="12">
        <f>IF('Données projet'!$A$244&gt;35,FZ51+FY52-GH51,IF(A52&lt;'Données projet'!$A$244,$FW$205^A52,IF(A52='Données projet'!$A$244,'Données projet'!$B$244,FZ51+FY52-GH51)))</f>
        <v>165.20000000000002</v>
      </c>
      <c r="GA52" s="17">
        <f>FZ52*VLOOKUP('Données projet'!$B$17,Paramètres!$A$1:$I$89,3,0)*VLOOKUP('Données projet'!$B$17,Paramètres!$A$1:$I$89,5,0)</f>
        <v>134.01024000000001</v>
      </c>
      <c r="GB52" s="13">
        <f t="shared" si="49"/>
        <v>34.921363182969436</v>
      </c>
      <c r="GC52" s="20">
        <f t="shared" si="25"/>
        <v>294.22254221033842</v>
      </c>
      <c r="GD52" s="59">
        <f t="shared" si="26"/>
        <v>587.55587554367173</v>
      </c>
      <c r="GE52" s="59">
        <f ca="1">AVERAGE(OFFSET($GD$3,0,0,'Données projet'!$E$17+1,1))-AVERAGE(OFFSET($H$3,0,0,'Données projet'!$E$17+1,1))</f>
        <v>272.90535195666996</v>
      </c>
      <c r="GF52" s="59">
        <f t="shared" si="50"/>
        <v>222.25422164416898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12.68863415375068</v>
      </c>
      <c r="GM52" s="21">
        <f>EXP(-LN(2)/25)*GM51+(1-EXP(-LN(2)/25))/(LN(2)/25)*Calculateur!GH52*Calculateur!GJ52*VLOOKUP('Données projet'!$B$17,Paramètres!$A$1:$I$89,3,0)*0.475*44/12</f>
        <v>0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12.68863415375068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6">
        <f t="shared" si="1"/>
        <v>256.66666666666669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12.271428571428576</v>
      </c>
      <c r="N53" s="13">
        <f>IF('Données projet'!$A$36&gt;35,N52+M53-V52,IF(A53&lt;'Données projet'!$A$36,$K$205^A53,IF(A53='Données projet'!$A$36,'Données projet'!$B$36,N52+M53-V52)))</f>
        <v>216.31285714285721</v>
      </c>
      <c r="O53" s="13">
        <f>N53*VLOOKUP('Données projet'!$B$9,Paramètres!$A$1:$I$89,3,0)*VLOOKUP('Données projet'!$B$9,Paramètres!$A$1:$I$89,5,0)</f>
        <v>195.71987314285718</v>
      </c>
      <c r="P53" s="13">
        <f t="shared" si="33"/>
        <v>48.802344365335458</v>
      </c>
      <c r="Q53" s="20">
        <f t="shared" si="53"/>
        <v>425.87619549343549</v>
      </c>
      <c r="R53" s="59">
        <f t="shared" si="0"/>
        <v>719.20952882676875</v>
      </c>
      <c r="S53" s="59">
        <f ca="1">AVERAGE(OFFSET($R$3,0,0,'Données projet'!$E$9+1,1))-AVERAGE(OFFSET($H$3,0,0,'Données projet'!$E$9+1,1))</f>
        <v>530.15029472203241</v>
      </c>
      <c r="T53" s="59">
        <f t="shared" si="34"/>
        <v>279.93992816625956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64.563924563897586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64.563924563897586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12.271428571428576</v>
      </c>
      <c r="AI53" s="13">
        <f>IF('Données projet'!$A$62&gt;35,AI52+AH53-AQ52,IF(A53&lt;'Données projet'!$A$62,$AF$205^A53,IF(A53='Données projet'!$A$62,'Données projet'!$B$62,AI52+AH53-AQ52)))</f>
        <v>216.31285714285721</v>
      </c>
      <c r="AJ53" s="13">
        <f>AI53*VLOOKUP('Données projet'!$B$10,Paramètres!$A$1:$I$89,3,0)*VLOOKUP('Données projet'!$B$10,Paramètres!$A$1:$I$89,5,0)</f>
        <v>145.10266457142862</v>
      </c>
      <c r="AK53" s="13">
        <f t="shared" si="35"/>
        <v>37.463507659036516</v>
      </c>
      <c r="AL53" s="20">
        <f t="shared" si="4"/>
        <v>317.96941663472677</v>
      </c>
      <c r="AM53" s="59">
        <f t="shared" si="5"/>
        <v>611.30274996806008</v>
      </c>
      <c r="AN53" s="59">
        <f ca="1">AVERAGE(OFFSET($AM$3,0,0,'Données projet'!$E$10+1,1))-AVERAGE(OFFSET($H$3,0,0,'Données projet'!$E$10+1,1))</f>
        <v>403.92523699584234</v>
      </c>
      <c r="AO53" s="59">
        <f t="shared" si="36"/>
        <v>218.36990038879748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58.998068998044353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58.998068998044353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12.271428571428576</v>
      </c>
      <c r="BD53" s="12">
        <f>IF('Données projet'!$A$88&gt;35,BD52+BC53-BL52,IF(A53&lt;'Données projet'!$A$88,$BA$205^A53,IF(A53='Données projet'!$A$88,'Données projet'!$B$88,BD52+BC53-BL52)))</f>
        <v>216.31285714285721</v>
      </c>
      <c r="BE53" s="13">
        <f>BD53*VLOOKUP('Données projet'!$B$11,Paramètres!$A$1:$I$89,3,0)*VLOOKUP('Données projet'!$B$11,Paramètres!$A$1:$I$89,5,0)</f>
        <v>205.84331485714293</v>
      </c>
      <c r="BF53" s="13">
        <f t="shared" si="37"/>
        <v>51.026191220455026</v>
      </c>
      <c r="BG53" s="20">
        <f t="shared" si="7"/>
        <v>447.38105641848318</v>
      </c>
      <c r="BH53" s="59">
        <f t="shared" si="8"/>
        <v>740.7143897518165</v>
      </c>
      <c r="BI53" s="59">
        <f ca="1">AVERAGE(OFFSET($BH$3,0,0,'Données projet'!$E$11+1,1))-AVERAGE(OFFSET($H$3,0,0,'Données projet'!$E$11+1,1))</f>
        <v>555.30922539833159</v>
      </c>
      <c r="BJ53" s="59">
        <f t="shared" si="38"/>
        <v>292.20785527099503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67.903437903409539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67.903437903409539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209</v>
      </c>
      <c r="BW53" s="12">
        <f>VLOOKUP(A53,'Données projet'!$A$113:$I$133,9,0)</f>
        <v>7.4</v>
      </c>
      <c r="BX53" s="12">
        <f t="array" ref="BX53">INDEX(BW:BW,MIN(IF(ISNUMBER(BW53:BW249),ROW(BW53:BW249),"")))</f>
        <v>7.4</v>
      </c>
      <c r="BY53" s="12">
        <f>IF('Données projet'!$A$114&gt;35,BY52+BX53-CG52,IF(A53&lt;'Données projet'!$A$114,$BV$205^A53,IF(A53='Données projet'!$A$114,'Données projet'!$B$114,BY52+BX53-CG52)))</f>
        <v>209.00000000000006</v>
      </c>
      <c r="BZ53" s="13">
        <f>BY53*VLOOKUP('Données projet'!$B$12,Paramètres!$A$1:$I$89,3,0)*VLOOKUP('Données projet'!$B$12,Paramètres!$A$1:$I$89,5,0)</f>
        <v>182.58240000000009</v>
      </c>
      <c r="CA53" s="13">
        <f t="shared" si="39"/>
        <v>45.896245406460288</v>
      </c>
      <c r="CB53" s="20">
        <f t="shared" si="10"/>
        <v>397.93364074958509</v>
      </c>
      <c r="CC53" s="59">
        <f t="shared" si="11"/>
        <v>691.26697408291841</v>
      </c>
      <c r="CD53" s="59">
        <f ca="1">AVERAGE(OFFSET($CC$3,0,0,'Données projet'!$E$12+1,1))-AVERAGE(OFFSET($H$3,0,0,'Données projet'!$E$12+1,1))</f>
        <v>354.24684313982857</v>
      </c>
      <c r="CE53" s="59">
        <f t="shared" si="40"/>
        <v>322.65043486962185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24</v>
      </c>
      <c r="CH53" s="16">
        <f>IF(ISNA(VLOOKUP(A53,'Données projet'!$A$113:$I$133,5,0)),0%,VLOOKUP(A53,'Données projet'!$A$113:$I$133,5,0)*VLOOKUP('Données projet'!$B$12,Paramètres!$A$1:$I$89,7,0))</f>
        <v>0.43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37.273930768007027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37.273930768007027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261</v>
      </c>
      <c r="CR53" s="12">
        <f>VLOOKUP(A53,'Données projet'!$A$139:$I$159,9,0)</f>
        <v>8.6</v>
      </c>
      <c r="CS53" s="12">
        <f t="array" ref="CS53">INDEX(CR:CR,MIN(IF(ISNUMBER(CR53:CR249),ROW(CR53:CR249),"")))</f>
        <v>8.6</v>
      </c>
      <c r="CT53" s="12">
        <f>IF('Données projet'!$A$140&gt;35,CT52+CS53-DB52,IF(A53&lt;'Données projet'!$A$140,$CQ$205^A53,IF(A53='Données projet'!$A$140,'Données projet'!$B$140,CT52+CS53-DB52)))</f>
        <v>261.00000000000006</v>
      </c>
      <c r="CU53" s="17">
        <f>CT53*VLOOKUP('Données projet'!$B$13,Paramètres!$A$1:$I$89,3,0)*VLOOKUP('Données projet'!$B$13,Paramètres!$A$1:$I$89,5,0)</f>
        <v>191.36520000000004</v>
      </c>
      <c r="CV53" s="13">
        <f t="shared" si="41"/>
        <v>47.841653305605021</v>
      </c>
      <c r="CW53" s="20">
        <f t="shared" si="13"/>
        <v>416.61860284059549</v>
      </c>
      <c r="CX53" s="59">
        <f t="shared" si="14"/>
        <v>709.95193617392874</v>
      </c>
      <c r="CY53" s="59">
        <f ca="1">AVERAGE(OFFSET($CX$3,0,0,'Données projet'!$E$13+1,1))-AVERAGE(OFFSET($H$3,0,0,'Données projet'!$E$13+1,1))</f>
        <v>328.55201074501201</v>
      </c>
      <c r="CZ53" s="59">
        <f t="shared" si="42"/>
        <v>321.81422611044985</v>
      </c>
      <c r="DA53" s="15">
        <f>IF(ISNA(VLOOKUP(A53,'Données projet'!$A$139:$I$159,3,0)),0,VLOOKUP(A53,'Données projet'!$A$139:$I$159,3,0))</f>
        <v>8</v>
      </c>
      <c r="DB53" s="15">
        <f>IF(ISNA(VLOOKUP(A53,'Données projet'!$A$139:$I$159,4,0)),0,VLOOKUP(A53,'Données projet'!$A$139:$I$159,4,0))</f>
        <v>19</v>
      </c>
      <c r="DC53" s="16">
        <f>IF(ISNA(VLOOKUP(A53,'Données projet'!$A$139:$I$159,5,0)),0%,VLOOKUP(A53,'Données projet'!$A$139:$I$159,5,0)*VLOOKUP('Données projet'!$B$13,Paramètres!$A$1:$I$89,7,0))</f>
        <v>0.43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33.268420283547229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33.268420283547229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10.375</v>
      </c>
      <c r="DO53" s="12">
        <f>IF('Données projet'!$A$166&gt;35,DO52+DN53-DW52,IF(A53&lt;'Données projet'!$A$166,$DL$205^A53,IF(A53='Données projet'!$A$166,'Données projet'!$B$166,DO52+DN53-DW52)))</f>
        <v>249.24999999999991</v>
      </c>
      <c r="DP53" s="17">
        <f>DO53*VLOOKUP('Données projet'!$B$14,Paramètres!$A$1:$I$89,3,0)*VLOOKUP('Données projet'!$B$14,Paramètres!$A$1:$I$89,5,0)</f>
        <v>194.41499999999994</v>
      </c>
      <c r="DQ53" s="13">
        <f t="shared" si="43"/>
        <v>48.514737888684927</v>
      </c>
      <c r="DR53" s="20">
        <f t="shared" si="16"/>
        <v>423.10262682279273</v>
      </c>
      <c r="DS53" s="59">
        <f t="shared" si="17"/>
        <v>716.43596015612604</v>
      </c>
      <c r="DT53" s="59">
        <f ca="1">AVERAGE(OFFSET($DS$3,0,0,'Données projet'!$E$14+1,1))-AVERAGE(OFFSET($H$3,0,0,'Données projet'!$E$14+1,1))</f>
        <v>288.82868507674738</v>
      </c>
      <c r="DU53" s="59">
        <f t="shared" si="44"/>
        <v>283.48738729114024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33.637344666109001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33.637344666109001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217</v>
      </c>
      <c r="EH53" s="12">
        <f>VLOOKUP(A53,'Données projet'!$A$191:$I$211,9,0)</f>
        <v>11</v>
      </c>
      <c r="EI53" s="12">
        <f t="array" ref="EI53">INDEX(EH:EH,MIN(IF(ISNUMBER(EH53:EH249),ROW(EH53:EH249),"")))</f>
        <v>11</v>
      </c>
      <c r="EJ53" s="12">
        <f>IF('Données projet'!$A$192&gt;35,EJ52+EI53-ER52,IF(A53&lt;'Données projet'!$A$192,$EG$205^A53,IF(A53='Données projet'!$A$192,'Données projet'!$B$192,EJ52+EI53-ER52)))</f>
        <v>217.00000000000003</v>
      </c>
      <c r="EK53" s="17">
        <f>EJ53*VLOOKUP('Données projet'!$B$15,Paramètres!$A$1:$I$89,3,0)*VLOOKUP('Données projet'!$B$15,Paramètres!$A$1:$I$89,5,0)</f>
        <v>186.18600000000004</v>
      </c>
      <c r="EL53" s="13">
        <f t="shared" si="45"/>
        <v>46.69573903947046</v>
      </c>
      <c r="EM53" s="20">
        <f t="shared" si="19"/>
        <v>405.60236216041108</v>
      </c>
      <c r="EN53" s="59">
        <f t="shared" si="20"/>
        <v>698.93569549374433</v>
      </c>
      <c r="EO53" s="59">
        <f ca="1">AVERAGE(OFFSET($EN$3,0,0,'Données projet'!$E$15+1,1))-AVERAGE(OFFSET($H$3,0,0,'Données projet'!$E$15+1,1))</f>
        <v>447.47021939360354</v>
      </c>
      <c r="EP53" s="59">
        <f t="shared" si="46"/>
        <v>256.77417912163997</v>
      </c>
      <c r="EQ53" s="15">
        <f>IF(ISNA(VLOOKUP(A53,'Données projet'!$A$191:$I$211,3,0)),0,VLOOKUP(A53,'Données projet'!$A$191:$I$211,3,0))</f>
        <v>6</v>
      </c>
      <c r="ER53" s="15">
        <f>IF(ISNA(VLOOKUP(A53,'Données projet'!$A$191:$I$211,4,0)),0,VLOOKUP(A53,'Données projet'!$A$191:$I$211,4,0))</f>
        <v>28</v>
      </c>
      <c r="ES53" s="16">
        <f>IF(ISNA(VLOOKUP(A53,'Données projet'!$A$191:$I$211,5,0)),0%,VLOOKUP(A53,'Données projet'!$A$191:$I$211,5,0)*VLOOKUP('Données projet'!$B$15,Paramètres!$A$1:$I$89,7,0))</f>
        <v>0.53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48.829202405305217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48.829202405305217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261</v>
      </c>
      <c r="FC53" s="12">
        <f>VLOOKUP(A53,'Données projet'!$A$217:$I$237,9,0)</f>
        <v>8.6</v>
      </c>
      <c r="FD53" s="12">
        <f t="array" ref="FD53">INDEX(FC:FC,MIN(IF(ISNUMBER(FC53:FC249),ROW(FC53:FC249),"")))</f>
        <v>8.6</v>
      </c>
      <c r="FE53" s="12">
        <f>IF('Données projet'!$A$218&gt;35,FE52+FD53-FM52,IF(A53&lt;'Données projet'!$A$218,$FB$205^A53,IF(A53='Données projet'!$A$218,'Données projet'!$B$218,FE52+FD53-FM52)))</f>
        <v>261.00000000000006</v>
      </c>
      <c r="FF53" s="17">
        <f>FE53*VLOOKUP('Données projet'!$B$16,Paramètres!$A$1:$I$89,3,0)*VLOOKUP('Données projet'!$B$16,Paramètres!$A$1:$I$89,5,0)</f>
        <v>207.65160000000006</v>
      </c>
      <c r="FG53" s="13">
        <f t="shared" si="47"/>
        <v>51.422065813018108</v>
      </c>
      <c r="FH53" s="20">
        <f t="shared" si="22"/>
        <v>451.2199679576733</v>
      </c>
      <c r="FI53" s="59">
        <f t="shared" si="23"/>
        <v>744.55330129100662</v>
      </c>
      <c r="FJ53" s="59">
        <f ca="1">AVERAGE(OFFSET($FI$3,0,0,'Données projet'!$E$16+1,1))-AVERAGE(OFFSET($H$3,0,0,'Données projet'!$E$16+1,1))</f>
        <v>353.37024194969638</v>
      </c>
      <c r="FK53" s="59">
        <f t="shared" si="48"/>
        <v>345.4750813433123</v>
      </c>
      <c r="FL53" s="15">
        <f>IF(ISNA(VLOOKUP(A53,'Données projet'!$A$217:$I$237,3,0)),0,VLOOKUP(A53,'Données projet'!$A$217:$I$237,3,0))</f>
        <v>8</v>
      </c>
      <c r="FM53" s="15">
        <f>IF(ISNA(VLOOKUP(A53,'Données projet'!$A$217:$I$237,4,0)),0,VLOOKUP(A53,'Données projet'!$A$217:$I$237,4,0))</f>
        <v>19</v>
      </c>
      <c r="FN53" s="16">
        <f>IF(ISNA(VLOOKUP(A53,'Données projet'!$A$217:$I$237,5,0)),0%,VLOOKUP(A53,'Données projet'!$A$217:$I$237,5,0)*VLOOKUP('Données projet'!$B$16,Paramètres!$A$1:$I$89,7,0))</f>
        <v>0.53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44.495071759736859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44.495071759736859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171</v>
      </c>
      <c r="FX53" s="12">
        <f>VLOOKUP(A53,'Données projet'!$A$243:$I$263,9,0)</f>
        <v>5.8</v>
      </c>
      <c r="FY53" s="12">
        <f t="array" ref="FY53">INDEX(FX:FX,MIN(IF(ISNUMBER(FX53:FX249),ROW(FX53:FX249),"")))</f>
        <v>5.8</v>
      </c>
      <c r="FZ53" s="12">
        <f>IF('Données projet'!$A$244&gt;35,FZ52+FY53-GH52,IF(A53&lt;'Données projet'!$A$244,$FW$205^A53,IF(A53='Données projet'!$A$244,'Données projet'!$B$244,FZ52+FY53-GH52)))</f>
        <v>171.00000000000003</v>
      </c>
      <c r="GA53" s="17">
        <f>FZ53*VLOOKUP('Données projet'!$B$17,Paramètres!$A$1:$I$89,3,0)*VLOOKUP('Données projet'!$B$17,Paramètres!$A$1:$I$89,5,0)</f>
        <v>138.71520000000004</v>
      </c>
      <c r="GB53" s="13">
        <f t="shared" si="49"/>
        <v>36.002518112949986</v>
      </c>
      <c r="GC53" s="20">
        <f t="shared" si="25"/>
        <v>304.30002571338792</v>
      </c>
      <c r="GD53" s="59">
        <f t="shared" si="26"/>
        <v>597.63335904672124</v>
      </c>
      <c r="GE53" s="59">
        <f ca="1">AVERAGE(OFFSET($GD$3,0,0,'Données projet'!$E$17+1,1))-AVERAGE(OFFSET($H$3,0,0,'Données projet'!$E$17+1,1))</f>
        <v>272.90535195666996</v>
      </c>
      <c r="GF53" s="59">
        <f t="shared" si="50"/>
        <v>222.25422164416898</v>
      </c>
      <c r="GG53" s="15">
        <f>IF(ISNA(VLOOKUP(A53,'Données projet'!$A$243:$I$263,3,0)),0,VLOOKUP(A53,'Données projet'!$A$243:$I$263,3,0))</f>
        <v>7</v>
      </c>
      <c r="GH53" s="15">
        <f>IF(ISNA(VLOOKUP(A53,'Données projet'!$A$243:$I$263,4,0)),0,VLOOKUP(A53,'Données projet'!$A$243:$I$263,4,0))</f>
        <v>14</v>
      </c>
      <c r="GI53" s="16">
        <f>IF(ISNA(VLOOKUP(A53,'Données projet'!$A$243:$I$263,5,0)),0%,VLOOKUP(A53,'Données projet'!$A$243:$I$263,5,0)*VLOOKUP('Données projet'!$B$17,Paramètres!$A$1:$I$89,7,0))</f>
        <v>0.43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17.838298359998589</v>
      </c>
      <c r="GM53" s="21">
        <f>EXP(-LN(2)/25)*GM52+(1-EXP(-LN(2)/25))/(LN(2)/25)*Calculateur!GH53*Calculateur!GJ53*VLOOKUP('Données projet'!$B$17,Paramètres!$A$1:$I$89,3,0)*0.475*44/12</f>
        <v>0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17.838298359998589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6">
        <f t="shared" si="1"/>
        <v>256.66666666666669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12.271428571428576</v>
      </c>
      <c r="N54" s="13">
        <f>IF('Données projet'!$A$36&gt;35,N53+M54-V53,IF(A54&lt;'Données projet'!$A$36,$K$205^A54,IF(A54='Données projet'!$A$36,'Données projet'!$B$36,N53+M54-V53)))</f>
        <v>228.58428571428578</v>
      </c>
      <c r="O54" s="13">
        <f>N54*VLOOKUP('Données projet'!$B$9,Paramètres!$A$1:$I$89,3,0)*VLOOKUP('Données projet'!$B$9,Paramètres!$A$1:$I$89,5,0)</f>
        <v>206.82306171428579</v>
      </c>
      <c r="P54" s="13">
        <f t="shared" si="33"/>
        <v>51.240730027878335</v>
      </c>
      <c r="Q54" s="20">
        <f t="shared" si="53"/>
        <v>449.46110395093586</v>
      </c>
      <c r="R54" s="59">
        <f t="shared" si="0"/>
        <v>742.79443728426918</v>
      </c>
      <c r="S54" s="59">
        <f ca="1">AVERAGE(OFFSET($R$3,0,0,'Données projet'!$E$9+1,1))-AVERAGE(OFFSET($H$3,0,0,'Données projet'!$E$9+1,1))</f>
        <v>530.15029472203241</v>
      </c>
      <c r="T54" s="59">
        <f t="shared" si="34"/>
        <v>279.93992816625956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63.297865383305073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63.297865383305073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12.271428571428576</v>
      </c>
      <c r="AI54" s="13">
        <f>IF('Données projet'!$A$62&gt;35,AI53+AH54-AQ53,IF(A54&lt;'Données projet'!$A$62,$AF$205^A54,IF(A54='Données projet'!$A$62,'Données projet'!$B$62,AI53+AH54-AQ53)))</f>
        <v>228.58428571428578</v>
      </c>
      <c r="AJ54" s="13">
        <f>AI54*VLOOKUP('Données projet'!$B$10,Paramètres!$A$1:$I$89,3,0)*VLOOKUP('Données projet'!$B$10,Paramètres!$A$1:$I$89,5,0)</f>
        <v>153.33433885714291</v>
      </c>
      <c r="AK54" s="13">
        <f t="shared" si="35"/>
        <v>39.335353799469985</v>
      </c>
      <c r="AL54" s="20">
        <f t="shared" si="4"/>
        <v>335.56638137693409</v>
      </c>
      <c r="AM54" s="59">
        <f t="shared" si="5"/>
        <v>628.8997147102674</v>
      </c>
      <c r="AN54" s="59">
        <f ca="1">AVERAGE(OFFSET($AM$3,0,0,'Données projet'!$E$10+1,1))-AVERAGE(OFFSET($H$3,0,0,'Données projet'!$E$10+1,1))</f>
        <v>403.92523699584234</v>
      </c>
      <c r="AO54" s="59">
        <f t="shared" si="36"/>
        <v>218.36990038879748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57.841152850261544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57.841152850261544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12.271428571428576</v>
      </c>
      <c r="BD54" s="12">
        <f>IF('Données projet'!$A$88&gt;35,BD53+BC54-BL53,IF(A54&lt;'Données projet'!$A$88,$BA$205^A54,IF(A54='Données projet'!$A$88,'Données projet'!$B$88,BD53+BC54-BL53)))</f>
        <v>228.58428571428578</v>
      </c>
      <c r="BE54" s="13">
        <f>BD54*VLOOKUP('Données projet'!$B$11,Paramètres!$A$1:$I$89,3,0)*VLOOKUP('Données projet'!$B$11,Paramètres!$A$1:$I$89,5,0)</f>
        <v>217.52080628571437</v>
      </c>
      <c r="BF54" s="13">
        <f t="shared" si="37"/>
        <v>53.575690321455255</v>
      </c>
      <c r="BG54" s="20">
        <f t="shared" si="7"/>
        <v>472.15973159082046</v>
      </c>
      <c r="BH54" s="59">
        <f t="shared" si="8"/>
        <v>765.49306492415371</v>
      </c>
      <c r="BI54" s="59">
        <f ca="1">AVERAGE(OFFSET($BH$3,0,0,'Données projet'!$E$11+1,1))-AVERAGE(OFFSET($H$3,0,0,'Données projet'!$E$11+1,1))</f>
        <v>555.30922539833159</v>
      </c>
      <c r="BJ54" s="59">
        <f t="shared" si="38"/>
        <v>292.20785527099503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66.571892903131214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66.571892903131214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6.6</v>
      </c>
      <c r="BY54" s="12">
        <f>IF('Données projet'!$A$114&gt;35,BY53+BX54-CG53,IF(A54&lt;'Données projet'!$A$114,$BV$205^A54,IF(A54='Données projet'!$A$114,'Données projet'!$B$114,BY53+BX54-CG53)))</f>
        <v>191.60000000000005</v>
      </c>
      <c r="BZ54" s="13">
        <f>BY54*VLOOKUP('Données projet'!$B$12,Paramètres!$A$1:$I$89,3,0)*VLOOKUP('Données projet'!$B$12,Paramètres!$A$1:$I$89,5,0)</f>
        <v>167.38176000000007</v>
      </c>
      <c r="CA54" s="13">
        <f t="shared" si="39"/>
        <v>42.503096259839239</v>
      </c>
      <c r="CB54" s="20">
        <f t="shared" si="10"/>
        <v>365.5494579858867</v>
      </c>
      <c r="CC54" s="59">
        <f t="shared" si="11"/>
        <v>658.88279131922002</v>
      </c>
      <c r="CD54" s="59">
        <f ca="1">AVERAGE(OFFSET($CC$3,0,0,'Données projet'!$E$12+1,1))-AVERAGE(OFFSET($H$3,0,0,'Données projet'!$E$12+1,1))</f>
        <v>354.24684313982857</v>
      </c>
      <c r="CE54" s="59">
        <f t="shared" si="40"/>
        <v>322.65043486962185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36.543011720499294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36.543011720499294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7.4</v>
      </c>
      <c r="CT54" s="12">
        <f>IF('Données projet'!$A$140&gt;35,CT53+CS54-DB53,IF(A54&lt;'Données projet'!$A$140,$CQ$205^A54,IF(A54='Données projet'!$A$140,'Données projet'!$B$140,CT53+CS54-DB53)))</f>
        <v>249.40000000000003</v>
      </c>
      <c r="CU54" s="17">
        <f>CT54*VLOOKUP('Données projet'!$B$13,Paramètres!$A$1:$I$89,3,0)*VLOOKUP('Données projet'!$B$13,Paramètres!$A$1:$I$89,5,0)</f>
        <v>182.86008000000001</v>
      </c>
      <c r="CV54" s="13">
        <f t="shared" si="41"/>
        <v>45.957916284909473</v>
      </c>
      <c r="CW54" s="20">
        <f t="shared" si="13"/>
        <v>398.52467686288401</v>
      </c>
      <c r="CX54" s="59">
        <f t="shared" si="14"/>
        <v>691.85801019621726</v>
      </c>
      <c r="CY54" s="59">
        <f ca="1">AVERAGE(OFFSET($CX$3,0,0,'Données projet'!$E$13+1,1))-AVERAGE(OFFSET($H$3,0,0,'Données projet'!$E$13+1,1))</f>
        <v>328.55201074501201</v>
      </c>
      <c r="CZ54" s="59">
        <f t="shared" si="42"/>
        <v>321.81422611044985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32.616046853519599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32.616046853519599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10.375</v>
      </c>
      <c r="DO54" s="12">
        <f>IF('Données projet'!$A$166&gt;35,DO53+DN54-DW53,IF(A54&lt;'Données projet'!$A$166,$DL$205^A54,IF(A54='Données projet'!$A$166,'Données projet'!$B$166,DO53+DN54-DW53)))</f>
        <v>259.62499999999989</v>
      </c>
      <c r="DP54" s="17">
        <f>DO54*VLOOKUP('Données projet'!$B$14,Paramètres!$A$1:$I$89,3,0)*VLOOKUP('Données projet'!$B$14,Paramètres!$A$1:$I$89,5,0)</f>
        <v>202.50749999999991</v>
      </c>
      <c r="DQ54" s="13">
        <f t="shared" si="43"/>
        <v>50.294840086606349</v>
      </c>
      <c r="DR54" s="20">
        <f t="shared" si="16"/>
        <v>440.29740898417253</v>
      </c>
      <c r="DS54" s="59">
        <f t="shared" si="17"/>
        <v>733.63074231750579</v>
      </c>
      <c r="DT54" s="59">
        <f ca="1">AVERAGE(OFFSET($DS$3,0,0,'Données projet'!$E$14+1,1))-AVERAGE(OFFSET($H$3,0,0,'Données projet'!$E$14+1,1))</f>
        <v>288.82868507674738</v>
      </c>
      <c r="DU54" s="59">
        <f t="shared" si="44"/>
        <v>283.48738729114024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32.977736853960991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32.977736853960991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11</v>
      </c>
      <c r="EJ54" s="12">
        <f>IF('Données projet'!$A$192&gt;35,EJ53+EI54-ER53,IF(A54&lt;'Données projet'!$A$192,$EG$205^A54,IF(A54='Données projet'!$A$192,'Données projet'!$B$192,EJ53+EI54-ER53)))</f>
        <v>200.00000000000003</v>
      </c>
      <c r="EK54" s="17">
        <f>EJ54*VLOOKUP('Données projet'!$B$15,Paramètres!$A$1:$I$89,3,0)*VLOOKUP('Données projet'!$B$15,Paramètres!$A$1:$I$89,5,0)</f>
        <v>171.60000000000005</v>
      </c>
      <c r="EL54" s="13">
        <f t="shared" si="45"/>
        <v>43.44817475464852</v>
      </c>
      <c r="EM54" s="20">
        <f t="shared" si="19"/>
        <v>374.54223769767958</v>
      </c>
      <c r="EN54" s="59">
        <f t="shared" si="20"/>
        <v>667.8755710310129</v>
      </c>
      <c r="EO54" s="59">
        <f ca="1">AVERAGE(OFFSET($EN$3,0,0,'Données projet'!$E$15+1,1))-AVERAGE(OFFSET($H$3,0,0,'Données projet'!$E$15+1,1))</f>
        <v>447.47021939360354</v>
      </c>
      <c r="EP54" s="59">
        <f t="shared" si="46"/>
        <v>256.77417912163997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47.871691529009837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47.871691529009837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7.4</v>
      </c>
      <c r="FE54" s="12">
        <f>IF('Données projet'!$A$218&gt;35,FE53+FD54-FM53,IF(A54&lt;'Données projet'!$A$218,$FB$205^A54,IF(A54='Données projet'!$A$218,'Données projet'!$B$218,FE53+FD54-FM53)))</f>
        <v>249.40000000000003</v>
      </c>
      <c r="FF54" s="17">
        <f>FE54*VLOOKUP('Données projet'!$B$16,Paramètres!$A$1:$I$89,3,0)*VLOOKUP('Données projet'!$B$16,Paramètres!$A$1:$I$89,5,0)</f>
        <v>198.42264000000003</v>
      </c>
      <c r="FG54" s="13">
        <f t="shared" si="47"/>
        <v>49.397352151183256</v>
      </c>
      <c r="FH54" s="20">
        <f t="shared" si="22"/>
        <v>431.61981966331086</v>
      </c>
      <c r="FI54" s="59">
        <f t="shared" si="23"/>
        <v>724.95315299664412</v>
      </c>
      <c r="FJ54" s="59">
        <f ca="1">AVERAGE(OFFSET($FI$3,0,0,'Données projet'!$E$16+1,1))-AVERAGE(OFFSET($H$3,0,0,'Données projet'!$E$16+1,1))</f>
        <v>353.37024194969638</v>
      </c>
      <c r="FK54" s="59">
        <f t="shared" si="48"/>
        <v>345.4750813433123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43.622550541842408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43.622550541842408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5.4</v>
      </c>
      <c r="FZ54" s="12">
        <f>IF('Données projet'!$A$244&gt;35,FZ53+FY54-GH53,IF(A54&lt;'Données projet'!$A$244,$FW$205^A54,IF(A54='Données projet'!$A$244,'Données projet'!$B$244,FZ53+FY54-GH53)))</f>
        <v>162.40000000000003</v>
      </c>
      <c r="GA54" s="17">
        <f>FZ54*VLOOKUP('Données projet'!$B$17,Paramètres!$A$1:$I$89,3,0)*VLOOKUP('Données projet'!$B$17,Paramètres!$A$1:$I$89,5,0)</f>
        <v>131.73888000000005</v>
      </c>
      <c r="GB54" s="13">
        <f t="shared" si="49"/>
        <v>34.397852193895858</v>
      </c>
      <c r="GC54" s="20">
        <f t="shared" si="25"/>
        <v>289.35480857103533</v>
      </c>
      <c r="GD54" s="59">
        <f t="shared" si="26"/>
        <v>582.68814190436865</v>
      </c>
      <c r="GE54" s="59">
        <f ca="1">AVERAGE(OFFSET($GD$3,0,0,'Données projet'!$E$17+1,1))-AVERAGE(OFFSET($H$3,0,0,'Données projet'!$E$17+1,1))</f>
        <v>272.90535195666996</v>
      </c>
      <c r="GF54" s="59">
        <f t="shared" si="50"/>
        <v>222.25422164416898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17.488500209446677</v>
      </c>
      <c r="GM54" s="21">
        <f>EXP(-LN(2)/25)*GM53+(1-EXP(-LN(2)/25))/(LN(2)/25)*Calculateur!GH54*Calculateur!GJ54*VLOOKUP('Données projet'!$B$17,Paramètres!$A$1:$I$89,3,0)*0.475*44/12</f>
        <v>0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17.488500209446677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6">
        <f t="shared" si="1"/>
        <v>256.66666666666669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12.271428571428576</v>
      </c>
      <c r="N55" s="13">
        <f>IF('Données projet'!$A$36&gt;35,N54+M55-V54,IF(A55&lt;'Données projet'!$A$36,$K$205^A55,IF(A55='Données projet'!$A$36,'Données projet'!$B$36,N54+M55-V54)))</f>
        <v>240.85571428571436</v>
      </c>
      <c r="O55" s="13">
        <f>N55*VLOOKUP('Données projet'!$B$9,Paramètres!$A$1:$I$89,3,0)*VLOOKUP('Données projet'!$B$9,Paramètres!$A$1:$I$89,5,0)</f>
        <v>217.92625028571436</v>
      </c>
      <c r="P55" s="13">
        <f t="shared" si="33"/>
        <v>53.663918329427027</v>
      </c>
      <c r="Q55" s="20">
        <f t="shared" si="53"/>
        <v>473.01954367137131</v>
      </c>
      <c r="R55" s="59">
        <f t="shared" si="0"/>
        <v>766.35287700470462</v>
      </c>
      <c r="S55" s="59">
        <f ca="1">AVERAGE(OFFSET($R$3,0,0,'Données projet'!$E$9+1,1))-AVERAGE(OFFSET($H$3,0,0,'Données projet'!$E$9+1,1))</f>
        <v>530.15029472203241</v>
      </c>
      <c r="T55" s="59">
        <f t="shared" si="34"/>
        <v>279.93992816625956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62.056632851024133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62.056632851024133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12.271428571428576</v>
      </c>
      <c r="AI55" s="13">
        <f>IF('Données projet'!$A$62&gt;35,AI54+AH55-AQ54,IF(A55&lt;'Données projet'!$A$62,$AF$205^A55,IF(A55='Données projet'!$A$62,'Données projet'!$B$62,AI54+AH55-AQ54)))</f>
        <v>240.85571428571436</v>
      </c>
      <c r="AJ55" s="13">
        <f>AI55*VLOOKUP('Données projet'!$B$10,Paramètres!$A$1:$I$89,3,0)*VLOOKUP('Données projet'!$B$10,Paramètres!$A$1:$I$89,5,0)</f>
        <v>161.56601314285717</v>
      </c>
      <c r="AK55" s="13">
        <f t="shared" si="35"/>
        <v>41.195533564908452</v>
      </c>
      <c r="AL55" s="20">
        <f t="shared" si="4"/>
        <v>353.14302718269181</v>
      </c>
      <c r="AM55" s="59">
        <f t="shared" si="5"/>
        <v>646.47636051602512</v>
      </c>
      <c r="AN55" s="59">
        <f ca="1">AVERAGE(OFFSET($AM$3,0,0,'Données projet'!$E$10+1,1))-AVERAGE(OFFSET($H$3,0,0,'Données projet'!$E$10+1,1))</f>
        <v>403.92523699584234</v>
      </c>
      <c r="AO55" s="59">
        <f t="shared" si="36"/>
        <v>218.36990038879748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56.706923122487581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56.706923122487581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12.271428571428576</v>
      </c>
      <c r="BD55" s="12">
        <f>IF('Données projet'!$A$88&gt;35,BD54+BC55-BL54,IF(A55&lt;'Données projet'!$A$88,$BA$205^A55,IF(A55='Données projet'!$A$88,'Données projet'!$B$88,BD54+BC55-BL54)))</f>
        <v>240.85571428571436</v>
      </c>
      <c r="BE55" s="13">
        <f>BD55*VLOOKUP('Données projet'!$B$11,Paramètres!$A$1:$I$89,3,0)*VLOOKUP('Données projet'!$B$11,Paramètres!$A$1:$I$89,5,0)</f>
        <v>229.19829771428581</v>
      </c>
      <c r="BF55" s="13">
        <f t="shared" si="37"/>
        <v>56.1092995413808</v>
      </c>
      <c r="BG55" s="20">
        <f t="shared" si="7"/>
        <v>496.91073188695265</v>
      </c>
      <c r="BH55" s="59">
        <f t="shared" si="8"/>
        <v>790.24406522028596</v>
      </c>
      <c r="BI55" s="59">
        <f ca="1">AVERAGE(OFFSET($BH$3,0,0,'Données projet'!$E$11+1,1))-AVERAGE(OFFSET($H$3,0,0,'Données projet'!$E$11+1,1))</f>
        <v>555.30922539833159</v>
      </c>
      <c r="BJ55" s="59">
        <f t="shared" si="38"/>
        <v>292.20785527099503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65.266458688146088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65.266458688146088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6.6</v>
      </c>
      <c r="BY55" s="12">
        <f>IF('Données projet'!$A$114&gt;35,BY54+BX55-CG54,IF(A55&lt;'Données projet'!$A$114,$BV$205^A55,IF(A55='Données projet'!$A$114,'Données projet'!$B$114,BY54+BX55-CG54)))</f>
        <v>198.20000000000005</v>
      </c>
      <c r="BZ55" s="13">
        <f>BY55*VLOOKUP('Données projet'!$B$12,Paramètres!$A$1:$I$89,3,0)*VLOOKUP('Données projet'!$B$12,Paramètres!$A$1:$I$89,5,0)</f>
        <v>173.14752000000007</v>
      </c>
      <c r="CA55" s="13">
        <f t="shared" si="39"/>
        <v>43.794208927254068</v>
      </c>
      <c r="CB55" s="20">
        <f t="shared" si="10"/>
        <v>377.84017788163425</v>
      </c>
      <c r="CC55" s="59">
        <f t="shared" si="11"/>
        <v>671.17351121496756</v>
      </c>
      <c r="CD55" s="59">
        <f ca="1">AVERAGE(OFFSET($CC$3,0,0,'Données projet'!$E$12+1,1))-AVERAGE(OFFSET($H$3,0,0,'Données projet'!$E$12+1,1))</f>
        <v>354.24684313982857</v>
      </c>
      <c r="CE55" s="59">
        <f t="shared" si="40"/>
        <v>322.65043486962185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35.826425549696594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35.826425549696594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7.4</v>
      </c>
      <c r="CT55" s="12">
        <f>IF('Données projet'!$A$140&gt;35,CT54+CS55-DB54,IF(A55&lt;'Données projet'!$A$140,$CQ$205^A55,IF(A55='Données projet'!$A$140,'Données projet'!$B$140,CT54+CS55-DB54)))</f>
        <v>256.8</v>
      </c>
      <c r="CU55" s="17">
        <f>CT55*VLOOKUP('Données projet'!$B$13,Paramètres!$A$1:$I$89,3,0)*VLOOKUP('Données projet'!$B$13,Paramètres!$A$1:$I$89,5,0)</f>
        <v>188.28576000000001</v>
      </c>
      <c r="CV55" s="13">
        <f t="shared" si="41"/>
        <v>47.160759045639651</v>
      </c>
      <c r="CW55" s="20">
        <f t="shared" si="13"/>
        <v>410.06935400448907</v>
      </c>
      <c r="CX55" s="59">
        <f t="shared" si="14"/>
        <v>703.40268733782239</v>
      </c>
      <c r="CY55" s="59">
        <f ca="1">AVERAGE(OFFSET($CX$3,0,0,'Données projet'!$E$13+1,1))-AVERAGE(OFFSET($H$3,0,0,'Données projet'!$E$13+1,1))</f>
        <v>328.55201074501201</v>
      </c>
      <c r="CZ55" s="59">
        <f t="shared" si="42"/>
        <v>321.81422611044985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31.976466068546308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31.976466068546308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>
        <f>VLOOKUP(A55,'Données projet'!$A$165:$I$185,2,0)</f>
        <v>270</v>
      </c>
      <c r="DM55" s="12">
        <f>VLOOKUP(A55,'Données projet'!$A$165:$I$185,9,0)</f>
        <v>10.375</v>
      </c>
      <c r="DN55" s="12">
        <f t="array" ref="DN55">INDEX(DM:DM,MIN(IF(ISNUMBER(DM55:DM251),ROW(DM55:DM251),"")))</f>
        <v>10.375</v>
      </c>
      <c r="DO55" s="12">
        <f>IF('Données projet'!$A$166&gt;35,DO54+DN55-DW54,IF(A55&lt;'Données projet'!$A$166,$DL$205^A55,IF(A55='Données projet'!$A$166,'Données projet'!$B$166,DO54+DN55-DW54)))</f>
        <v>269.99999999999989</v>
      </c>
      <c r="DP55" s="17">
        <f>DO55*VLOOKUP('Données projet'!$B$14,Paramètres!$A$1:$I$89,3,0)*VLOOKUP('Données projet'!$B$14,Paramètres!$A$1:$I$89,5,0)</f>
        <v>210.59999999999991</v>
      </c>
      <c r="DQ55" s="13">
        <f t="shared" si="43"/>
        <v>52.066679014659961</v>
      </c>
      <c r="DR55" s="20">
        <f t="shared" si="16"/>
        <v>457.47779928386586</v>
      </c>
      <c r="DS55" s="59">
        <f t="shared" si="17"/>
        <v>750.81113261719918</v>
      </c>
      <c r="DT55" s="59">
        <f ca="1">AVERAGE(OFFSET($DS$3,0,0,'Données projet'!$E$14+1,1))-AVERAGE(OFFSET($H$3,0,0,'Données projet'!$E$14+1,1))</f>
        <v>288.82868507674738</v>
      </c>
      <c r="DU55" s="59">
        <f t="shared" si="44"/>
        <v>283.48738729114024</v>
      </c>
      <c r="DV55" s="15">
        <f>IF(ISNA(VLOOKUP(A55,'Données projet'!$A$165:$I$185,3,0)),0,VLOOKUP(A55,'Données projet'!$A$165:$I$185,3,0))</f>
        <v>7</v>
      </c>
      <c r="DW55" s="15">
        <f>IF(ISNA(VLOOKUP(A55,'Données projet'!$A$165:$I$185,4,0)),0,VLOOKUP(A55,'Données projet'!$A$165:$I$185,4,0))</f>
        <v>48</v>
      </c>
      <c r="DX55" s="16">
        <f>IF(ISNA(VLOOKUP(A55,'Données projet'!$A$165:$I$185,5,0)),0%,VLOOKUP(A55,'Données projet'!$A$165:$I$185,5,0)*VLOOKUP('Données projet'!$B$14,Paramètres!$A$1:$I$89,7,0))</f>
        <v>0.43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50.128252282865034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50.128252282865034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11</v>
      </c>
      <c r="EJ55" s="12">
        <f>IF('Données projet'!$A$192&gt;35,EJ54+EI55-ER54,IF(A55&lt;'Données projet'!$A$192,$EG$205^A55,IF(A55='Données projet'!$A$192,'Données projet'!$B$192,EJ54+EI55-ER54)))</f>
        <v>211.00000000000003</v>
      </c>
      <c r="EK55" s="17">
        <f>EJ55*VLOOKUP('Données projet'!$B$15,Paramètres!$A$1:$I$89,3,0)*VLOOKUP('Données projet'!$B$15,Paramètres!$A$1:$I$89,5,0)</f>
        <v>181.03800000000004</v>
      </c>
      <c r="EL55" s="13">
        <f t="shared" si="45"/>
        <v>45.553044701671382</v>
      </c>
      <c r="EM55" s="20">
        <f t="shared" si="19"/>
        <v>394.64606952207765</v>
      </c>
      <c r="EN55" s="59">
        <f t="shared" si="20"/>
        <v>687.97940285541097</v>
      </c>
      <c r="EO55" s="59">
        <f ca="1">AVERAGE(OFFSET($EN$3,0,0,'Données projet'!$E$15+1,1))-AVERAGE(OFFSET($H$3,0,0,'Données projet'!$E$15+1,1))</f>
        <v>447.47021939360354</v>
      </c>
      <c r="EP55" s="59">
        <f t="shared" si="46"/>
        <v>256.77417912163997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46.932956856974641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46.932956856974641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7.4</v>
      </c>
      <c r="FE55" s="12">
        <f>IF('Données projet'!$A$218&gt;35,FE54+FD55-FM54,IF(A55&lt;'Données projet'!$A$218,$FB$205^A55,IF(A55='Données projet'!$A$218,'Données projet'!$B$218,FE54+FD55-FM54)))</f>
        <v>256.8</v>
      </c>
      <c r="FF55" s="17">
        <f>FE55*VLOOKUP('Données projet'!$B$16,Paramètres!$A$1:$I$89,3,0)*VLOOKUP('Données projet'!$B$16,Paramètres!$A$1:$I$89,5,0)</f>
        <v>204.31008000000003</v>
      </c>
      <c r="FG55" s="13">
        <f t="shared" si="47"/>
        <v>50.690214235398379</v>
      </c>
      <c r="FH55" s="20">
        <f t="shared" si="22"/>
        <v>444.12551245998549</v>
      </c>
      <c r="FI55" s="59">
        <f t="shared" si="23"/>
        <v>737.4588457933188</v>
      </c>
      <c r="FJ55" s="59">
        <f ca="1">AVERAGE(OFFSET($FI$3,0,0,'Données projet'!$E$16+1,1))-AVERAGE(OFFSET($H$3,0,0,'Données projet'!$E$16+1,1))</f>
        <v>353.37024194969638</v>
      </c>
      <c r="FK55" s="59">
        <f t="shared" si="48"/>
        <v>345.4750813433123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42.767138932845469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42.767138932845469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5.4</v>
      </c>
      <c r="FZ55" s="12">
        <f>IF('Données projet'!$A$244&gt;35,FZ54+FY55-GH54,IF(A55&lt;'Données projet'!$A$244,$FW$205^A55,IF(A55='Données projet'!$A$244,'Données projet'!$B$244,FZ54+FY55-GH54)))</f>
        <v>167.80000000000004</v>
      </c>
      <c r="GA55" s="17">
        <f>FZ55*VLOOKUP('Données projet'!$B$17,Paramètres!$A$1:$I$89,3,0)*VLOOKUP('Données projet'!$B$17,Paramètres!$A$1:$I$89,5,0)</f>
        <v>136.11936000000006</v>
      </c>
      <c r="GB55" s="13">
        <f t="shared" si="49"/>
        <v>35.406556182020879</v>
      </c>
      <c r="GC55" s="20">
        <f t="shared" si="25"/>
        <v>298.74097068368638</v>
      </c>
      <c r="GD55" s="59">
        <f t="shared" si="26"/>
        <v>592.0743040170197</v>
      </c>
      <c r="GE55" s="59">
        <f ca="1">AVERAGE(OFFSET($GD$3,0,0,'Données projet'!$E$17+1,1))-AVERAGE(OFFSET($H$3,0,0,'Données projet'!$E$17+1,1))</f>
        <v>272.90535195666996</v>
      </c>
      <c r="GF55" s="59">
        <f t="shared" si="50"/>
        <v>222.25422164416898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17.145561387271282</v>
      </c>
      <c r="GM55" s="21">
        <f>EXP(-LN(2)/25)*GM54+(1-EXP(-LN(2)/25))/(LN(2)/25)*Calculateur!GH55*Calculateur!GJ55*VLOOKUP('Données projet'!$B$17,Paramètres!$A$1:$I$89,3,0)*0.475*44/12</f>
        <v>0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17.145561387271282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6">
        <f t="shared" si="1"/>
        <v>256.66666666666669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12.271428571428576</v>
      </c>
      <c r="N56" s="13">
        <f>IF('Données projet'!$A$36&gt;35,N55+M56-V55,IF(A56&lt;'Données projet'!$A$36,$K$205^A56,IF(A56='Données projet'!$A$36,'Données projet'!$B$36,N55+M56-V55)))</f>
        <v>253.12714285714293</v>
      </c>
      <c r="O56" s="13">
        <f>N56*VLOOKUP('Données projet'!$B$9,Paramètres!$A$1:$I$89,3,0)*VLOOKUP('Données projet'!$B$9,Paramètres!$A$1:$I$89,5,0)</f>
        <v>229.02943885714294</v>
      </c>
      <c r="P56" s="13">
        <f t="shared" si="33"/>
        <v>56.072771899312158</v>
      </c>
      <c r="Q56" s="20">
        <f t="shared" si="53"/>
        <v>496.55301706749259</v>
      </c>
      <c r="R56" s="59">
        <f t="shared" si="0"/>
        <v>789.8863504008259</v>
      </c>
      <c r="S56" s="59">
        <f ca="1">AVERAGE(OFFSET($R$3,0,0,'Données projet'!$E$9+1,1))-AVERAGE(OFFSET($H$3,0,0,'Données projet'!$E$9+1,1))</f>
        <v>530.15029472203241</v>
      </c>
      <c r="T56" s="59">
        <f t="shared" si="34"/>
        <v>279.93992816625956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60.839740131624133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60.839740131624133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12.271428571428576</v>
      </c>
      <c r="AI56" s="13">
        <f>IF('Données projet'!$A$62&gt;35,AI55+AH56-AQ55,IF(A56&lt;'Données projet'!$A$62,$AF$205^A56,IF(A56='Données projet'!$A$62,'Données projet'!$B$62,AI55+AH56-AQ55)))</f>
        <v>253.12714285714293</v>
      </c>
      <c r="AJ56" s="13">
        <f>AI56*VLOOKUP('Données projet'!$B$10,Paramètres!$A$1:$I$89,3,0)*VLOOKUP('Données projet'!$B$10,Paramètres!$A$1:$I$89,5,0)</f>
        <v>169.79768742857149</v>
      </c>
      <c r="AK56" s="13">
        <f t="shared" si="35"/>
        <v>43.044709159615941</v>
      </c>
      <c r="AL56" s="20">
        <f t="shared" si="4"/>
        <v>370.70050739109303</v>
      </c>
      <c r="AM56" s="59">
        <f t="shared" si="5"/>
        <v>664.03384072442634</v>
      </c>
      <c r="AN56" s="59">
        <f ca="1">AVERAGE(OFFSET($AM$3,0,0,'Données projet'!$E$10+1,1))-AVERAGE(OFFSET($H$3,0,0,'Données projet'!$E$10+1,1))</f>
        <v>403.92523699584234</v>
      </c>
      <c r="AO56" s="59">
        <f t="shared" si="36"/>
        <v>218.36990038879748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55.594934947863443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55.594934947863443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12.271428571428576</v>
      </c>
      <c r="BD56" s="12">
        <f>IF('Données projet'!$A$88&gt;35,BD55+BC56-BL55,IF(A56&lt;'Données projet'!$A$88,$BA$205^A56,IF(A56='Données projet'!$A$88,'Données projet'!$B$88,BD55+BC56-BL55)))</f>
        <v>253.12714285714293</v>
      </c>
      <c r="BE56" s="13">
        <f>BD56*VLOOKUP('Données projet'!$B$11,Paramètres!$A$1:$I$89,3,0)*VLOOKUP('Données projet'!$B$11,Paramètres!$A$1:$I$89,5,0)</f>
        <v>240.8757891428572</v>
      </c>
      <c r="BF56" s="13">
        <f t="shared" si="37"/>
        <v>58.627920818237712</v>
      </c>
      <c r="BG56" s="20">
        <f t="shared" si="7"/>
        <v>521.63562818224023</v>
      </c>
      <c r="BH56" s="59">
        <f t="shared" si="8"/>
        <v>814.96896151557348</v>
      </c>
      <c r="BI56" s="59">
        <f ca="1">AVERAGE(OFFSET($BH$3,0,0,'Données projet'!$E$11+1,1))-AVERAGE(OFFSET($H$3,0,0,'Données projet'!$E$11+1,1))</f>
        <v>555.30922539833159</v>
      </c>
      <c r="BJ56" s="59">
        <f t="shared" si="38"/>
        <v>292.20785527099503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63.986623241880572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63.986623241880572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6.6</v>
      </c>
      <c r="BY56" s="12">
        <f>IF('Données projet'!$A$114&gt;35,BY55+BX56-CG55,IF(A56&lt;'Données projet'!$A$114,$BV$205^A56,IF(A56='Données projet'!$A$114,'Données projet'!$B$114,BY55+BX56-CG55)))</f>
        <v>204.80000000000004</v>
      </c>
      <c r="BZ56" s="13">
        <f>BY56*VLOOKUP('Données projet'!$B$12,Paramètres!$A$1:$I$89,3,0)*VLOOKUP('Données projet'!$B$12,Paramètres!$A$1:$I$89,5,0)</f>
        <v>178.91328000000004</v>
      </c>
      <c r="CA56" s="13">
        <f t="shared" si="39"/>
        <v>45.080325843494848</v>
      </c>
      <c r="CB56" s="20">
        <f t="shared" si="10"/>
        <v>390.12219684408689</v>
      </c>
      <c r="CC56" s="59">
        <f t="shared" si="11"/>
        <v>683.4555301774202</v>
      </c>
      <c r="CD56" s="59">
        <f ca="1">AVERAGE(OFFSET($CC$3,0,0,'Données projet'!$E$12+1,1))-AVERAGE(OFFSET($H$3,0,0,'Données projet'!$E$12+1,1))</f>
        <v>354.24684313982857</v>
      </c>
      <c r="CE56" s="59">
        <f t="shared" si="40"/>
        <v>322.65043486962185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35.123891196628925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35.123891196628925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7.4</v>
      </c>
      <c r="CT56" s="12">
        <f>IF('Données projet'!$A$140&gt;35,CT55+CS56-DB55,IF(A56&lt;'Données projet'!$A$140,$CQ$205^A56,IF(A56='Données projet'!$A$140,'Données projet'!$B$140,CT55+CS56-DB55)))</f>
        <v>264.2</v>
      </c>
      <c r="CU56" s="17">
        <f>CT56*VLOOKUP('Données projet'!$B$13,Paramètres!$A$1:$I$89,3,0)*VLOOKUP('Données projet'!$B$13,Paramètres!$A$1:$I$89,5,0)</f>
        <v>193.71143999999998</v>
      </c>
      <c r="CV56" s="13">
        <f t="shared" si="41"/>
        <v>48.359573394195209</v>
      </c>
      <c r="CW56" s="20">
        <f t="shared" si="13"/>
        <v>421.60701499488988</v>
      </c>
      <c r="CX56" s="59">
        <f t="shared" si="14"/>
        <v>714.94034832822319</v>
      </c>
      <c r="CY56" s="59">
        <f ca="1">AVERAGE(OFFSET($CX$3,0,0,'Données projet'!$E$13+1,1))-AVERAGE(OFFSET($H$3,0,0,'Données projet'!$E$13+1,1))</f>
        <v>328.55201074501201</v>
      </c>
      <c r="CZ56" s="59">
        <f t="shared" si="42"/>
        <v>321.81422611044985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31.349427072660585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31.349427072660585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9.375</v>
      </c>
      <c r="DO56" s="12">
        <f>IF('Données projet'!$A$166&gt;35,DO55+DN56-DW55,IF(A56&lt;'Données projet'!$A$166,$DL$205^A56,IF(A56='Données projet'!$A$166,'Données projet'!$B$166,DO55+DN56-DW55)))</f>
        <v>231.37499999999989</v>
      </c>
      <c r="DP56" s="17">
        <f>DO56*VLOOKUP('Données projet'!$B$14,Paramètres!$A$1:$I$89,3,0)*VLOOKUP('Données projet'!$B$14,Paramètres!$A$1:$I$89,5,0)</f>
        <v>180.47249999999991</v>
      </c>
      <c r="DQ56" s="13">
        <f t="shared" si="43"/>
        <v>45.427292666837829</v>
      </c>
      <c r="DR56" s="20">
        <f t="shared" si="16"/>
        <v>393.44213889474241</v>
      </c>
      <c r="DS56" s="59">
        <f t="shared" si="17"/>
        <v>686.77547222807573</v>
      </c>
      <c r="DT56" s="59">
        <f ca="1">AVERAGE(OFFSET($DS$3,0,0,'Données projet'!$E$14+1,1))-AVERAGE(OFFSET($H$3,0,0,'Données projet'!$E$14+1,1))</f>
        <v>288.82868507674738</v>
      </c>
      <c r="DU56" s="59">
        <f t="shared" si="44"/>
        <v>283.48738729114024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49.145267830812891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49.145267830812891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11</v>
      </c>
      <c r="EJ56" s="12">
        <f>IF('Données projet'!$A$192&gt;35,EJ55+EI56-ER55,IF(A56&lt;'Données projet'!$A$192,$EG$205^A56,IF(A56='Données projet'!$A$192,'Données projet'!$B$192,EJ55+EI56-ER55)))</f>
        <v>222.00000000000003</v>
      </c>
      <c r="EK56" s="17">
        <f>EJ56*VLOOKUP('Données projet'!$B$15,Paramètres!$A$1:$I$89,3,0)*VLOOKUP('Données projet'!$B$15,Paramètres!$A$1:$I$89,5,0)</f>
        <v>190.47600000000006</v>
      </c>
      <c r="EL56" s="13">
        <f t="shared" si="45"/>
        <v>47.645174362968355</v>
      </c>
      <c r="EM56" s="20">
        <f t="shared" si="19"/>
        <v>414.7277120155033</v>
      </c>
      <c r="EN56" s="59">
        <f t="shared" si="20"/>
        <v>708.06104534883661</v>
      </c>
      <c r="EO56" s="59">
        <f ca="1">AVERAGE(OFFSET($EN$3,0,0,'Données projet'!$E$15+1,1))-AVERAGE(OFFSET($H$3,0,0,'Données projet'!$E$15+1,1))</f>
        <v>447.47021939360354</v>
      </c>
      <c r="EP56" s="59">
        <f t="shared" si="46"/>
        <v>256.77417912163997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46.012630199286441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46.012630199286441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7.4</v>
      </c>
      <c r="FE56" s="12">
        <f>IF('Données projet'!$A$218&gt;35,FE55+FD56-FM55,IF(A56&lt;'Données projet'!$A$218,$FB$205^A56,IF(A56='Données projet'!$A$218,'Données projet'!$B$218,FE55+FD56-FM55)))</f>
        <v>264.2</v>
      </c>
      <c r="FF56" s="17">
        <f>FE56*VLOOKUP('Données projet'!$B$16,Paramètres!$A$1:$I$89,3,0)*VLOOKUP('Données projet'!$B$16,Paramètres!$A$1:$I$89,5,0)</f>
        <v>210.19752</v>
      </c>
      <c r="FG56" s="13">
        <f t="shared" si="47"/>
        <v>51.978746425856599</v>
      </c>
      <c r="FH56" s="20">
        <f t="shared" si="22"/>
        <v>456.62366402503358</v>
      </c>
      <c r="FI56" s="59">
        <f t="shared" si="23"/>
        <v>749.95699735836683</v>
      </c>
      <c r="FJ56" s="59">
        <f ca="1">AVERAGE(OFFSET($FI$3,0,0,'Données projet'!$E$16+1,1))-AVERAGE(OFFSET($H$3,0,0,'Données projet'!$E$16+1,1))</f>
        <v>353.37024194969638</v>
      </c>
      <c r="FK56" s="59">
        <f t="shared" si="48"/>
        <v>345.4750813433123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41.928501423751399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41.928501423751399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5.4</v>
      </c>
      <c r="FZ56" s="12">
        <f>IF('Données projet'!$A$244&gt;35,FZ55+FY56-GH55,IF(A56&lt;'Données projet'!$A$244,$FW$205^A56,IF(A56='Données projet'!$A$244,'Données projet'!$B$244,FZ55+FY56-GH55)))</f>
        <v>173.20000000000005</v>
      </c>
      <c r="GA56" s="17">
        <f>FZ56*VLOOKUP('Données projet'!$B$17,Paramètres!$A$1:$I$89,3,0)*VLOOKUP('Données projet'!$B$17,Paramètres!$A$1:$I$89,5,0)</f>
        <v>140.49984000000003</v>
      </c>
      <c r="GB56" s="13">
        <f t="shared" si="49"/>
        <v>36.411488058235591</v>
      </c>
      <c r="GC56" s="20">
        <f t="shared" si="25"/>
        <v>308.12056303476032</v>
      </c>
      <c r="GD56" s="59">
        <f t="shared" si="26"/>
        <v>601.45389636809364</v>
      </c>
      <c r="GE56" s="59">
        <f ca="1">AVERAGE(OFFSET($GD$3,0,0,'Données projet'!$E$17+1,1))-AVERAGE(OFFSET($H$3,0,0,'Données projet'!$E$17+1,1))</f>
        <v>272.90535195666996</v>
      </c>
      <c r="GF56" s="59">
        <f t="shared" si="50"/>
        <v>222.25422164416898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16.809347386226722</v>
      </c>
      <c r="GM56" s="21">
        <f>EXP(-LN(2)/25)*GM55+(1-EXP(-LN(2)/25))/(LN(2)/25)*Calculateur!GH56*Calculateur!GJ56*VLOOKUP('Données projet'!$B$17,Paramètres!$A$1:$I$89,3,0)*0.475*44/12</f>
        <v>0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16.809347386226722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6">
        <f t="shared" si="1"/>
        <v>256.66666666666669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12.271428571428576</v>
      </c>
      <c r="N57" s="13">
        <f>IF('Données projet'!$A$36&gt;35,N56+M57-V56,IF(A57&lt;'Données projet'!$A$36,$K$205^A57,IF(A57='Données projet'!$A$36,'Données projet'!$B$36,N56+M57-V56)))</f>
        <v>265.39857142857153</v>
      </c>
      <c r="O57" s="13">
        <f>N57*VLOOKUP('Données projet'!$B$9,Paramètres!$A$1:$I$89,3,0)*VLOOKUP('Données projet'!$B$9,Paramètres!$A$1:$I$89,5,0)</f>
        <v>240.13262742857151</v>
      </c>
      <c r="P57" s="13">
        <f t="shared" si="33"/>
        <v>58.468065001979483</v>
      </c>
      <c r="Q57" s="20">
        <f t="shared" si="53"/>
        <v>520.06287264987634</v>
      </c>
      <c r="R57" s="59">
        <f t="shared" si="0"/>
        <v>813.39620598320971</v>
      </c>
      <c r="S57" s="59">
        <f ca="1">AVERAGE(OFFSET($R$3,0,0,'Données projet'!$E$9+1,1))-AVERAGE(OFFSET($H$3,0,0,'Données projet'!$E$9+1,1))</f>
        <v>530.15029472203241</v>
      </c>
      <c r="T57" s="59">
        <f t="shared" si="34"/>
        <v>279.93992816625956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59.646709936220297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59.646709936220297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12.271428571428576</v>
      </c>
      <c r="AI57" s="13">
        <f>IF('Données projet'!$A$62&gt;35,AI56+AH57-AQ56,IF(A57&lt;'Données projet'!$A$62,$AF$205^A57,IF(A57='Données projet'!$A$62,'Données projet'!$B$62,AI56+AH57-AQ56)))</f>
        <v>265.39857142857153</v>
      </c>
      <c r="AJ57" s="13">
        <f>AI57*VLOOKUP('Données projet'!$B$10,Paramètres!$A$1:$I$89,3,0)*VLOOKUP('Données projet'!$B$10,Paramètres!$A$1:$I$89,5,0)</f>
        <v>178.02936171428578</v>
      </c>
      <c r="AK57" s="13">
        <f t="shared" si="35"/>
        <v>44.883474953850168</v>
      </c>
      <c r="AL57" s="20">
        <f t="shared" si="4"/>
        <v>388.2398571970034</v>
      </c>
      <c r="AM57" s="59">
        <f t="shared" si="5"/>
        <v>681.57319053033666</v>
      </c>
      <c r="AN57" s="59">
        <f ca="1">AVERAGE(OFFSET($AM$3,0,0,'Données projet'!$E$10+1,1))-AVERAGE(OFFSET($H$3,0,0,'Données projet'!$E$10+1,1))</f>
        <v>403.92523699584234</v>
      </c>
      <c r="AO57" s="59">
        <f t="shared" si="36"/>
        <v>218.36990038879748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54.504752183097871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54.504752183097871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12.271428571428576</v>
      </c>
      <c r="BD57" s="12">
        <f>IF('Données projet'!$A$88&gt;35,BD56+BC57-BL56,IF(A57&lt;'Données projet'!$A$88,$BA$205^A57,IF(A57='Données projet'!$A$88,'Données projet'!$B$88,BD56+BC57-BL56)))</f>
        <v>265.39857142857153</v>
      </c>
      <c r="BE57" s="13">
        <f>BD57*VLOOKUP('Données projet'!$B$11,Paramètres!$A$1:$I$89,3,0)*VLOOKUP('Données projet'!$B$11,Paramètres!$A$1:$I$89,5,0)</f>
        <v>252.55328057142867</v>
      </c>
      <c r="BF57" s="13">
        <f t="shared" si="37"/>
        <v>61.132363698497379</v>
      </c>
      <c r="BG57" s="20">
        <f t="shared" si="7"/>
        <v>546.33583043678789</v>
      </c>
      <c r="BH57" s="59">
        <f t="shared" si="8"/>
        <v>839.66916377012126</v>
      </c>
      <c r="BI57" s="59">
        <f ca="1">AVERAGE(OFFSET($BH$3,0,0,'Données projet'!$E$11+1,1))-AVERAGE(OFFSET($H$3,0,0,'Données projet'!$E$11+1,1))</f>
        <v>555.30922539833159</v>
      </c>
      <c r="BJ57" s="59">
        <f t="shared" si="38"/>
        <v>292.20785527099503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62.731884588093777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62.731884588093777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6.6</v>
      </c>
      <c r="BY57" s="12">
        <f>IF('Données projet'!$A$114&gt;35,BY56+BX57-CG56,IF(A57&lt;'Données projet'!$A$114,$BV$205^A57,IF(A57='Données projet'!$A$114,'Données projet'!$B$114,BY56+BX57-CG56)))</f>
        <v>211.40000000000003</v>
      </c>
      <c r="BZ57" s="13">
        <f>BY57*VLOOKUP('Données projet'!$B$12,Paramètres!$A$1:$I$89,3,0)*VLOOKUP('Données projet'!$B$12,Paramètres!$A$1:$I$89,5,0)</f>
        <v>184.67904000000004</v>
      </c>
      <c r="CA57" s="13">
        <f t="shared" si="39"/>
        <v>46.361626470742223</v>
      </c>
      <c r="CB57" s="20">
        <f t="shared" si="10"/>
        <v>402.39582743654279</v>
      </c>
      <c r="CC57" s="59">
        <f t="shared" si="11"/>
        <v>695.7291607698761</v>
      </c>
      <c r="CD57" s="59">
        <f ca="1">AVERAGE(OFFSET($CC$3,0,0,'Données projet'!$E$12+1,1))-AVERAGE(OFFSET($H$3,0,0,'Données projet'!$E$12+1,1))</f>
        <v>354.24684313982857</v>
      </c>
      <c r="CE57" s="59">
        <f t="shared" si="40"/>
        <v>322.65043486962185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34.435133113721271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34.435133113721271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7.4</v>
      </c>
      <c r="CT57" s="12">
        <f>IF('Données projet'!$A$140&gt;35,CT56+CS57-DB56,IF(A57&lt;'Données projet'!$A$140,$CQ$205^A57,IF(A57='Données projet'!$A$140,'Données projet'!$B$140,CT56+CS57-DB56)))</f>
        <v>271.59999999999997</v>
      </c>
      <c r="CU57" s="17">
        <f>CT57*VLOOKUP('Données projet'!$B$13,Paramètres!$A$1:$I$89,3,0)*VLOOKUP('Données projet'!$B$13,Paramètres!$A$1:$I$89,5,0)</f>
        <v>199.13711999999995</v>
      </c>
      <c r="CV57" s="13">
        <f t="shared" si="41"/>
        <v>49.554485124576232</v>
      </c>
      <c r="CW57" s="20">
        <f t="shared" si="13"/>
        <v>433.13787892530354</v>
      </c>
      <c r="CX57" s="59">
        <f t="shared" si="14"/>
        <v>726.4712122586368</v>
      </c>
      <c r="CY57" s="59">
        <f ca="1">AVERAGE(OFFSET($CX$3,0,0,'Données projet'!$E$13+1,1))-AVERAGE(OFFSET($H$3,0,0,'Données projet'!$E$13+1,1))</f>
        <v>328.55201074501201</v>
      </c>
      <c r="CZ57" s="59">
        <f t="shared" si="42"/>
        <v>321.81422611044985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30.734683929028158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30.734683929028158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9.375</v>
      </c>
      <c r="DO57" s="12">
        <f>IF('Données projet'!$A$166&gt;35,DO56+DN57-DW56,IF(A57&lt;'Données projet'!$A$166,$DL$205^A57,IF(A57='Données projet'!$A$166,'Données projet'!$B$166,DO56+DN57-DW56)))</f>
        <v>240.74999999999989</v>
      </c>
      <c r="DP57" s="17">
        <f>DO57*VLOOKUP('Données projet'!$B$14,Paramètres!$A$1:$I$89,3,0)*VLOOKUP('Données projet'!$B$14,Paramètres!$A$1:$I$89,5,0)</f>
        <v>187.78499999999991</v>
      </c>
      <c r="DQ57" s="13">
        <f t="shared" si="43"/>
        <v>47.049914090154054</v>
      </c>
      <c r="DR57" s="20">
        <f t="shared" si="16"/>
        <v>409.0041420403515</v>
      </c>
      <c r="DS57" s="59">
        <f t="shared" si="17"/>
        <v>702.33747537368481</v>
      </c>
      <c r="DT57" s="59">
        <f ca="1">AVERAGE(OFFSET($DS$3,0,0,'Données projet'!$E$14+1,1))-AVERAGE(OFFSET($H$3,0,0,'Données projet'!$E$14+1,1))</f>
        <v>288.82868507674738</v>
      </c>
      <c r="DU57" s="59">
        <f t="shared" si="44"/>
        <v>283.48738729114024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48.181559104304178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48.181559104304178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11</v>
      </c>
      <c r="EJ57" s="12">
        <f>IF('Données projet'!$A$192&gt;35,EJ56+EI57-ER56,IF(A57&lt;'Données projet'!$A$192,$EG$205^A57,IF(A57='Données projet'!$A$192,'Données projet'!$B$192,EJ56+EI57-ER56)))</f>
        <v>233.00000000000003</v>
      </c>
      <c r="EK57" s="17">
        <f>EJ57*VLOOKUP('Données projet'!$B$15,Paramètres!$A$1:$I$89,3,0)*VLOOKUP('Données projet'!$B$15,Paramètres!$A$1:$I$89,5,0)</f>
        <v>199.91400000000007</v>
      </c>
      <c r="EL57" s="13">
        <f t="shared" si="45"/>
        <v>49.725267055272241</v>
      </c>
      <c r="EM57" s="20">
        <f t="shared" si="19"/>
        <v>434.78839012126599</v>
      </c>
      <c r="EN57" s="59">
        <f t="shared" si="20"/>
        <v>728.12172345459931</v>
      </c>
      <c r="EO57" s="59">
        <f ca="1">AVERAGE(OFFSET($EN$3,0,0,'Données projet'!$E$15+1,1))-AVERAGE(OFFSET($H$3,0,0,'Données projet'!$E$15+1,1))</f>
        <v>447.47021939360354</v>
      </c>
      <c r="EP57" s="59">
        <f t="shared" si="46"/>
        <v>256.77417912163997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45.110350586011677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45.110350586011677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7.4</v>
      </c>
      <c r="FE57" s="12">
        <f>IF('Données projet'!$A$218&gt;35,FE56+FD57-FM56,IF(A57&lt;'Données projet'!$A$218,$FB$205^A57,IF(A57='Données projet'!$A$218,'Données projet'!$B$218,FE56+FD57-FM56)))</f>
        <v>271.59999999999997</v>
      </c>
      <c r="FF57" s="17">
        <f>FE57*VLOOKUP('Données projet'!$B$16,Paramètres!$A$1:$I$89,3,0)*VLOOKUP('Données projet'!$B$16,Paramètres!$A$1:$I$89,5,0)</f>
        <v>216.08496</v>
      </c>
      <c r="FG57" s="13">
        <f t="shared" si="47"/>
        <v>53.26308393083157</v>
      </c>
      <c r="FH57" s="20">
        <f t="shared" si="22"/>
        <v>469.11450984619825</v>
      </c>
      <c r="FI57" s="59">
        <f t="shared" si="23"/>
        <v>762.44784317953156</v>
      </c>
      <c r="FJ57" s="59">
        <f ca="1">AVERAGE(OFFSET($FI$3,0,0,'Données projet'!$E$16+1,1))-AVERAGE(OFFSET($H$3,0,0,'Données projet'!$E$16+1,1))</f>
        <v>353.37024194969638</v>
      </c>
      <c r="FK57" s="59">
        <f t="shared" si="48"/>
        <v>345.4750813433123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41.106309084692292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41.106309084692292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5.4</v>
      </c>
      <c r="FZ57" s="12">
        <f>IF('Données projet'!$A$244&gt;35,FZ56+FY57-GH56,IF(A57&lt;'Données projet'!$A$244,$FW$205^A57,IF(A57='Données projet'!$A$244,'Données projet'!$B$244,FZ56+FY57-GH56)))</f>
        <v>178.60000000000005</v>
      </c>
      <c r="GA57" s="17">
        <f>FZ57*VLOOKUP('Données projet'!$B$17,Paramètres!$A$1:$I$89,3,0)*VLOOKUP('Données projet'!$B$17,Paramètres!$A$1:$I$89,5,0)</f>
        <v>144.88032000000004</v>
      </c>
      <c r="GB57" s="13">
        <f t="shared" si="49"/>
        <v>37.412778923310412</v>
      </c>
      <c r="GC57" s="20">
        <f t="shared" si="25"/>
        <v>317.493813958099</v>
      </c>
      <c r="GD57" s="59">
        <f t="shared" si="26"/>
        <v>610.82714729143231</v>
      </c>
      <c r="GE57" s="59">
        <f ca="1">AVERAGE(OFFSET($GD$3,0,0,'Données projet'!$E$17+1,1))-AVERAGE(OFFSET($H$3,0,0,'Données projet'!$E$17+1,1))</f>
        <v>272.90535195666996</v>
      </c>
      <c r="GF57" s="59">
        <f t="shared" si="50"/>
        <v>222.25422164416898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16.479726336672353</v>
      </c>
      <c r="GM57" s="21">
        <f>EXP(-LN(2)/25)*GM56+(1-EXP(-LN(2)/25))/(LN(2)/25)*Calculateur!GH57*Calculateur!GJ57*VLOOKUP('Données projet'!$B$17,Paramètres!$A$1:$I$89,3,0)*0.475*44/12</f>
        <v>0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16.479726336672353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6">
        <f t="shared" si="1"/>
        <v>256.66666666666669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277.67</v>
      </c>
      <c r="L58" s="12">
        <f>VLOOKUP(A58,'Données projet'!$A$35:$I$55,9,0)</f>
        <v>12.271428571428576</v>
      </c>
      <c r="M58" s="12">
        <f t="array" ref="M58">INDEX(L:L,MIN(IF(ISNUMBER(L58:L254),ROW(L58:L254),"")))</f>
        <v>12.271428571428576</v>
      </c>
      <c r="N58" s="13">
        <f>IF('Données projet'!$A$36&gt;35,N57+M58-V57,IF(A58&lt;'Données projet'!$A$36,$K$205^A58,IF(A58='Données projet'!$A$36,'Données projet'!$B$36,N57+M58-V57)))</f>
        <v>277.67000000000013</v>
      </c>
      <c r="O58" s="13">
        <f>N58*VLOOKUP('Données projet'!$B$9,Paramètres!$A$1:$I$89,3,0)*VLOOKUP('Données projet'!$B$9,Paramètres!$A$1:$I$89,5,0)</f>
        <v>251.23581600000009</v>
      </c>
      <c r="P58" s="13">
        <f t="shared" si="33"/>
        <v>60.850496254681879</v>
      </c>
      <c r="Q58" s="20">
        <f t="shared" si="53"/>
        <v>543.55032717690437</v>
      </c>
      <c r="R58" s="59">
        <f t="shared" si="0"/>
        <v>836.88366051023763</v>
      </c>
      <c r="S58" s="59">
        <f ca="1">AVERAGE(OFFSET($R$3,0,0,'Données projet'!$E$9+1,1))-AVERAGE(OFFSET($H$3,0,0,'Données projet'!$E$9+1,1))</f>
        <v>530.15029472203241</v>
      </c>
      <c r="T58" s="59">
        <f t="shared" si="34"/>
        <v>279.93992816625956</v>
      </c>
      <c r="U58" s="15">
        <f>IF(ISNA(VLOOKUP(A58,'Données projet'!$A$35:$I$55,3,0)),0,VLOOKUP(A58,'Données projet'!$A$35:$I$55,3,0))</f>
        <v>4</v>
      </c>
      <c r="V58" s="15">
        <f>IF(ISNA(VLOOKUP(A58,'Données projet'!$A$35:$I$55,4,0)),0,VLOOKUP(A58,'Données projet'!$A$35:$I$55,4,0))</f>
        <v>58.24</v>
      </c>
      <c r="W58" s="16">
        <f>IF(ISNA(VLOOKUP(A58,'Données projet'!$A$35:$I$55,5,0)),0%,VLOOKUP(A58,'Données projet'!$A$35:$I$55,5,0)*VLOOKUP('Données projet'!$B$9,Paramètres!$A$1:$I$89,7,0))</f>
        <v>0.43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83.526024239001245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83.526024239001245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277.67</v>
      </c>
      <c r="AG58" s="12">
        <f>VLOOKUP(A58,'Données projet'!$A$61:$I$81,9,0)</f>
        <v>12.271428571428576</v>
      </c>
      <c r="AH58" s="12">
        <f t="array" ref="AH58">INDEX(AG:AG,MIN(IF(ISNUMBER(AG58:AG254),ROW(AG58:AG254),"")))</f>
        <v>12.271428571428576</v>
      </c>
      <c r="AI58" s="13">
        <f>IF('Données projet'!$A$62&gt;35,AI57+AH58-AQ57,IF(A58&lt;'Données projet'!$A$62,$AF$205^A58,IF(A58='Données projet'!$A$62,'Données projet'!$B$62,AI57+AH58-AQ57)))</f>
        <v>277.67000000000013</v>
      </c>
      <c r="AJ58" s="13">
        <f>AI58*VLOOKUP('Données projet'!$B$10,Paramètres!$A$1:$I$89,3,0)*VLOOKUP('Données projet'!$B$10,Paramètres!$A$1:$I$89,5,0)</f>
        <v>186.2610360000001</v>
      </c>
      <c r="AK58" s="13">
        <f t="shared" si="35"/>
        <v>46.712367246699529</v>
      </c>
      <c r="AL58" s="20">
        <f t="shared" si="4"/>
        <v>405.76201065466853</v>
      </c>
      <c r="AM58" s="59">
        <f t="shared" si="5"/>
        <v>699.09534398800179</v>
      </c>
      <c r="AN58" s="59">
        <f ca="1">AVERAGE(OFFSET($AM$3,0,0,'Données projet'!$E$10+1,1))-AVERAGE(OFFSET($H$3,0,0,'Données projet'!$E$10+1,1))</f>
        <v>403.92523699584234</v>
      </c>
      <c r="AO58" s="59">
        <f t="shared" si="36"/>
        <v>218.36990038879748</v>
      </c>
      <c r="AP58" s="15">
        <f>IF(ISNA(VLOOKUP(A58,'Données projet'!$A$61:$I$81,3,0)),0,VLOOKUP(A58,'Données projet'!$A$61:$I$81,3,0))</f>
        <v>4</v>
      </c>
      <c r="AQ58" s="15">
        <f>IF(ISNA(VLOOKUP(A58,'Données projet'!$A$61:$I$81,4,0)),0,VLOOKUP(A58,'Données projet'!$A$61:$I$81,4,0))</f>
        <v>58.24</v>
      </c>
      <c r="AR58" s="16">
        <f>IF(ISNA(VLOOKUP(A58,'Données projet'!$A$61:$I$81,5,0)),0%,VLOOKUP(A58,'Données projet'!$A$61:$I$81,5,0)*VLOOKUP('Données projet'!$B$10,Paramètres!$A$1:$I$89,7,0))</f>
        <v>0.53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76.325504908052864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76.325504908052864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277.67</v>
      </c>
      <c r="BB58" s="12">
        <f>VLOOKUP(A58,'Données projet'!$A$87:$I$107,9,0)</f>
        <v>12.271428571428576</v>
      </c>
      <c r="BC58" s="12">
        <f t="array" ref="BC58">INDEX(BB:BB,MIN(IF(ISNUMBER(BB58:BB254),ROW(BB58:BB254),"")))</f>
        <v>12.271428571428576</v>
      </c>
      <c r="BD58" s="12">
        <f>IF('Données projet'!$A$88&gt;35,BD57+BC58-BL57,IF(A58&lt;'Données projet'!$A$88,$BA$205^A58,IF(A58='Données projet'!$A$88,'Données projet'!$B$88,BD57+BC58-BL57)))</f>
        <v>277.67000000000013</v>
      </c>
      <c r="BE58" s="13">
        <f>BD58*VLOOKUP('Données projet'!$B$11,Paramètres!$A$1:$I$89,3,0)*VLOOKUP('Données projet'!$B$11,Paramètres!$A$1:$I$89,5,0)</f>
        <v>264.23077200000012</v>
      </c>
      <c r="BF58" s="13">
        <f t="shared" si="37"/>
        <v>63.62335863431295</v>
      </c>
      <c r="BG58" s="20">
        <f t="shared" si="7"/>
        <v>571.01261085476187</v>
      </c>
      <c r="BH58" s="59">
        <f t="shared" si="8"/>
        <v>864.34594418809525</v>
      </c>
      <c r="BI58" s="59">
        <f ca="1">AVERAGE(OFFSET($BH$3,0,0,'Données projet'!$E$11+1,1))-AVERAGE(OFFSET($H$3,0,0,'Données projet'!$E$11+1,1))</f>
        <v>555.30922539833159</v>
      </c>
      <c r="BJ58" s="59">
        <f t="shared" si="38"/>
        <v>292.20785527099503</v>
      </c>
      <c r="BK58" s="15">
        <f>IF(ISNA(VLOOKUP(A58,'Données projet'!$A$87:$I$107,3,0)),0,VLOOKUP(A58,'Données projet'!$A$87:$I$107,3,0))</f>
        <v>4</v>
      </c>
      <c r="BL58" s="15">
        <f>IF(ISNA(VLOOKUP(A58,'Données projet'!$A$87:$I$107,4,0)),0,VLOOKUP(A58,'Données projet'!$A$87:$I$107,4,0))</f>
        <v>58.24</v>
      </c>
      <c r="BM58" s="16">
        <f>IF(ISNA(VLOOKUP(A58,'Données projet'!$A$87:$I$107,5,0)),0%,VLOOKUP(A58,'Données projet'!$A$87:$I$107,5,0)*VLOOKUP('Données projet'!$B$11,Paramètres!$A$1:$I$89,7,0))</f>
        <v>0.43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87.84633583757028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87.84633583757028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218</v>
      </c>
      <c r="BW58" s="12">
        <f>VLOOKUP(A58,'Données projet'!$A$113:$I$133,9,0)</f>
        <v>6.6</v>
      </c>
      <c r="BX58" s="12">
        <f t="array" ref="BX58">INDEX(BW:BW,MIN(IF(ISNUMBER(BW58:BW254),ROW(BW58:BW254),"")))</f>
        <v>6.6</v>
      </c>
      <c r="BY58" s="12">
        <f>IF('Données projet'!$A$114&gt;35,BY57+BX58-CG57,IF(A58&lt;'Données projet'!$A$114,$BV$205^A58,IF(A58='Données projet'!$A$114,'Données projet'!$B$114,BY57+BX58-CG57)))</f>
        <v>218.00000000000003</v>
      </c>
      <c r="BZ58" s="13">
        <f>BY58*VLOOKUP('Données projet'!$B$12,Paramètres!$A$1:$I$89,3,0)*VLOOKUP('Données projet'!$B$12,Paramètres!$A$1:$I$89,5,0)</f>
        <v>190.44480000000004</v>
      </c>
      <c r="CA58" s="13">
        <f t="shared" si="39"/>
        <v>47.638278428909231</v>
      </c>
      <c r="CB58" s="20">
        <f t="shared" si="10"/>
        <v>414.66136159701699</v>
      </c>
      <c r="CC58" s="59">
        <f t="shared" si="11"/>
        <v>707.99469493035031</v>
      </c>
      <c r="CD58" s="59">
        <f ca="1">AVERAGE(OFFSET($CC$3,0,0,'Données projet'!$E$12+1,1))-AVERAGE(OFFSET($H$3,0,0,'Données projet'!$E$12+1,1))</f>
        <v>354.24684313982857</v>
      </c>
      <c r="CE58" s="59">
        <f t="shared" si="40"/>
        <v>322.65043486962185</v>
      </c>
      <c r="CF58" s="15">
        <f>IF(ISNA(VLOOKUP(A58,'Données projet'!$A$113:$I$133,3,0)),0,VLOOKUP(A58,'Données projet'!$A$113:$I$133,3,0))</f>
        <v>8</v>
      </c>
      <c r="CG58" s="15">
        <f>IF(ISNA(VLOOKUP(A58,'Données projet'!$A$113:$I$133,4,0)),0,VLOOKUP(A58,'Données projet'!$A$113:$I$133,4,0))</f>
        <v>23</v>
      </c>
      <c r="CH58" s="16">
        <f>IF(ISNA(VLOOKUP(A58,'Données projet'!$A$113:$I$133,5,0)),0%,VLOOKUP(A58,'Données projet'!$A$113:$I$133,5,0)*VLOOKUP('Données projet'!$B$12,Paramètres!$A$1:$I$89,7,0))</f>
        <v>0.43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43.311039110726739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43.311039110726739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279</v>
      </c>
      <c r="CR58" s="12">
        <f>VLOOKUP(A58,'Données projet'!$A$139:$I$159,9,0)</f>
        <v>7.4</v>
      </c>
      <c r="CS58" s="12">
        <f t="array" ref="CS58">INDEX(CR:CR,MIN(IF(ISNUMBER(CR58:CR254),ROW(CR58:CR254),"")))</f>
        <v>7.4</v>
      </c>
      <c r="CT58" s="12">
        <f>IF('Données projet'!$A$140&gt;35,CT57+CS58-DB57,IF(A58&lt;'Données projet'!$A$140,$CQ$205^A58,IF(A58='Données projet'!$A$140,'Données projet'!$B$140,CT57+CS58-DB57)))</f>
        <v>278.99999999999994</v>
      </c>
      <c r="CU58" s="17">
        <f>CT58*VLOOKUP('Données projet'!$B$13,Paramètres!$A$1:$I$89,3,0)*VLOOKUP('Données projet'!$B$13,Paramètres!$A$1:$I$89,5,0)</f>
        <v>204.56279999999995</v>
      </c>
      <c r="CV58" s="13">
        <f t="shared" si="41"/>
        <v>50.74561278586372</v>
      </c>
      <c r="CW58" s="20">
        <f t="shared" si="13"/>
        <v>444.66215226871259</v>
      </c>
      <c r="CX58" s="59">
        <f t="shared" si="14"/>
        <v>737.99548560204585</v>
      </c>
      <c r="CY58" s="59">
        <f ca="1">AVERAGE(OFFSET($CX$3,0,0,'Données projet'!$E$13+1,1))-AVERAGE(OFFSET($H$3,0,0,'Données projet'!$E$13+1,1))</f>
        <v>328.55201074501201</v>
      </c>
      <c r="CZ58" s="59">
        <f t="shared" si="42"/>
        <v>321.81422611044985</v>
      </c>
      <c r="DA58" s="15">
        <f>IF(ISNA(VLOOKUP(A58,'Données projet'!$A$139:$I$159,3,0)),0,VLOOKUP(A58,'Données projet'!$A$139:$I$159,3,0))</f>
        <v>9</v>
      </c>
      <c r="DB58" s="15">
        <f>IF(ISNA(VLOOKUP(A58,'Données projet'!$A$139:$I$159,4,0)),0,VLOOKUP(A58,'Données projet'!$A$139:$I$159,4,0))</f>
        <v>16</v>
      </c>
      <c r="DC58" s="16">
        <f>IF(ISNA(VLOOKUP(A58,'Données projet'!$A$139:$I$159,5,0)),0%,VLOOKUP(A58,'Données projet'!$A$139:$I$159,5,0)*VLOOKUP('Données projet'!$B$13,Paramètres!$A$1:$I$89,7,0))</f>
        <v>0.43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35.708447993528154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35.708447993528154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9.375</v>
      </c>
      <c r="DO58" s="12">
        <f>IF('Données projet'!$A$166&gt;35,DO57+DN58-DW57,IF(A58&lt;'Données projet'!$A$166,$DL$205^A58,IF(A58='Données projet'!$A$166,'Données projet'!$B$166,DO57+DN58-DW57)))</f>
        <v>250.12499999999989</v>
      </c>
      <c r="DP58" s="17">
        <f>DO58*VLOOKUP('Données projet'!$B$14,Paramètres!$A$1:$I$89,3,0)*VLOOKUP('Données projet'!$B$14,Paramètres!$A$1:$I$89,5,0)</f>
        <v>195.09749999999991</v>
      </c>
      <c r="DQ58" s="13">
        <f t="shared" si="43"/>
        <v>48.66519532492579</v>
      </c>
      <c r="DR58" s="20">
        <f t="shared" si="16"/>
        <v>424.55336102424553</v>
      </c>
      <c r="DS58" s="59">
        <f t="shared" si="17"/>
        <v>717.88669435757879</v>
      </c>
      <c r="DT58" s="59">
        <f ca="1">AVERAGE(OFFSET($DS$3,0,0,'Données projet'!$E$14+1,1))-AVERAGE(OFFSET($H$3,0,0,'Données projet'!$E$14+1,1))</f>
        <v>288.82868507674738</v>
      </c>
      <c r="DU58" s="59">
        <f t="shared" si="44"/>
        <v>283.48738729114024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47.236748118118015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47.236748118118015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244</v>
      </c>
      <c r="EH58" s="12">
        <f>VLOOKUP(A58,'Données projet'!$A$191:$I$211,9,0)</f>
        <v>11</v>
      </c>
      <c r="EI58" s="12">
        <f t="array" ref="EI58">INDEX(EH:EH,MIN(IF(ISNUMBER(EH58:EH254),ROW(EH58:EH254),"")))</f>
        <v>11</v>
      </c>
      <c r="EJ58" s="12">
        <f>IF('Données projet'!$A$192&gt;35,EJ57+EI58-ER57,IF(A58&lt;'Données projet'!$A$192,$EG$205^A58,IF(A58='Données projet'!$A$192,'Données projet'!$B$192,EJ57+EI58-ER57)))</f>
        <v>244.00000000000003</v>
      </c>
      <c r="EK58" s="17">
        <f>EJ58*VLOOKUP('Données projet'!$B$15,Paramètres!$A$1:$I$89,3,0)*VLOOKUP('Données projet'!$B$15,Paramètres!$A$1:$I$89,5,0)</f>
        <v>209.35200000000003</v>
      </c>
      <c r="EL58" s="13">
        <f t="shared" si="45"/>
        <v>51.79395593509436</v>
      </c>
      <c r="EM58" s="20">
        <f t="shared" si="19"/>
        <v>454.82920658695599</v>
      </c>
      <c r="EN58" s="59">
        <f t="shared" si="20"/>
        <v>748.1625399202893</v>
      </c>
      <c r="EO58" s="59">
        <f ca="1">AVERAGE(OFFSET($EN$3,0,0,'Données projet'!$E$15+1,1))-AVERAGE(OFFSET($H$3,0,0,'Données projet'!$E$15+1,1))</f>
        <v>447.47021939360354</v>
      </c>
      <c r="EP58" s="59">
        <f t="shared" si="46"/>
        <v>256.77417912163997</v>
      </c>
      <c r="EQ58" s="15">
        <f>IF(ISNA(VLOOKUP(A58,'Données projet'!$A$191:$I$211,3,0)),0,VLOOKUP(A58,'Données projet'!$A$191:$I$211,3,0))</f>
        <v>7</v>
      </c>
      <c r="ER58" s="15">
        <f>IF(ISNA(VLOOKUP(A58,'Données projet'!$A$191:$I$211,4,0)),0,VLOOKUP(A58,'Données projet'!$A$191:$I$211,4,0))</f>
        <v>28</v>
      </c>
      <c r="ES58" s="16">
        <f>IF(ISNA(VLOOKUP(A58,'Données projet'!$A$191:$I$211,5,0)),0%,VLOOKUP(A58,'Données projet'!$A$191:$I$211,5,0)*VLOOKUP('Données projet'!$B$15,Paramètres!$A$1:$I$89,7,0))</f>
        <v>0.53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58.30140893650379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58.30140893650379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279</v>
      </c>
      <c r="FC58" s="12">
        <f>VLOOKUP(A58,'Données projet'!$A$217:$I$237,9,0)</f>
        <v>7.4</v>
      </c>
      <c r="FD58" s="12">
        <f t="array" ref="FD58">INDEX(FC:FC,MIN(IF(ISNUMBER(FC58:FC254),ROW(FC58:FC254),"")))</f>
        <v>7.4</v>
      </c>
      <c r="FE58" s="12">
        <f>IF('Données projet'!$A$218&gt;35,FE57+FD58-FM57,IF(A58&lt;'Données projet'!$A$218,$FB$205^A58,IF(A58='Données projet'!$A$218,'Données projet'!$B$218,FE57+FD58-FM57)))</f>
        <v>278.99999999999994</v>
      </c>
      <c r="FF58" s="17">
        <f>FE58*VLOOKUP('Données projet'!$B$16,Paramètres!$A$1:$I$89,3,0)*VLOOKUP('Données projet'!$B$16,Paramètres!$A$1:$I$89,5,0)</f>
        <v>221.97239999999996</v>
      </c>
      <c r="FG58" s="13">
        <f t="shared" si="47"/>
        <v>54.543354171476821</v>
      </c>
      <c r="FH58" s="20">
        <f t="shared" si="22"/>
        <v>481.59827184865543</v>
      </c>
      <c r="FI58" s="59">
        <f t="shared" si="23"/>
        <v>774.93160518198874</v>
      </c>
      <c r="FJ58" s="59">
        <f ca="1">AVERAGE(OFFSET($FI$3,0,0,'Données projet'!$E$16+1,1))-AVERAGE(OFFSET($H$3,0,0,'Données projet'!$E$16+1,1))</f>
        <v>353.37024194969638</v>
      </c>
      <c r="FK58" s="59">
        <f t="shared" si="48"/>
        <v>345.4750813433123</v>
      </c>
      <c r="FL58" s="15">
        <f>IF(ISNA(VLOOKUP(A58,'Données projet'!$A$217:$I$237,3,0)),0,VLOOKUP(A58,'Données projet'!$A$217:$I$237,3,0))</f>
        <v>9</v>
      </c>
      <c r="FM58" s="15">
        <f>IF(ISNA(VLOOKUP(A58,'Données projet'!$A$217:$I$237,4,0)),0,VLOOKUP(A58,'Données projet'!$A$217:$I$237,4,0))</f>
        <v>16</v>
      </c>
      <c r="FN58" s="16">
        <f>IF(ISNA(VLOOKUP(A58,'Données projet'!$A$217:$I$237,5,0)),0%,VLOOKUP(A58,'Données projet'!$A$217:$I$237,5,0)*VLOOKUP('Données projet'!$B$16,Paramètres!$A$1:$I$89,7,0))</f>
        <v>0.53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47.758503179864732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47.758503179864732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projet'!$A$243:$I$263,2,0)</f>
        <v>184</v>
      </c>
      <c r="FX58" s="12">
        <f>VLOOKUP(A58,'Données projet'!$A$243:$I$263,9,0)</f>
        <v>5.4</v>
      </c>
      <c r="FY58" s="12">
        <f t="array" ref="FY58">INDEX(FX:FX,MIN(IF(ISNUMBER(FX58:FX254),ROW(FX58:FX254),"")))</f>
        <v>5.4</v>
      </c>
      <c r="FZ58" s="12">
        <f>IF('Données projet'!$A$244&gt;35,FZ57+FY58-GH57,IF(A58&lt;'Données projet'!$A$244,$FW$205^A58,IF(A58='Données projet'!$A$244,'Données projet'!$B$244,FZ57+FY58-GH57)))</f>
        <v>184.00000000000006</v>
      </c>
      <c r="GA58" s="17">
        <f>FZ58*VLOOKUP('Données projet'!$B$17,Paramètres!$A$1:$I$89,3,0)*VLOOKUP('Données projet'!$B$17,Paramètres!$A$1:$I$89,5,0)</f>
        <v>149.26080000000005</v>
      </c>
      <c r="GB58" s="13">
        <f t="shared" si="49"/>
        <v>38.410551499792909</v>
      </c>
      <c r="GC58" s="20">
        <f t="shared" si="25"/>
        <v>326.86093719547273</v>
      </c>
      <c r="GD58" s="59">
        <f t="shared" si="26"/>
        <v>620.1942705288061</v>
      </c>
      <c r="GE58" s="59">
        <f ca="1">AVERAGE(OFFSET($GD$3,0,0,'Données projet'!$E$17+1,1))-AVERAGE(OFFSET($H$3,0,0,'Données projet'!$E$17+1,1))</f>
        <v>272.90535195666996</v>
      </c>
      <c r="GF58" s="59">
        <f t="shared" si="50"/>
        <v>222.25422164416898</v>
      </c>
      <c r="GG58" s="15">
        <f>IF(ISNA(VLOOKUP(A58,'Données projet'!$A$243:$I$263,3,0)),0,VLOOKUP(A58,'Données projet'!$A$243:$I$263,3,0))</f>
        <v>8</v>
      </c>
      <c r="GH58" s="15">
        <f>IF(ISNA(VLOOKUP(A58,'Données projet'!$A$243:$I$263,4,0)),0,VLOOKUP(A58,'Données projet'!$A$243:$I$263,4,0))</f>
        <v>14</v>
      </c>
      <c r="GI58" s="16">
        <f>IF(ISNA(VLOOKUP(A58,'Données projet'!$A$243:$I$263,5,0)),0%,VLOOKUP(A58,'Données projet'!$A$243:$I$263,5,0)*VLOOKUP('Données projet'!$B$17,Paramètres!$A$1:$I$89,7,0))</f>
        <v>0.43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21.555049537551078</v>
      </c>
      <c r="GM58" s="21">
        <f>EXP(-LN(2)/25)*GM57+(1-EXP(-LN(2)/25))/(LN(2)/25)*Calculateur!GH58*Calculateur!GJ58*VLOOKUP('Données projet'!$B$17,Paramètres!$A$1:$I$89,3,0)*0.475*44/12</f>
        <v>0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21.555049537551078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6">
        <f t="shared" si="1"/>
        <v>256.66666666666669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11.644999999999996</v>
      </c>
      <c r="N59" s="13">
        <f>IF('Données projet'!$A$36&gt;35,N58+M59-V58,IF(A59&lt;'Données projet'!$A$36,$K$205^A59,IF(A59='Données projet'!$A$36,'Données projet'!$B$36,N58+M59-V58)))</f>
        <v>231.0750000000001</v>
      </c>
      <c r="O59" s="13">
        <f>N59*VLOOKUP('Données projet'!$B$9,Paramètres!$A$1:$I$89,3,0)*VLOOKUP('Données projet'!$B$9,Paramètres!$A$1:$I$89,5,0)</f>
        <v>209.07666000000006</v>
      </c>
      <c r="P59" s="13">
        <f t="shared" si="33"/>
        <v>51.733760959596957</v>
      </c>
      <c r="Q59" s="20">
        <f t="shared" si="53"/>
        <v>454.24481650463144</v>
      </c>
      <c r="R59" s="59">
        <f t="shared" si="0"/>
        <v>747.5781498379647</v>
      </c>
      <c r="S59" s="59">
        <f ca="1">AVERAGE(OFFSET($R$3,0,0,'Données projet'!$E$9+1,1))-AVERAGE(OFFSET($H$3,0,0,'Données projet'!$E$9+1,1))</f>
        <v>530.15029472203241</v>
      </c>
      <c r="T59" s="59">
        <f t="shared" si="34"/>
        <v>279.93992816625956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81.888129849518734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81.888129849518734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11.644999999999996</v>
      </c>
      <c r="AI59" s="13">
        <f>IF('Données projet'!$A$62&gt;35,AI58+AH59-AQ58,IF(A59&lt;'Données projet'!$A$62,$AF$205^A59,IF(A59='Données projet'!$A$62,'Données projet'!$B$62,AI58+AH59-AQ58)))</f>
        <v>231.0750000000001</v>
      </c>
      <c r="AJ59" s="13">
        <f>AI59*VLOOKUP('Données projet'!$B$10,Paramètres!$A$1:$I$89,3,0)*VLOOKUP('Données projet'!$B$10,Paramètres!$A$1:$I$89,5,0)</f>
        <v>155.00511000000009</v>
      </c>
      <c r="AK59" s="13">
        <f t="shared" si="35"/>
        <v>39.71383291408609</v>
      </c>
      <c r="AL59" s="20">
        <f t="shared" si="4"/>
        <v>339.13549224203337</v>
      </c>
      <c r="AM59" s="59">
        <f t="shared" si="5"/>
        <v>632.46882557536674</v>
      </c>
      <c r="AN59" s="59">
        <f ca="1">AVERAGE(OFFSET($AM$3,0,0,'Données projet'!$E$10+1,1))-AVERAGE(OFFSET($H$3,0,0,'Données projet'!$E$10+1,1))</f>
        <v>403.92523699584234</v>
      </c>
      <c r="AO59" s="59">
        <f t="shared" si="36"/>
        <v>218.36990038879748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74.828808310767116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74.828808310767116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11.644999999999996</v>
      </c>
      <c r="BD59" s="12">
        <f>IF('Données projet'!$A$88&gt;35,BD58+BC59-BL58,IF(A59&lt;'Données projet'!$A$88,$BA$205^A59,IF(A59='Données projet'!$A$88,'Données projet'!$B$88,BD58+BC59-BL58)))</f>
        <v>231.0750000000001</v>
      </c>
      <c r="BE59" s="13">
        <f>BD59*VLOOKUP('Données projet'!$B$11,Paramètres!$A$1:$I$89,3,0)*VLOOKUP('Données projet'!$B$11,Paramètres!$A$1:$I$89,5,0)</f>
        <v>219.8909700000001</v>
      </c>
      <c r="BF59" s="13">
        <f t="shared" si="37"/>
        <v>54.091187905160375</v>
      </c>
      <c r="BG59" s="20">
        <f t="shared" si="7"/>
        <v>477.18559168482119</v>
      </c>
      <c r="BH59" s="59">
        <f t="shared" si="8"/>
        <v>770.5189250181545</v>
      </c>
      <c r="BI59" s="59">
        <f ca="1">AVERAGE(OFFSET($BH$3,0,0,'Données projet'!$E$11+1,1))-AVERAGE(OFFSET($H$3,0,0,'Données projet'!$E$11+1,1))</f>
        <v>555.30922539833159</v>
      </c>
      <c r="BJ59" s="59">
        <f t="shared" si="38"/>
        <v>292.20785527099503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86.12372277276971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86.12372277276971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</v>
      </c>
      <c r="BY59" s="12">
        <f>IF('Données projet'!$A$114&gt;35,BY58+BX59-CG58,IF(A59&lt;'Données projet'!$A$114,$BV$205^A59,IF(A59='Données projet'!$A$114,'Données projet'!$B$114,BY58+BX59-CG58)))</f>
        <v>201.00000000000003</v>
      </c>
      <c r="BZ59" s="13">
        <f>BY59*VLOOKUP('Données projet'!$B$12,Paramètres!$A$1:$I$89,3,0)*VLOOKUP('Données projet'!$B$12,Paramètres!$A$1:$I$89,5,0)</f>
        <v>175.59360000000007</v>
      </c>
      <c r="CA59" s="13">
        <f t="shared" si="39"/>
        <v>44.340433728638573</v>
      </c>
      <c r="CB59" s="20">
        <f t="shared" si="10"/>
        <v>383.05177541071225</v>
      </c>
      <c r="CC59" s="59">
        <f t="shared" si="11"/>
        <v>676.38510874404551</v>
      </c>
      <c r="CD59" s="59">
        <f ca="1">AVERAGE(OFFSET($CC$3,0,0,'Données projet'!$E$12+1,1))-AVERAGE(OFFSET($H$3,0,0,'Données projet'!$E$12+1,1))</f>
        <v>354.24684313982857</v>
      </c>
      <c r="CE59" s="59">
        <f t="shared" si="40"/>
        <v>322.65043486962185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42.461736050890771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42.461736050890771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6.2</v>
      </c>
      <c r="CT59" s="12">
        <f>IF('Données projet'!$A$140&gt;35,CT58+CS59-DB58,IF(A59&lt;'Données projet'!$A$140,$CQ$205^A59,IF(A59='Données projet'!$A$140,'Données projet'!$B$140,CT58+CS59-DB58)))</f>
        <v>269.19999999999993</v>
      </c>
      <c r="CU59" s="17">
        <f>CT59*VLOOKUP('Données projet'!$B$13,Paramètres!$A$1:$I$89,3,0)*VLOOKUP('Données projet'!$B$13,Paramètres!$A$1:$I$89,5,0)</f>
        <v>197.37743999999995</v>
      </c>
      <c r="CV59" s="13">
        <f t="shared" si="41"/>
        <v>49.167366395757924</v>
      </c>
      <c r="CW59" s="20">
        <f t="shared" si="13"/>
        <v>429.39887113927824</v>
      </c>
      <c r="CX59" s="59">
        <f t="shared" si="14"/>
        <v>722.73220447261156</v>
      </c>
      <c r="CY59" s="59">
        <f ca="1">AVERAGE(OFFSET($CX$3,0,0,'Données projet'!$E$13+1,1))-AVERAGE(OFFSET($H$3,0,0,'Données projet'!$E$13+1,1))</f>
        <v>328.55201074501201</v>
      </c>
      <c r="CZ59" s="59">
        <f t="shared" si="42"/>
        <v>321.81422611044985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35.008227108377746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35.008227108377746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9.375</v>
      </c>
      <c r="DO59" s="12">
        <f>IF('Données projet'!$A$166&gt;35,DO58+DN59-DW58,IF(A59&lt;'Données projet'!$A$166,$DL$205^A59,IF(A59='Données projet'!$A$166,'Données projet'!$B$166,DO58+DN59-DW58)))</f>
        <v>259.49999999999989</v>
      </c>
      <c r="DP59" s="17">
        <f>DO59*VLOOKUP('Données projet'!$B$14,Paramètres!$A$1:$I$89,3,0)*VLOOKUP('Données projet'!$B$14,Paramètres!$A$1:$I$89,5,0)</f>
        <v>202.40999999999991</v>
      </c>
      <c r="DQ59" s="13">
        <f t="shared" si="43"/>
        <v>50.273442991661817</v>
      </c>
      <c r="DR59" s="20">
        <f t="shared" si="16"/>
        <v>440.09032987714414</v>
      </c>
      <c r="DS59" s="59">
        <f t="shared" si="17"/>
        <v>733.42366321047746</v>
      </c>
      <c r="DT59" s="59">
        <f ca="1">AVERAGE(OFFSET($DS$3,0,0,'Données projet'!$E$14+1,1))-AVERAGE(OFFSET($H$3,0,0,'Données projet'!$E$14+1,1))</f>
        <v>288.82868507674738</v>
      </c>
      <c r="DU59" s="59">
        <f t="shared" si="44"/>
        <v>283.48738729114024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46.310464299093169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46.310464299093169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10.8</v>
      </c>
      <c r="EJ59" s="12">
        <f>IF('Données projet'!$A$192&gt;35,EJ58+EI59-ER58,IF(A59&lt;'Données projet'!$A$192,$EG$205^A59,IF(A59='Données projet'!$A$192,'Données projet'!$B$192,EJ58+EI59-ER58)))</f>
        <v>226.80000000000004</v>
      </c>
      <c r="EK59" s="17">
        <f>EJ59*VLOOKUP('Données projet'!$B$15,Paramètres!$A$1:$I$89,3,0)*VLOOKUP('Données projet'!$B$15,Paramètres!$A$1:$I$89,5,0)</f>
        <v>194.59440000000006</v>
      </c>
      <c r="EL59" s="13">
        <f t="shared" si="45"/>
        <v>48.554292648263456</v>
      </c>
      <c r="EM59" s="20">
        <f t="shared" si="19"/>
        <v>423.48397302905897</v>
      </c>
      <c r="EN59" s="59">
        <f t="shared" si="20"/>
        <v>716.81730636239229</v>
      </c>
      <c r="EO59" s="59">
        <f ca="1">AVERAGE(OFFSET($EN$3,0,0,'Données projet'!$E$15+1,1))-AVERAGE(OFFSET($H$3,0,0,'Données projet'!$E$15+1,1))</f>
        <v>447.47021939360354</v>
      </c>
      <c r="EP59" s="59">
        <f t="shared" si="46"/>
        <v>256.77417912163997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57.158153867607112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57.158153867607112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6.2</v>
      </c>
      <c r="FE59" s="12">
        <f>IF('Données projet'!$A$218&gt;35,FE58+FD59-FM58,IF(A59&lt;'Données projet'!$A$218,$FB$205^A59,IF(A59='Données projet'!$A$218,'Données projet'!$B$218,FE58+FD59-FM58)))</f>
        <v>269.19999999999993</v>
      </c>
      <c r="FF59" s="17">
        <f>FE59*VLOOKUP('Données projet'!$B$16,Paramètres!$A$1:$I$89,3,0)*VLOOKUP('Données projet'!$B$16,Paramètres!$A$1:$I$89,5,0)</f>
        <v>214.17551999999998</v>
      </c>
      <c r="FG59" s="13">
        <f t="shared" si="47"/>
        <v>52.846993696165399</v>
      </c>
      <c r="FH59" s="20">
        <f t="shared" si="22"/>
        <v>465.06421135415468</v>
      </c>
      <c r="FI59" s="59">
        <f t="shared" si="23"/>
        <v>758.39754468748799</v>
      </c>
      <c r="FJ59" s="59">
        <f ca="1">AVERAGE(OFFSET($FI$3,0,0,'Données projet'!$E$16+1,1))-AVERAGE(OFFSET($H$3,0,0,'Données projet'!$E$16+1,1))</f>
        <v>353.37024194969638</v>
      </c>
      <c r="FK59" s="59">
        <f t="shared" si="48"/>
        <v>345.4750813433123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46.821988062318198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46.821988062318198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5.4</v>
      </c>
      <c r="FZ59" s="12">
        <f>IF('Données projet'!$A$244&gt;35,FZ58+FY59-GH58,IF(A59&lt;'Données projet'!$A$244,$FW$205^A59,IF(A59='Données projet'!$A$244,'Données projet'!$B$244,FZ58+FY59-GH58)))</f>
        <v>175.40000000000006</v>
      </c>
      <c r="GA59" s="17">
        <f>FZ59*VLOOKUP('Données projet'!$B$17,Paramètres!$A$1:$I$89,3,0)*VLOOKUP('Données projet'!$B$17,Paramètres!$A$1:$I$89,5,0)</f>
        <v>142.28448000000006</v>
      </c>
      <c r="GB59" s="13">
        <f t="shared" si="49"/>
        <v>36.819853762091817</v>
      </c>
      <c r="GC59" s="20">
        <f t="shared" si="25"/>
        <v>311.94004796897667</v>
      </c>
      <c r="GD59" s="59">
        <f t="shared" si="26"/>
        <v>605.27338130230999</v>
      </c>
      <c r="GE59" s="59">
        <f ca="1">AVERAGE(OFFSET($GD$3,0,0,'Données projet'!$E$17+1,1))-AVERAGE(OFFSET($H$3,0,0,'Données projet'!$E$17+1,1))</f>
        <v>272.90535195666996</v>
      </c>
      <c r="GF59" s="59">
        <f t="shared" si="50"/>
        <v>222.25422164416898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21.132368163401733</v>
      </c>
      <c r="GM59" s="21">
        <f>EXP(-LN(2)/25)*GM58+(1-EXP(-LN(2)/25))/(LN(2)/25)*Calculateur!GH59*Calculateur!GJ59*VLOOKUP('Données projet'!$B$17,Paramètres!$A$1:$I$89,3,0)*0.475*44/12</f>
        <v>0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21.132368163401733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6">
        <f t="shared" si="1"/>
        <v>256.66666666666669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11.644999999999996</v>
      </c>
      <c r="N60" s="13">
        <f>IF('Données projet'!$A$36&gt;35,N59+M60-V59,IF(A60&lt;'Données projet'!$A$36,$K$205^A60,IF(A60='Données projet'!$A$36,'Données projet'!$B$36,N59+M60-V59)))</f>
        <v>242.72000000000008</v>
      </c>
      <c r="O60" s="13">
        <f>N60*VLOOKUP('Données projet'!$B$9,Paramètres!$A$1:$I$89,3,0)*VLOOKUP('Données projet'!$B$9,Paramètres!$A$1:$I$89,5,0)</f>
        <v>219.61305600000006</v>
      </c>
      <c r="P60" s="13">
        <f t="shared" si="33"/>
        <v>54.030776739498059</v>
      </c>
      <c r="Q60" s="20">
        <f t="shared" si="53"/>
        <v>476.59634202129263</v>
      </c>
      <c r="R60" s="59">
        <f t="shared" si="0"/>
        <v>769.92967535462594</v>
      </c>
      <c r="S60" s="59">
        <f ca="1">AVERAGE(OFFSET($R$3,0,0,'Données projet'!$E$9+1,1))-AVERAGE(OFFSET($H$3,0,0,'Données projet'!$E$9+1,1))</f>
        <v>530.15029472203241</v>
      </c>
      <c r="T60" s="59">
        <f t="shared" si="34"/>
        <v>279.93992816625956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80.282353569997042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80.282353569997042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11.644999999999996</v>
      </c>
      <c r="AI60" s="13">
        <f>IF('Données projet'!$A$62&gt;35,AI59+AH60-AQ59,IF(A60&lt;'Données projet'!$A$62,$AF$205^A60,IF(A60='Données projet'!$A$62,'Données projet'!$B$62,AI59+AH60-AQ59)))</f>
        <v>242.72000000000008</v>
      </c>
      <c r="AJ60" s="13">
        <f>AI60*VLOOKUP('Données projet'!$B$10,Paramètres!$A$1:$I$89,3,0)*VLOOKUP('Données projet'!$B$10,Paramètres!$A$1:$I$89,5,0)</f>
        <v>162.81657600000005</v>
      </c>
      <c r="AK60" s="13">
        <f t="shared" si="35"/>
        <v>41.477155340136981</v>
      </c>
      <c r="AL60" s="20">
        <f t="shared" si="4"/>
        <v>355.81158208407197</v>
      </c>
      <c r="AM60" s="59">
        <f t="shared" si="5"/>
        <v>649.14491541740529</v>
      </c>
      <c r="AN60" s="59">
        <f ca="1">AVERAGE(OFFSET($AM$3,0,0,'Données projet'!$E$10+1,1))-AVERAGE(OFFSET($H$3,0,0,'Données projet'!$E$10+1,1))</f>
        <v>403.92523699584234</v>
      </c>
      <c r="AO60" s="59">
        <f t="shared" si="36"/>
        <v>218.36990038879748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73.361461020859366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73.361461020859366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11.644999999999996</v>
      </c>
      <c r="BD60" s="12">
        <f>IF('Données projet'!$A$88&gt;35,BD59+BC60-BL59,IF(A60&lt;'Données projet'!$A$88,$BA$205^A60,IF(A60='Données projet'!$A$88,'Données projet'!$B$88,BD59+BC60-BL59)))</f>
        <v>242.72000000000008</v>
      </c>
      <c r="BE60" s="13">
        <f>BD60*VLOOKUP('Données projet'!$B$11,Paramètres!$A$1:$I$89,3,0)*VLOOKUP('Données projet'!$B$11,Paramètres!$A$1:$I$89,5,0)</f>
        <v>230.97235200000011</v>
      </c>
      <c r="BF60" s="13">
        <f t="shared" si="37"/>
        <v>56.492875118057718</v>
      </c>
      <c r="BG60" s="20">
        <f t="shared" si="7"/>
        <v>500.66860389728407</v>
      </c>
      <c r="BH60" s="59">
        <f t="shared" si="8"/>
        <v>794.00193723061739</v>
      </c>
      <c r="BI60" s="59">
        <f ca="1">AVERAGE(OFFSET($BH$3,0,0,'Données projet'!$E$11+1,1))-AVERAGE(OFFSET($H$3,0,0,'Données projet'!$E$11+1,1))</f>
        <v>555.30922539833159</v>
      </c>
      <c r="BJ60" s="59">
        <f t="shared" si="38"/>
        <v>292.20785527099503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84.434889099479648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84.434889099479648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</v>
      </c>
      <c r="BY60" s="12">
        <f>IF('Données projet'!$A$114&gt;35,BY59+BX60-CG59,IF(A60&lt;'Données projet'!$A$114,$BV$205^A60,IF(A60='Données projet'!$A$114,'Données projet'!$B$114,BY59+BX60-CG59)))</f>
        <v>207.00000000000003</v>
      </c>
      <c r="BZ60" s="13">
        <f>BY60*VLOOKUP('Données projet'!$B$12,Paramètres!$A$1:$I$89,3,0)*VLOOKUP('Données projet'!$B$12,Paramètres!$A$1:$I$89,5,0)</f>
        <v>180.83520000000004</v>
      </c>
      <c r="CA60" s="13">
        <f t="shared" si="39"/>
        <v>45.507952685945142</v>
      </c>
      <c r="CB60" s="20">
        <f t="shared" si="10"/>
        <v>394.21432426135453</v>
      </c>
      <c r="CC60" s="59">
        <f t="shared" si="11"/>
        <v>687.54765759468785</v>
      </c>
      <c r="CD60" s="59">
        <f ca="1">AVERAGE(OFFSET($CC$3,0,0,'Données projet'!$E$12+1,1))-AVERAGE(OFFSET($H$3,0,0,'Données projet'!$E$12+1,1))</f>
        <v>354.24684313982857</v>
      </c>
      <c r="CE60" s="59">
        <f t="shared" si="40"/>
        <v>322.65043486962185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41.629087306034471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41.629087306034471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6.2</v>
      </c>
      <c r="CT60" s="12">
        <f>IF('Données projet'!$A$140&gt;35,CT59+CS60-DB59,IF(A60&lt;'Données projet'!$A$140,$CQ$205^A60,IF(A60='Données projet'!$A$140,'Données projet'!$B$140,CT59+CS60-DB59)))</f>
        <v>275.39999999999992</v>
      </c>
      <c r="CU60" s="17">
        <f>CT60*VLOOKUP('Données projet'!$B$13,Paramètres!$A$1:$I$89,3,0)*VLOOKUP('Données projet'!$B$13,Paramètres!$A$1:$I$89,5,0)</f>
        <v>201.92327999999995</v>
      </c>
      <c r="CV60" s="13">
        <f t="shared" si="41"/>
        <v>50.166610737265309</v>
      </c>
      <c r="CW60" s="20">
        <f t="shared" si="13"/>
        <v>439.05655970073695</v>
      </c>
      <c r="CX60" s="59">
        <f t="shared" si="14"/>
        <v>732.38989303407027</v>
      </c>
      <c r="CY60" s="59">
        <f ca="1">AVERAGE(OFFSET($CX$3,0,0,'Données projet'!$E$13+1,1))-AVERAGE(OFFSET($H$3,0,0,'Données projet'!$E$13+1,1))</f>
        <v>328.55201074501201</v>
      </c>
      <c r="CZ60" s="59">
        <f t="shared" si="42"/>
        <v>321.81422611044985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34.321737127692572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34.321737127692572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9.375</v>
      </c>
      <c r="DO60" s="12">
        <f>IF('Données projet'!$A$166&gt;35,DO59+DN60-DW59,IF(A60&lt;'Données projet'!$A$166,$DL$205^A60,IF(A60='Données projet'!$A$166,'Données projet'!$B$166,DO59+DN60-DW59)))</f>
        <v>268.87499999999989</v>
      </c>
      <c r="DP60" s="17">
        <f>DO60*VLOOKUP('Données projet'!$B$14,Paramètres!$A$1:$I$89,3,0)*VLOOKUP('Données projet'!$B$14,Paramètres!$A$1:$I$89,5,0)</f>
        <v>209.72249999999991</v>
      </c>
      <c r="DQ60" s="13">
        <f t="shared" si="43"/>
        <v>51.874940300502246</v>
      </c>
      <c r="DR60" s="20">
        <f t="shared" si="16"/>
        <v>455.61554185670792</v>
      </c>
      <c r="DS60" s="59">
        <f t="shared" si="17"/>
        <v>748.94887519004124</v>
      </c>
      <c r="DT60" s="59">
        <f ca="1">AVERAGE(OFFSET($DS$3,0,0,'Données projet'!$E$14+1,1))-AVERAGE(OFFSET($H$3,0,0,'Données projet'!$E$14+1,1))</f>
        <v>288.82868507674738</v>
      </c>
      <c r="DU60" s="59">
        <f t="shared" si="44"/>
        <v>283.48738729114024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45.402344340782058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45.402344340782058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10.8</v>
      </c>
      <c r="EJ60" s="12">
        <f>IF('Données projet'!$A$192&gt;35,EJ59+EI60-ER59,IF(A60&lt;'Données projet'!$A$192,$EG$205^A60,IF(A60='Données projet'!$A$192,'Données projet'!$B$192,EJ59+EI60-ER59)))</f>
        <v>237.60000000000005</v>
      </c>
      <c r="EK60" s="17">
        <f>EJ60*VLOOKUP('Données projet'!$B$15,Paramètres!$A$1:$I$89,3,0)*VLOOKUP('Données projet'!$B$15,Paramètres!$A$1:$I$89,5,0)</f>
        <v>203.86080000000007</v>
      </c>
      <c r="EL60" s="13">
        <f t="shared" si="45"/>
        <v>50.591708220421786</v>
      </c>
      <c r="EM60" s="20">
        <f t="shared" si="19"/>
        <v>443.17145181723475</v>
      </c>
      <c r="EN60" s="59">
        <f t="shared" si="20"/>
        <v>736.50478515056807</v>
      </c>
      <c r="EO60" s="59">
        <f ca="1">AVERAGE(OFFSET($EN$3,0,0,'Données projet'!$E$15+1,1))-AVERAGE(OFFSET($H$3,0,0,'Données projet'!$E$15+1,1))</f>
        <v>447.47021939360354</v>
      </c>
      <c r="EP60" s="59">
        <f t="shared" si="46"/>
        <v>256.77417912163997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56.037317333294759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56.037317333294759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6.2</v>
      </c>
      <c r="FE60" s="12">
        <f>IF('Données projet'!$A$218&gt;35,FE59+FD60-FM59,IF(A60&lt;'Données projet'!$A$218,$FB$205^A60,IF(A60='Données projet'!$A$218,'Données projet'!$B$218,FE59+FD60-FM59)))</f>
        <v>275.39999999999992</v>
      </c>
      <c r="FF60" s="17">
        <f>FE60*VLOOKUP('Données projet'!$B$16,Paramètres!$A$1:$I$89,3,0)*VLOOKUP('Données projet'!$B$16,Paramètres!$A$1:$I$89,5,0)</f>
        <v>219.10823999999994</v>
      </c>
      <c r="FG60" s="13">
        <f t="shared" si="47"/>
        <v>53.921020297295854</v>
      </c>
      <c r="FH60" s="20">
        <f t="shared" si="22"/>
        <v>475.52596168445672</v>
      </c>
      <c r="FI60" s="59">
        <f t="shared" si="23"/>
        <v>768.85929501779003</v>
      </c>
      <c r="FJ60" s="59">
        <f ca="1">AVERAGE(OFFSET($FI$3,0,0,'Données projet'!$E$16+1,1))-AVERAGE(OFFSET($H$3,0,0,'Données projet'!$E$16+1,1))</f>
        <v>353.37024194969638</v>
      </c>
      <c r="FK60" s="59">
        <f t="shared" si="48"/>
        <v>345.4750813433123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45.903837435008931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45.903837435008931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5.4</v>
      </c>
      <c r="FZ60" s="12">
        <f>IF('Données projet'!$A$244&gt;35,FZ59+FY60-GH59,IF(A60&lt;'Données projet'!$A$244,$FW$205^A60,IF(A60='Données projet'!$A$244,'Données projet'!$B$244,FZ59+FY60-GH59)))</f>
        <v>180.80000000000007</v>
      </c>
      <c r="GA60" s="17">
        <f>FZ60*VLOOKUP('Données projet'!$B$17,Paramètres!$A$1:$I$89,3,0)*VLOOKUP('Données projet'!$B$17,Paramètres!$A$1:$I$89,5,0)</f>
        <v>146.66496000000006</v>
      </c>
      <c r="GB60" s="13">
        <f t="shared" si="49"/>
        <v>37.819696883427554</v>
      </c>
      <c r="GC60" s="20">
        <f t="shared" si="25"/>
        <v>321.3107774053031</v>
      </c>
      <c r="GD60" s="59">
        <f t="shared" si="26"/>
        <v>614.64411073863641</v>
      </c>
      <c r="GE60" s="59">
        <f ca="1">AVERAGE(OFFSET($GD$3,0,0,'Données projet'!$E$17+1,1))-AVERAGE(OFFSET($H$3,0,0,'Données projet'!$E$17+1,1))</f>
        <v>272.90535195666996</v>
      </c>
      <c r="GF60" s="59">
        <f t="shared" si="50"/>
        <v>222.25422164416898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20.717975313189275</v>
      </c>
      <c r="GM60" s="21">
        <f>EXP(-LN(2)/25)*GM59+(1-EXP(-LN(2)/25))/(LN(2)/25)*Calculateur!GH60*Calculateur!GJ60*VLOOKUP('Données projet'!$B$17,Paramètres!$A$1:$I$89,3,0)*0.475*44/12</f>
        <v>0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20.717975313189275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6">
        <f t="shared" si="1"/>
        <v>256.66666666666669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11.644999999999996</v>
      </c>
      <c r="N61" s="13">
        <f>IF('Données projet'!$A$36&gt;35,N60+M61-V60,IF(A61&lt;'Données projet'!$A$36,$K$205^A61,IF(A61='Données projet'!$A$36,'Données projet'!$B$36,N60+M61-V60)))</f>
        <v>254.36500000000007</v>
      </c>
      <c r="O61" s="13">
        <f>N61*VLOOKUP('Données projet'!$B$9,Paramètres!$A$1:$I$89,3,0)*VLOOKUP('Données projet'!$B$9,Paramètres!$A$1:$I$89,5,0)</f>
        <v>230.14945200000005</v>
      </c>
      <c r="P61" s="13">
        <f t="shared" si="33"/>
        <v>56.314995325940238</v>
      </c>
      <c r="Q61" s="20">
        <f t="shared" si="53"/>
        <v>498.9255790926793</v>
      </c>
      <c r="R61" s="59">
        <f t="shared" si="0"/>
        <v>792.25891242601256</v>
      </c>
      <c r="S61" s="59">
        <f ca="1">AVERAGE(OFFSET($R$3,0,0,'Données projet'!$E$9+1,1))-AVERAGE(OFFSET($H$3,0,0,'Données projet'!$E$9+1,1))</f>
        <v>530.15029472203241</v>
      </c>
      <c r="T61" s="59">
        <f t="shared" si="34"/>
        <v>279.93992816625956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78.708065583889947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78.708065583889947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11.644999999999996</v>
      </c>
      <c r="AI61" s="13">
        <f>IF('Données projet'!$A$62&gt;35,AI60+AH61-AQ60,IF(A61&lt;'Données projet'!$A$62,$AF$205^A61,IF(A61='Données projet'!$A$62,'Données projet'!$B$62,AI60+AH61-AQ60)))</f>
        <v>254.36500000000007</v>
      </c>
      <c r="AJ61" s="13">
        <f>AI61*VLOOKUP('Données projet'!$B$10,Paramètres!$A$1:$I$89,3,0)*VLOOKUP('Données projet'!$B$10,Paramètres!$A$1:$I$89,5,0)</f>
        <v>170.62804200000005</v>
      </c>
      <c r="AK61" s="13">
        <f t="shared" si="35"/>
        <v>43.230653898883929</v>
      </c>
      <c r="AL61" s="20">
        <f t="shared" si="4"/>
        <v>372.4705620238895</v>
      </c>
      <c r="AM61" s="59">
        <f t="shared" si="5"/>
        <v>665.80389535722281</v>
      </c>
      <c r="AN61" s="59">
        <f ca="1">AVERAGE(OFFSET($AM$3,0,0,'Données projet'!$E$10+1,1))-AVERAGE(OFFSET($H$3,0,0,'Données projet'!$E$10+1,1))</f>
        <v>403.92523699584234</v>
      </c>
      <c r="AO61" s="59">
        <f t="shared" si="36"/>
        <v>218.36990038879748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71.922887516313224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71.922887516313224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11.644999999999996</v>
      </c>
      <c r="BD61" s="12">
        <f>IF('Données projet'!$A$88&gt;35,BD60+BC61-BL60,IF(A61&lt;'Données projet'!$A$88,$BA$205^A61,IF(A61='Données projet'!$A$88,'Données projet'!$B$88,BD60+BC61-BL60)))</f>
        <v>254.36500000000007</v>
      </c>
      <c r="BE61" s="13">
        <f>BD61*VLOOKUP('Données projet'!$B$11,Paramètres!$A$1:$I$89,3,0)*VLOOKUP('Données projet'!$B$11,Paramètres!$A$1:$I$89,5,0)</f>
        <v>242.05373400000008</v>
      </c>
      <c r="BF61" s="13">
        <f t="shared" si="37"/>
        <v>58.881181989313284</v>
      </c>
      <c r="BG61" s="20">
        <f t="shared" si="7"/>
        <v>524.12831201472079</v>
      </c>
      <c r="BH61" s="59">
        <f t="shared" si="8"/>
        <v>817.46164534805416</v>
      </c>
      <c r="BI61" s="59">
        <f ca="1">AVERAGE(OFFSET($BH$3,0,0,'Données projet'!$E$11+1,1))-AVERAGE(OFFSET($H$3,0,0,'Données projet'!$E$11+1,1))</f>
        <v>555.30922539833159</v>
      </c>
      <c r="BJ61" s="59">
        <f t="shared" si="38"/>
        <v>292.20785527099503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82.779172424435984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82.779172424435984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</v>
      </c>
      <c r="BY61" s="12">
        <f>IF('Données projet'!$A$114&gt;35,BY60+BX61-CG60,IF(A61&lt;'Données projet'!$A$114,$BV$205^A61,IF(A61='Données projet'!$A$114,'Données projet'!$B$114,BY60+BX61-CG60)))</f>
        <v>213.00000000000003</v>
      </c>
      <c r="BZ61" s="13">
        <f>BY61*VLOOKUP('Données projet'!$B$12,Paramètres!$A$1:$I$89,3,0)*VLOOKUP('Données projet'!$B$12,Paramètres!$A$1:$I$89,5,0)</f>
        <v>186.07680000000005</v>
      </c>
      <c r="CA61" s="13">
        <f t="shared" si="39"/>
        <v>46.671538591528673</v>
      </c>
      <c r="CB61" s="20">
        <f t="shared" si="10"/>
        <v>405.37002304691242</v>
      </c>
      <c r="CC61" s="59">
        <f t="shared" si="11"/>
        <v>698.70335638024574</v>
      </c>
      <c r="CD61" s="59">
        <f ca="1">AVERAGE(OFFSET($CC$3,0,0,'Données projet'!$E$12+1,1))-AVERAGE(OFFSET($H$3,0,0,'Données projet'!$E$12+1,1))</f>
        <v>354.24684313982857</v>
      </c>
      <c r="CE61" s="59">
        <f t="shared" si="40"/>
        <v>322.65043486962185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40.812766295199218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40.812766295199218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6.2</v>
      </c>
      <c r="CT61" s="12">
        <f>IF('Données projet'!$A$140&gt;35,CT60+CS61-DB60,IF(A61&lt;'Données projet'!$A$140,$CQ$205^A61,IF(A61='Données projet'!$A$140,'Données projet'!$B$140,CT60+CS61-DB60)))</f>
        <v>281.59999999999991</v>
      </c>
      <c r="CU61" s="17">
        <f>CT61*VLOOKUP('Données projet'!$B$13,Paramètres!$A$1:$I$89,3,0)*VLOOKUP('Données projet'!$B$13,Paramètres!$A$1:$I$89,5,0)</f>
        <v>206.46911999999992</v>
      </c>
      <c r="CV61" s="13">
        <f t="shared" si="41"/>
        <v>51.163239774028327</v>
      </c>
      <c r="CW61" s="20">
        <f t="shared" si="13"/>
        <v>448.70969327309916</v>
      </c>
      <c r="CX61" s="59">
        <f t="shared" si="14"/>
        <v>742.04302660643248</v>
      </c>
      <c r="CY61" s="59">
        <f ca="1">AVERAGE(OFFSET($CX$3,0,0,'Données projet'!$E$13+1,1))-AVERAGE(OFFSET($H$3,0,0,'Données projet'!$E$13+1,1))</f>
        <v>328.55201074501201</v>
      </c>
      <c r="CZ61" s="59">
        <f t="shared" si="42"/>
        <v>321.81422611044985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33.648708796811086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33.648708796811086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9.375</v>
      </c>
      <c r="DO61" s="12">
        <f>IF('Données projet'!$A$166&gt;35,DO60+DN61-DW60,IF(A61&lt;'Données projet'!$A$166,$DL$205^A61,IF(A61='Données projet'!$A$166,'Données projet'!$B$166,DO60+DN61-DW60)))</f>
        <v>278.24999999999989</v>
      </c>
      <c r="DP61" s="17">
        <f>DO61*VLOOKUP('Données projet'!$B$14,Paramètres!$A$1:$I$89,3,0)*VLOOKUP('Données projet'!$B$14,Paramètres!$A$1:$I$89,5,0)</f>
        <v>217.03499999999991</v>
      </c>
      <c r="DQ61" s="13">
        <f t="shared" si="43"/>
        <v>53.469949591969474</v>
      </c>
      <c r="DR61" s="20">
        <f t="shared" si="16"/>
        <v>471.12945387267996</v>
      </c>
      <c r="DS61" s="59">
        <f t="shared" si="17"/>
        <v>764.46278720601322</v>
      </c>
      <c r="DT61" s="59">
        <f ca="1">AVERAGE(OFFSET($DS$3,0,0,'Données projet'!$E$14+1,1))-AVERAGE(OFFSET($H$3,0,0,'Données projet'!$E$14+1,1))</f>
        <v>288.82868507674738</v>
      </c>
      <c r="DU61" s="59">
        <f t="shared" si="44"/>
        <v>283.48738729114024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44.512032060954944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44.512032060954944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10.8</v>
      </c>
      <c r="EJ61" s="12">
        <f>IF('Données projet'!$A$192&gt;35,EJ60+EI61-ER60,IF(A61&lt;'Données projet'!$A$192,$EG$205^A61,IF(A61='Données projet'!$A$192,'Données projet'!$B$192,EJ60+EI61-ER60)))</f>
        <v>248.40000000000006</v>
      </c>
      <c r="EK61" s="17">
        <f>EJ61*VLOOKUP('Données projet'!$B$15,Paramètres!$A$1:$I$89,3,0)*VLOOKUP('Données projet'!$B$15,Paramètres!$A$1:$I$89,5,0)</f>
        <v>213.12720000000004</v>
      </c>
      <c r="EL61" s="13">
        <f t="shared" si="45"/>
        <v>52.618368568459893</v>
      </c>
      <c r="EM61" s="20">
        <f t="shared" si="19"/>
        <v>462.8401985900677</v>
      </c>
      <c r="EN61" s="59">
        <f t="shared" si="20"/>
        <v>756.17353192340101</v>
      </c>
      <c r="EO61" s="59">
        <f ca="1">AVERAGE(OFFSET($EN$3,0,0,'Données projet'!$E$15+1,1))-AVERAGE(OFFSET($H$3,0,0,'Données projet'!$E$15+1,1))</f>
        <v>447.47021939360354</v>
      </c>
      <c r="EP61" s="59">
        <f t="shared" si="46"/>
        <v>256.77417912163997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54.938459719777491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54.938459719777491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6.2</v>
      </c>
      <c r="FE61" s="12">
        <f>IF('Données projet'!$A$218&gt;35,FE60+FD61-FM60,IF(A61&lt;'Données projet'!$A$218,$FB$205^A61,IF(A61='Données projet'!$A$218,'Données projet'!$B$218,FE60+FD61-FM60)))</f>
        <v>281.59999999999991</v>
      </c>
      <c r="FF61" s="17">
        <f>FE61*VLOOKUP('Données projet'!$B$16,Paramètres!$A$1:$I$89,3,0)*VLOOKUP('Données projet'!$B$16,Paramètres!$A$1:$I$89,5,0)</f>
        <v>224.04095999999993</v>
      </c>
      <c r="FG61" s="13">
        <f t="shared" si="47"/>
        <v>54.992235867381233</v>
      </c>
      <c r="FH61" s="20">
        <f t="shared" si="22"/>
        <v>485.98281613568884</v>
      </c>
      <c r="FI61" s="59">
        <f t="shared" si="23"/>
        <v>779.31614946902209</v>
      </c>
      <c r="FJ61" s="59">
        <f ca="1">AVERAGE(OFFSET($FI$3,0,0,'Données projet'!$E$16+1,1))-AVERAGE(OFFSET($H$3,0,0,'Données projet'!$E$16+1,1))</f>
        <v>353.37024194969638</v>
      </c>
      <c r="FK61" s="59">
        <f t="shared" si="48"/>
        <v>345.4750813433123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45.003691181484612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45.003691181484612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5.4</v>
      </c>
      <c r="FZ61" s="12">
        <f>IF('Données projet'!$A$244&gt;35,FZ60+FY61-GH60,IF(A61&lt;'Données projet'!$A$244,$FW$205^A61,IF(A61='Données projet'!$A$244,'Données projet'!$B$244,FZ60+FY61-GH60)))</f>
        <v>186.20000000000007</v>
      </c>
      <c r="GA61" s="17">
        <f>FZ61*VLOOKUP('Données projet'!$B$17,Paramètres!$A$1:$I$89,3,0)*VLOOKUP('Données projet'!$B$17,Paramètres!$A$1:$I$89,5,0)</f>
        <v>151.04544000000007</v>
      </c>
      <c r="GB61" s="13">
        <f t="shared" si="49"/>
        <v>38.816069491558714</v>
      </c>
      <c r="GC61" s="20">
        <f t="shared" si="25"/>
        <v>330.67546236446486</v>
      </c>
      <c r="GD61" s="59">
        <f t="shared" si="26"/>
        <v>624.00879569779818</v>
      </c>
      <c r="GE61" s="59">
        <f ca="1">AVERAGE(OFFSET($GD$3,0,0,'Données projet'!$E$17+1,1))-AVERAGE(OFFSET($H$3,0,0,'Données projet'!$E$17+1,1))</f>
        <v>272.90535195666996</v>
      </c>
      <c r="GF61" s="59">
        <f t="shared" si="50"/>
        <v>222.25422164416898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20.311708454014802</v>
      </c>
      <c r="GM61" s="21">
        <f>EXP(-LN(2)/25)*GM60+(1-EXP(-LN(2)/25))/(LN(2)/25)*Calculateur!GH61*Calculateur!GJ61*VLOOKUP('Données projet'!$B$17,Paramètres!$A$1:$I$89,3,0)*0.475*44/12</f>
        <v>0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20.311708454014802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6">
        <f t="shared" si="1"/>
        <v>256.66666666666669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11.644999999999996</v>
      </c>
      <c r="N62" s="13">
        <f>IF('Données projet'!$A$36&gt;35,N61+M62-V61,IF(A62&lt;'Données projet'!$A$36,$K$205^A62,IF(A62='Données projet'!$A$36,'Données projet'!$B$36,N61+M62-V61)))</f>
        <v>266.01000000000005</v>
      </c>
      <c r="O62" s="13">
        <f>N62*VLOOKUP('Données projet'!$B$9,Paramètres!$A$1:$I$89,3,0)*VLOOKUP('Données projet'!$B$9,Paramètres!$A$1:$I$89,5,0)</f>
        <v>240.68584800000005</v>
      </c>
      <c r="P62" s="13">
        <f t="shared" si="33"/>
        <v>58.587069504016014</v>
      </c>
      <c r="Q62" s="20">
        <f t="shared" si="53"/>
        <v>521.23366465282788</v>
      </c>
      <c r="R62" s="59">
        <f t="shared" si="0"/>
        <v>814.56699798616114</v>
      </c>
      <c r="S62" s="59">
        <f ca="1">AVERAGE(OFFSET($R$3,0,0,'Données projet'!$E$9+1,1))-AVERAGE(OFFSET($H$3,0,0,'Données projet'!$E$9+1,1))</f>
        <v>530.15029472203241</v>
      </c>
      <c r="T62" s="59">
        <f t="shared" si="34"/>
        <v>279.93992816625956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77.164648424969556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77.164648424969556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11.644999999999996</v>
      </c>
      <c r="AI62" s="13">
        <f>IF('Données projet'!$A$62&gt;35,AI61+AH62-AQ61,IF(A62&lt;'Données projet'!$A$62,$AF$205^A62,IF(A62='Données projet'!$A$62,'Données projet'!$B$62,AI61+AH62-AQ61)))</f>
        <v>266.01000000000005</v>
      </c>
      <c r="AJ62" s="13">
        <f>AI62*VLOOKUP('Données projet'!$B$10,Paramètres!$A$1:$I$89,3,0)*VLOOKUP('Données projet'!$B$10,Paramètres!$A$1:$I$89,5,0)</f>
        <v>178.43950800000005</v>
      </c>
      <c r="AK62" s="13">
        <f t="shared" si="35"/>
        <v>44.974829705993358</v>
      </c>
      <c r="AL62" s="20">
        <f t="shared" si="4"/>
        <v>389.11330483793853</v>
      </c>
      <c r="AM62" s="59">
        <f t="shared" si="5"/>
        <v>682.44663817127184</v>
      </c>
      <c r="AN62" s="59">
        <f ca="1">AVERAGE(OFFSET($AM$3,0,0,'Données projet'!$E$10+1,1))-AVERAGE(OFFSET($H$3,0,0,'Données projet'!$E$10+1,1))</f>
        <v>403.92523699584234</v>
      </c>
      <c r="AO62" s="59">
        <f t="shared" si="36"/>
        <v>218.36990038879748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70.512523560748036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70.512523560748036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11.644999999999996</v>
      </c>
      <c r="BD62" s="12">
        <f>IF('Données projet'!$A$88&gt;35,BD61+BC62-BL61,IF(A62&lt;'Données projet'!$A$88,$BA$205^A62,IF(A62='Données projet'!$A$88,'Données projet'!$B$88,BD61+BC62-BL61)))</f>
        <v>266.01000000000005</v>
      </c>
      <c r="BE62" s="13">
        <f>BD62*VLOOKUP('Données projet'!$B$11,Paramètres!$A$1:$I$89,3,0)*VLOOKUP('Données projet'!$B$11,Paramètres!$A$1:$I$89,5,0)</f>
        <v>253.13511600000004</v>
      </c>
      <c r="BF62" s="13">
        <f t="shared" si="37"/>
        <v>61.25679105042024</v>
      </c>
      <c r="BG62" s="20">
        <f t="shared" si="7"/>
        <v>547.56590477948191</v>
      </c>
      <c r="BH62" s="59">
        <f t="shared" si="8"/>
        <v>840.89923811281528</v>
      </c>
      <c r="BI62" s="59">
        <f ca="1">AVERAGE(OFFSET($BH$3,0,0,'Données projet'!$E$11+1,1))-AVERAGE(OFFSET($H$3,0,0,'Données projet'!$E$11+1,1))</f>
        <v>555.30922539833159</v>
      </c>
      <c r="BJ62" s="59">
        <f t="shared" si="38"/>
        <v>292.20785527099503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81.155923343502465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81.155923343502465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</v>
      </c>
      <c r="BY62" s="12">
        <f>IF('Données projet'!$A$114&gt;35,BY61+BX62-CG61,IF(A62&lt;'Données projet'!$A$114,$BV$205^A62,IF(A62='Données projet'!$A$114,'Données projet'!$B$114,BY61+BX62-CG61)))</f>
        <v>219.00000000000003</v>
      </c>
      <c r="BZ62" s="13">
        <f>BY62*VLOOKUP('Données projet'!$B$12,Paramètres!$A$1:$I$89,3,0)*VLOOKUP('Données projet'!$B$12,Paramètres!$A$1:$I$89,5,0)</f>
        <v>191.31840000000005</v>
      </c>
      <c r="CA62" s="13">
        <f t="shared" si="39"/>
        <v>47.831314962098396</v>
      </c>
      <c r="CB62" s="20">
        <f t="shared" si="10"/>
        <v>416.51908689232141</v>
      </c>
      <c r="CC62" s="59">
        <f t="shared" si="11"/>
        <v>709.85242022565467</v>
      </c>
      <c r="CD62" s="59">
        <f ca="1">AVERAGE(OFFSET($CC$3,0,0,'Données projet'!$E$12+1,1))-AVERAGE(OFFSET($H$3,0,0,'Données projet'!$E$12+1,1))</f>
        <v>354.24684313982857</v>
      </c>
      <c r="CE62" s="59">
        <f t="shared" si="40"/>
        <v>322.65043486962185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40.012452841479792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40.012452841479792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6.2</v>
      </c>
      <c r="CT62" s="12">
        <f>IF('Données projet'!$A$140&gt;35,CT61+CS62-DB61,IF(A62&lt;'Données projet'!$A$140,$CQ$205^A62,IF(A62='Données projet'!$A$140,'Données projet'!$B$140,CT61+CS62-DB61)))</f>
        <v>287.7999999999999</v>
      </c>
      <c r="CU62" s="17">
        <f>CT62*VLOOKUP('Données projet'!$B$13,Paramètres!$A$1:$I$89,3,0)*VLOOKUP('Données projet'!$B$13,Paramètres!$A$1:$I$89,5,0)</f>
        <v>211.01495999999992</v>
      </c>
      <c r="CV62" s="13">
        <f t="shared" si="41"/>
        <v>52.15731771796959</v>
      </c>
      <c r="CW62" s="20">
        <f t="shared" si="13"/>
        <v>458.35838369213019</v>
      </c>
      <c r="CX62" s="59">
        <f t="shared" si="14"/>
        <v>751.6917170254635</v>
      </c>
      <c r="CY62" s="59">
        <f ca="1">AVERAGE(OFFSET($CX$3,0,0,'Données projet'!$E$13+1,1))-AVERAGE(OFFSET($H$3,0,0,'Données projet'!$E$13+1,1))</f>
        <v>328.55201074501201</v>
      </c>
      <c r="CZ62" s="59">
        <f t="shared" si="42"/>
        <v>321.81422611044985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32.988878140991439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32.988878140991439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9.375</v>
      </c>
      <c r="DO62" s="12">
        <f>IF('Données projet'!$A$166&gt;35,DO61+DN62-DW61,IF(A62&lt;'Données projet'!$A$166,$DL$205^A62,IF(A62='Données projet'!$A$166,'Données projet'!$B$166,DO61+DN62-DW61)))</f>
        <v>287.62499999999989</v>
      </c>
      <c r="DP62" s="17">
        <f>DO62*VLOOKUP('Données projet'!$B$14,Paramètres!$A$1:$I$89,3,0)*VLOOKUP('Données projet'!$B$14,Paramètres!$A$1:$I$89,5,0)</f>
        <v>224.34749999999991</v>
      </c>
      <c r="DQ62" s="13">
        <f t="shared" si="43"/>
        <v>55.058714525680429</v>
      </c>
      <c r="DR62" s="20">
        <f t="shared" si="16"/>
        <v>486.63249029889329</v>
      </c>
      <c r="DS62" s="59">
        <f t="shared" si="17"/>
        <v>779.9658236322266</v>
      </c>
      <c r="DT62" s="59">
        <f ca="1">AVERAGE(OFFSET($DS$3,0,0,'Données projet'!$E$14+1,1))-AVERAGE(OFFSET($H$3,0,0,'Données projet'!$E$14+1,1))</f>
        <v>288.82868507674738</v>
      </c>
      <c r="DU62" s="59">
        <f t="shared" si="44"/>
        <v>283.48738729114024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43.639178261898365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43.639178261898365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10.8</v>
      </c>
      <c r="EJ62" s="12">
        <f>IF('Données projet'!$A$192&gt;35,EJ61+EI62-ER61,IF(A62&lt;'Données projet'!$A$192,$EG$205^A62,IF(A62='Données projet'!$A$192,'Données projet'!$B$192,EJ61+EI62-ER61)))</f>
        <v>259.20000000000005</v>
      </c>
      <c r="EK62" s="17">
        <f>EJ62*VLOOKUP('Données projet'!$B$15,Paramètres!$A$1:$I$89,3,0)*VLOOKUP('Données projet'!$B$15,Paramètres!$A$1:$I$89,5,0)</f>
        <v>222.39360000000005</v>
      </c>
      <c r="EL62" s="13">
        <f t="shared" si="45"/>
        <v>54.634794757949287</v>
      </c>
      <c r="EM62" s="20">
        <f t="shared" si="19"/>
        <v>482.49112087009513</v>
      </c>
      <c r="EN62" s="59">
        <f t="shared" si="20"/>
        <v>775.82445420342844</v>
      </c>
      <c r="EO62" s="59">
        <f ca="1">AVERAGE(OFFSET($EN$3,0,0,'Données projet'!$E$15+1,1))-AVERAGE(OFFSET($H$3,0,0,'Données projet'!$E$15+1,1))</f>
        <v>447.47021939360354</v>
      </c>
      <c r="EP62" s="59">
        <f t="shared" si="46"/>
        <v>256.77417912163997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53.86115003382433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53.86115003382433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6.2</v>
      </c>
      <c r="FE62" s="12">
        <f>IF('Données projet'!$A$218&gt;35,FE61+FD62-FM61,IF(A62&lt;'Données projet'!$A$218,$FB$205^A62,IF(A62='Données projet'!$A$218,'Données projet'!$B$218,FE61+FD62-FM61)))</f>
        <v>287.7999999999999</v>
      </c>
      <c r="FF62" s="17">
        <f>FE62*VLOOKUP('Données projet'!$B$16,Paramètres!$A$1:$I$89,3,0)*VLOOKUP('Données projet'!$B$16,Paramètres!$A$1:$I$89,5,0)</f>
        <v>228.97367999999994</v>
      </c>
      <c r="FG62" s="13">
        <f t="shared" si="47"/>
        <v>56.060709423888284</v>
      </c>
      <c r="FH62" s="20">
        <f t="shared" si="22"/>
        <v>496.43489491327199</v>
      </c>
      <c r="FI62" s="59">
        <f t="shared" si="23"/>
        <v>789.7682282466053</v>
      </c>
      <c r="FJ62" s="59">
        <f ca="1">AVERAGE(OFFSET($FI$3,0,0,'Données projet'!$E$16+1,1))-AVERAGE(OFFSET($H$3,0,0,'Données projet'!$E$16+1,1))</f>
        <v>353.37024194969638</v>
      </c>
      <c r="FK62" s="59">
        <f t="shared" si="48"/>
        <v>345.4750813433123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44.121196246956906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44.121196246956906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5.4</v>
      </c>
      <c r="FZ62" s="12">
        <f>IF('Données projet'!$A$244&gt;35,FZ61+FY62-GH61,IF(A62&lt;'Données projet'!$A$244,$FW$205^A62,IF(A62='Données projet'!$A$244,'Données projet'!$B$244,FZ61+FY62-GH61)))</f>
        <v>191.60000000000008</v>
      </c>
      <c r="GA62" s="17">
        <f>FZ62*VLOOKUP('Données projet'!$B$17,Paramètres!$A$1:$I$89,3,0)*VLOOKUP('Données projet'!$B$17,Paramètres!$A$1:$I$89,5,0)</f>
        <v>155.42592000000008</v>
      </c>
      <c r="GB62" s="13">
        <f t="shared" si="49"/>
        <v>39.809083793032812</v>
      </c>
      <c r="GC62" s="20">
        <f t="shared" si="25"/>
        <v>340.03429827286561</v>
      </c>
      <c r="GD62" s="59">
        <f t="shared" si="26"/>
        <v>633.36763160619898</v>
      </c>
      <c r="GE62" s="59">
        <f ca="1">AVERAGE(OFFSET($GD$3,0,0,'Données projet'!$E$17+1,1))-AVERAGE(OFFSET($H$3,0,0,'Données projet'!$E$17+1,1))</f>
        <v>272.90535195666996</v>
      </c>
      <c r="GF62" s="59">
        <f t="shared" si="50"/>
        <v>222.25422164416898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19.913408240150424</v>
      </c>
      <c r="GM62" s="21">
        <f>EXP(-LN(2)/25)*GM61+(1-EXP(-LN(2)/25))/(LN(2)/25)*Calculateur!GH62*Calculateur!GJ62*VLOOKUP('Données projet'!$B$17,Paramètres!$A$1:$I$89,3,0)*0.475*44/12</f>
        <v>0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19.913408240150424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6">
        <f t="shared" si="1"/>
        <v>256.66666666666669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11.644999999999996</v>
      </c>
      <c r="N63" s="13">
        <f>IF('Données projet'!$A$36&gt;35,N62+M63-V62,IF(A63&lt;'Données projet'!$A$36,$K$205^A63,IF(A63='Données projet'!$A$36,'Données projet'!$B$36,N62+M63-V62)))</f>
        <v>277.65500000000003</v>
      </c>
      <c r="O63" s="13">
        <f>N63*VLOOKUP('Données projet'!$B$9,Paramètres!$A$1:$I$89,3,0)*VLOOKUP('Données projet'!$B$9,Paramètres!$A$1:$I$89,5,0)</f>
        <v>251.22224400000005</v>
      </c>
      <c r="P63" s="13">
        <f t="shared" si="33"/>
        <v>60.847591673657284</v>
      </c>
      <c r="Q63" s="20">
        <f t="shared" si="53"/>
        <v>543.52163046495309</v>
      </c>
      <c r="R63" s="59">
        <f t="shared" si="0"/>
        <v>836.85496379828646</v>
      </c>
      <c r="S63" s="59">
        <f ca="1">AVERAGE(OFFSET($R$3,0,0,'Données projet'!$E$9+1,1))-AVERAGE(OFFSET($H$3,0,0,'Données projet'!$E$9+1,1))</f>
        <v>530.15029472203241</v>
      </c>
      <c r="T63" s="59">
        <f t="shared" si="34"/>
        <v>279.93992816625956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75.651496735144079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75.651496735144079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11.644999999999996</v>
      </c>
      <c r="AI63" s="13">
        <f>IF('Données projet'!$A$62&gt;35,AI62+AH63-AQ62,IF(A63&lt;'Données projet'!$A$62,$AF$205^A63,IF(A63='Données projet'!$A$62,'Données projet'!$B$62,AI62+AH63-AQ62)))</f>
        <v>277.65500000000003</v>
      </c>
      <c r="AJ63" s="13">
        <f>AI63*VLOOKUP('Données projet'!$B$10,Paramètres!$A$1:$I$89,3,0)*VLOOKUP('Données projet'!$B$10,Paramètres!$A$1:$I$89,5,0)</f>
        <v>186.25097400000001</v>
      </c>
      <c r="AK63" s="13">
        <f t="shared" si="35"/>
        <v>46.710137521982844</v>
      </c>
      <c r="AL63" s="20">
        <f t="shared" si="4"/>
        <v>405.74060256745344</v>
      </c>
      <c r="AM63" s="59">
        <f t="shared" si="5"/>
        <v>699.07393590078675</v>
      </c>
      <c r="AN63" s="59">
        <f ca="1">AVERAGE(OFFSET($AM$3,0,0,'Données projet'!$E$10+1,1))-AVERAGE(OFFSET($H$3,0,0,'Données projet'!$E$10+1,1))</f>
        <v>403.92523699584234</v>
      </c>
      <c r="AO63" s="59">
        <f t="shared" si="36"/>
        <v>218.36990038879748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69.129815982114408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69.129815982114408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11.644999999999996</v>
      </c>
      <c r="BD63" s="12">
        <f>IF('Données projet'!$A$88&gt;35,BD62+BC63-BL62,IF(A63&lt;'Données projet'!$A$88,$BA$205^A63,IF(A63='Données projet'!$A$88,'Données projet'!$B$88,BD62+BC63-BL62)))</f>
        <v>277.65500000000003</v>
      </c>
      <c r="BE63" s="13">
        <f>BD63*VLOOKUP('Données projet'!$B$11,Paramètres!$A$1:$I$89,3,0)*VLOOKUP('Données projet'!$B$11,Paramètres!$A$1:$I$89,5,0)</f>
        <v>264.216498</v>
      </c>
      <c r="BF63" s="13">
        <f t="shared" si="37"/>
        <v>63.620321696052983</v>
      </c>
      <c r="BG63" s="20">
        <f t="shared" si="7"/>
        <v>570.98246097062554</v>
      </c>
      <c r="BH63" s="59">
        <f t="shared" si="8"/>
        <v>864.31579430395891</v>
      </c>
      <c r="BI63" s="59">
        <f ca="1">AVERAGE(OFFSET($BH$3,0,0,'Données projet'!$E$11+1,1))-AVERAGE(OFFSET($H$3,0,0,'Données projet'!$E$11+1,1))</f>
        <v>555.30922539833159</v>
      </c>
      <c r="BJ63" s="59">
        <f t="shared" si="38"/>
        <v>292.20785527099503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79.564505186961881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79.564505186961881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225</v>
      </c>
      <c r="BW63" s="12">
        <f>VLOOKUP(A63,'Données projet'!$A$113:$I$133,9,0)</f>
        <v>6</v>
      </c>
      <c r="BX63" s="12">
        <f t="array" ref="BX63">INDEX(BW:BW,MIN(IF(ISNUMBER(BW63:BW259),ROW(BW63:BW259),"")))</f>
        <v>6</v>
      </c>
      <c r="BY63" s="12">
        <f>IF('Données projet'!$A$114&gt;35,BY62+BX63-CG62,IF(A63&lt;'Données projet'!$A$114,$BV$205^A63,IF(A63='Données projet'!$A$114,'Données projet'!$B$114,BY62+BX63-CG62)))</f>
        <v>225.00000000000003</v>
      </c>
      <c r="BZ63" s="13">
        <f>BY63*VLOOKUP('Données projet'!$B$12,Paramètres!$A$1:$I$89,3,0)*VLOOKUP('Données projet'!$B$12,Paramètres!$A$1:$I$89,5,0)</f>
        <v>196.56000000000006</v>
      </c>
      <c r="CA63" s="13">
        <f t="shared" si="39"/>
        <v>48.987398161128134</v>
      </c>
      <c r="CB63" s="20">
        <f t="shared" si="10"/>
        <v>427.66171846396492</v>
      </c>
      <c r="CC63" s="59">
        <f t="shared" si="11"/>
        <v>720.99505179729817</v>
      </c>
      <c r="CD63" s="59">
        <f ca="1">AVERAGE(OFFSET($CC$3,0,0,'Données projet'!$E$12+1,1))-AVERAGE(OFFSET($H$3,0,0,'Données projet'!$E$12+1,1))</f>
        <v>354.24684313982857</v>
      </c>
      <c r="CE63" s="59">
        <f t="shared" si="40"/>
        <v>322.65043486962185</v>
      </c>
      <c r="CF63" s="15">
        <f>IF(ISNA(VLOOKUP(A63,'Données projet'!$A$113:$I$133,3,0)),0,VLOOKUP(A63,'Données projet'!$A$113:$I$133,3,0))</f>
        <v>9</v>
      </c>
      <c r="CG63" s="15">
        <f>IF(ISNA(VLOOKUP(A63,'Données projet'!$A$113:$I$133,4,0)),0,VLOOKUP(A63,'Données projet'!$A$113:$I$133,4,0))</f>
        <v>21</v>
      </c>
      <c r="CH63" s="16">
        <f>IF(ISNA(VLOOKUP(A63,'Données projet'!$A$113:$I$133,5,0)),0%,VLOOKUP(A63,'Données projet'!$A$113:$I$133,5,0)*VLOOKUP('Données projet'!$B$12,Paramètres!$A$1:$I$89,7,0))</f>
        <v>0.43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47.948455526191459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47.948455526191459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294</v>
      </c>
      <c r="CR63" s="12">
        <f>VLOOKUP(A63,'Données projet'!$A$139:$I$159,9,0)</f>
        <v>6.2</v>
      </c>
      <c r="CS63" s="12">
        <f t="array" ref="CS63">INDEX(CR:CR,MIN(IF(ISNUMBER(CR63:CR259),ROW(CR63:CR259),"")))</f>
        <v>6.2</v>
      </c>
      <c r="CT63" s="12">
        <f>IF('Données projet'!$A$140&gt;35,CT62+CS63-DB62,IF(A63&lt;'Données projet'!$A$140,$CQ$205^A63,IF(A63='Données projet'!$A$140,'Données projet'!$B$140,CT62+CS63-DB62)))</f>
        <v>293.99999999999989</v>
      </c>
      <c r="CU63" s="17">
        <f>CT63*VLOOKUP('Données projet'!$B$13,Paramètres!$A$1:$I$89,3,0)*VLOOKUP('Données projet'!$B$13,Paramètres!$A$1:$I$89,5,0)</f>
        <v>215.56079999999992</v>
      </c>
      <c r="CV63" s="13">
        <f t="shared" si="41"/>
        <v>53.14890585638225</v>
      </c>
      <c r="CW63" s="20">
        <f t="shared" si="13"/>
        <v>468.00273769986558</v>
      </c>
      <c r="CX63" s="59">
        <f t="shared" si="14"/>
        <v>761.33607103319889</v>
      </c>
      <c r="CY63" s="59">
        <f ca="1">AVERAGE(OFFSET($CX$3,0,0,'Données projet'!$E$13+1,1))-AVERAGE(OFFSET($H$3,0,0,'Données projet'!$E$13+1,1))</f>
        <v>328.55201074501201</v>
      </c>
      <c r="CZ63" s="59">
        <f t="shared" si="42"/>
        <v>321.81422611044985</v>
      </c>
      <c r="DA63" s="15">
        <f>IF(ISNA(VLOOKUP(A63,'Données projet'!$A$139:$I$159,3,0)),0,VLOOKUP(A63,'Données projet'!$A$139:$I$159,3,0))</f>
        <v>10</v>
      </c>
      <c r="DB63" s="15">
        <f>IF(ISNA(VLOOKUP(A63,'Données projet'!$A$139:$I$159,4,0)),0,VLOOKUP(A63,'Données projet'!$A$139:$I$159,4,0))</f>
        <v>14</v>
      </c>
      <c r="DC63" s="16">
        <f>IF(ISNA(VLOOKUP(A63,'Données projet'!$A$139:$I$159,5,0)),0%,VLOOKUP(A63,'Données projet'!$A$139:$I$159,5,0)*VLOOKUP('Données projet'!$B$13,Paramètres!$A$1:$I$89,7,0))</f>
        <v>0.43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37.221382273162284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37.221382273162284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297</v>
      </c>
      <c r="DM63" s="12">
        <f>VLOOKUP(A63,'Données projet'!$A$165:$I$185,9,0)</f>
        <v>9.375</v>
      </c>
      <c r="DN63" s="12">
        <f t="array" ref="DN63">INDEX(DM:DM,MIN(IF(ISNUMBER(DM63:DM259),ROW(DM63:DM259),"")))</f>
        <v>9.375</v>
      </c>
      <c r="DO63" s="12">
        <f>IF('Données projet'!$A$166&gt;35,DO62+DN63-DW62,IF(A63&lt;'Données projet'!$A$166,$DL$205^A63,IF(A63='Données projet'!$A$166,'Données projet'!$B$166,DO62+DN63-DW62)))</f>
        <v>296.99999999999989</v>
      </c>
      <c r="DP63" s="17">
        <f>DO63*VLOOKUP('Données projet'!$B$14,Paramètres!$A$1:$I$89,3,0)*VLOOKUP('Données projet'!$B$14,Paramètres!$A$1:$I$89,5,0)</f>
        <v>231.65999999999991</v>
      </c>
      <c r="DQ63" s="13">
        <f t="shared" si="43"/>
        <v>56.641461975682766</v>
      </c>
      <c r="DR63" s="20">
        <f t="shared" si="16"/>
        <v>502.125046274314</v>
      </c>
      <c r="DS63" s="59">
        <f t="shared" si="17"/>
        <v>795.45837960764732</v>
      </c>
      <c r="DT63" s="59">
        <f ca="1">AVERAGE(OFFSET($DS$3,0,0,'Données projet'!$E$14+1,1))-AVERAGE(OFFSET($H$3,0,0,'Données projet'!$E$14+1,1))</f>
        <v>288.82868507674738</v>
      </c>
      <c r="DU63" s="59">
        <f t="shared" si="44"/>
        <v>283.48738729114024</v>
      </c>
      <c r="DV63" s="15">
        <f>IF(ISNA(VLOOKUP(A63,'Données projet'!$A$165:$I$185,3,0)),0,VLOOKUP(A63,'Données projet'!$A$165:$I$185,3,0))</f>
        <v>8</v>
      </c>
      <c r="DW63" s="15">
        <f>IF(ISNA(VLOOKUP(A63,'Données projet'!$A$165:$I$185,4,0)),0,VLOOKUP(A63,'Données projet'!$A$165:$I$185,4,0))</f>
        <v>47</v>
      </c>
      <c r="DX63" s="16">
        <f>IF(ISNA(VLOOKUP(A63,'Données projet'!$A$165:$I$185,5,0)),0%,VLOOKUP(A63,'Données projet'!$A$165:$I$185,5,0)*VLOOKUP('Données projet'!$B$14,Paramètres!$A$1:$I$89,7,0))</f>
        <v>0.43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60.209854562334556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60.209854562334556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270</v>
      </c>
      <c r="EH63" s="12">
        <f>VLOOKUP(A63,'Données projet'!$A$191:$I$211,9,0)</f>
        <v>10.8</v>
      </c>
      <c r="EI63" s="12">
        <f t="array" ref="EI63">INDEX(EH:EH,MIN(IF(ISNUMBER(EH63:EH259),ROW(EH63:EH259),"")))</f>
        <v>10.8</v>
      </c>
      <c r="EJ63" s="12">
        <f>IF('Données projet'!$A$192&gt;35,EJ62+EI63-ER62,IF(A63&lt;'Données projet'!$A$192,$EG$205^A63,IF(A63='Données projet'!$A$192,'Données projet'!$B$192,EJ62+EI63-ER62)))</f>
        <v>270.00000000000006</v>
      </c>
      <c r="EK63" s="17">
        <f>EJ63*VLOOKUP('Données projet'!$B$15,Paramètres!$A$1:$I$89,3,0)*VLOOKUP('Données projet'!$B$15,Paramètres!$A$1:$I$89,5,0)</f>
        <v>231.66000000000011</v>
      </c>
      <c r="EL63" s="13">
        <f t="shared" si="45"/>
        <v>56.641461975682823</v>
      </c>
      <c r="EM63" s="20">
        <f t="shared" si="19"/>
        <v>502.1250462743144</v>
      </c>
      <c r="EN63" s="59">
        <f t="shared" si="20"/>
        <v>795.45837960764766</v>
      </c>
      <c r="EO63" s="59">
        <f ca="1">AVERAGE(OFFSET($EN$3,0,0,'Données projet'!$E$15+1,1))-AVERAGE(OFFSET($H$3,0,0,'Données projet'!$E$15+1,1))</f>
        <v>447.47021939360354</v>
      </c>
      <c r="EP63" s="59">
        <f t="shared" si="46"/>
        <v>256.77417912163997</v>
      </c>
      <c r="EQ63" s="15">
        <f>IF(ISNA(VLOOKUP(A63,'Données projet'!$A$191:$I$211,3,0)),0,VLOOKUP(A63,'Données projet'!$A$191:$I$211,3,0))</f>
        <v>8</v>
      </c>
      <c r="ER63" s="15">
        <f>IF(ISNA(VLOOKUP(A63,'Données projet'!$A$191:$I$211,4,0)),0,VLOOKUP(A63,'Données projet'!$A$191:$I$211,4,0))</f>
        <v>28</v>
      </c>
      <c r="ES63" s="16">
        <f>IF(ISNA(VLOOKUP(A63,'Données projet'!$A$191:$I$211,5,0)),0%,VLOOKUP(A63,'Données projet'!$A$191:$I$211,5,0)*VLOOKUP('Données projet'!$B$15,Paramètres!$A$1:$I$89,7,0))</f>
        <v>0.53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66.880610544605474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66.880610544605474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294</v>
      </c>
      <c r="FC63" s="12">
        <f>VLOOKUP(A63,'Données projet'!$A$217:$I$237,9,0)</f>
        <v>6.2</v>
      </c>
      <c r="FD63" s="12">
        <f t="array" ref="FD63">INDEX(FC:FC,MIN(IF(ISNUMBER(FC63:FC259),ROW(FC63:FC259),"")))</f>
        <v>6.2</v>
      </c>
      <c r="FE63" s="12">
        <f>IF('Données projet'!$A$218&gt;35,FE62+FD63-FM62,IF(A63&lt;'Données projet'!$A$218,$FB$205^A63,IF(A63='Données projet'!$A$218,'Données projet'!$B$218,FE62+FD63-FM62)))</f>
        <v>293.99999999999989</v>
      </c>
      <c r="FF63" s="17">
        <f>FE63*VLOOKUP('Données projet'!$B$16,Paramètres!$A$1:$I$89,3,0)*VLOOKUP('Données projet'!$B$16,Paramètres!$A$1:$I$89,5,0)</f>
        <v>233.90639999999991</v>
      </c>
      <c r="FG63" s="13">
        <f t="shared" si="47"/>
        <v>57.126506840778347</v>
      </c>
      <c r="FH63" s="20">
        <f t="shared" si="22"/>
        <v>506.88231274768879</v>
      </c>
      <c r="FI63" s="59">
        <f t="shared" si="23"/>
        <v>800.2156460810221</v>
      </c>
      <c r="FJ63" s="59">
        <f ca="1">AVERAGE(OFFSET($FI$3,0,0,'Données projet'!$E$16+1,1))-AVERAGE(OFFSET($H$3,0,0,'Données projet'!$E$16+1,1))</f>
        <v>353.37024194969638</v>
      </c>
      <c r="FK63" s="59">
        <f t="shared" si="48"/>
        <v>345.4750813433123</v>
      </c>
      <c r="FL63" s="15">
        <f>IF(ISNA(VLOOKUP(A63,'Données projet'!$A$217:$I$237,3,0)),0,VLOOKUP(A63,'Données projet'!$A$217:$I$237,3,0))</f>
        <v>10</v>
      </c>
      <c r="FM63" s="15">
        <f>IF(ISNA(VLOOKUP(A63,'Données projet'!$A$217:$I$237,4,0)),0,VLOOKUP(A63,'Données projet'!$A$217:$I$237,4,0))</f>
        <v>14</v>
      </c>
      <c r="FN63" s="16">
        <f>IF(ISNA(VLOOKUP(A63,'Données projet'!$A$217:$I$237,5,0)),0%,VLOOKUP(A63,'Données projet'!$A$217:$I$237,5,0)*VLOOKUP('Données projet'!$B$16,Paramètres!$A$1:$I$89,7,0))</f>
        <v>0.53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49.781987275783123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49.781987275783123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197</v>
      </c>
      <c r="FX63" s="12">
        <f>VLOOKUP(A63,'Données projet'!$A$243:$I$263,9,0)</f>
        <v>5.4</v>
      </c>
      <c r="FY63" s="12">
        <f t="array" ref="FY63">INDEX(FX:FX,MIN(IF(ISNUMBER(FX63:FX259),ROW(FX63:FX259),"")))</f>
        <v>5.4</v>
      </c>
      <c r="FZ63" s="12">
        <f>IF('Données projet'!$A$244&gt;35,FZ62+FY63-GH62,IF(A63&lt;'Données projet'!$A$244,$FW$205^A63,IF(A63='Données projet'!$A$244,'Données projet'!$B$244,FZ62+FY63-GH62)))</f>
        <v>197.00000000000009</v>
      </c>
      <c r="GA63" s="17">
        <f>FZ63*VLOOKUP('Données projet'!$B$17,Paramètres!$A$1:$I$89,3,0)*VLOOKUP('Données projet'!$B$17,Paramètres!$A$1:$I$89,5,0)</f>
        <v>159.80640000000008</v>
      </c>
      <c r="GB63" s="13">
        <f t="shared" si="49"/>
        <v>40.798845309789208</v>
      </c>
      <c r="GC63" s="20">
        <f t="shared" si="25"/>
        <v>349.38746891454963</v>
      </c>
      <c r="GD63" s="59">
        <f t="shared" si="26"/>
        <v>642.72080224788294</v>
      </c>
      <c r="GE63" s="59">
        <f ca="1">AVERAGE(OFFSET($GD$3,0,0,'Données projet'!$E$17+1,1))-AVERAGE(OFFSET($H$3,0,0,'Données projet'!$E$17+1,1))</f>
        <v>272.90535195666996</v>
      </c>
      <c r="GF63" s="59">
        <f t="shared" si="50"/>
        <v>222.25422164416898</v>
      </c>
      <c r="GG63" s="15">
        <f>IF(ISNA(VLOOKUP(A63,'Données projet'!$A$243:$I$263,3,0)),0,VLOOKUP(A63,'Données projet'!$A$243:$I$263,3,0))</f>
        <v>9</v>
      </c>
      <c r="GH63" s="15">
        <f>IF(ISNA(VLOOKUP(A63,'Données projet'!$A$243:$I$263,4,0)),0,VLOOKUP(A63,'Données projet'!$A$243:$I$263,4,0))</f>
        <v>14</v>
      </c>
      <c r="GI63" s="16">
        <f>IF(ISNA(VLOOKUP(A63,'Données projet'!$A$243:$I$263,5,0)),0%,VLOOKUP(A63,'Données projet'!$A$243:$I$263,5,0)*VLOOKUP('Données projet'!$B$17,Paramètres!$A$1:$I$89,7,0))</f>
        <v>0.43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24.921399033241105</v>
      </c>
      <c r="GM63" s="21">
        <f>EXP(-LN(2)/25)*GM62+(1-EXP(-LN(2)/25))/(LN(2)/25)*Calculateur!GH63*Calculateur!GJ63*VLOOKUP('Données projet'!$B$17,Paramètres!$A$1:$I$89,3,0)*0.475*44/12</f>
        <v>0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24.921399033241105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6">
        <f t="shared" si="1"/>
        <v>256.66666666666669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11.644999999999996</v>
      </c>
      <c r="N64" s="13">
        <f>IF('Données projet'!$A$36&gt;35,N63+M64-V63,IF(A64&lt;'Données projet'!$A$36,$K$205^A64,IF(A64='Données projet'!$A$36,'Données projet'!$B$36,N63+M64-V63)))</f>
        <v>289.3</v>
      </c>
      <c r="O64" s="13">
        <f>N64*VLOOKUP('Données projet'!$B$9,Paramètres!$A$1:$I$89,3,0)*VLOOKUP('Données projet'!$B$9,Paramètres!$A$1:$I$89,5,0)</f>
        <v>261.75863999999996</v>
      </c>
      <c r="P64" s="13">
        <f t="shared" si="33"/>
        <v>63.097101732536537</v>
      </c>
      <c r="Q64" s="20">
        <f t="shared" si="53"/>
        <v>565.79041685083439</v>
      </c>
      <c r="R64" s="59">
        <f t="shared" si="0"/>
        <v>859.12375018416765</v>
      </c>
      <c r="S64" s="59">
        <f ca="1">AVERAGE(OFFSET($R$3,0,0,'Données projet'!$E$9+1,1))-AVERAGE(OFFSET($H$3,0,0,'Données projet'!$E$9+1,1))</f>
        <v>530.15029472203241</v>
      </c>
      <c r="T64" s="59">
        <f t="shared" si="34"/>
        <v>279.93992816625956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74.168017027024689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74.168017027024689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11.644999999999996</v>
      </c>
      <c r="AI64" s="13">
        <f>IF('Données projet'!$A$62&gt;35,AI63+AH64-AQ63,IF(A64&lt;'Données projet'!$A$62,$AF$205^A64,IF(A64='Données projet'!$A$62,'Données projet'!$B$62,AI63+AH64-AQ63)))</f>
        <v>289.3</v>
      </c>
      <c r="AJ64" s="13">
        <f>AI64*VLOOKUP('Données projet'!$B$10,Paramètres!$A$1:$I$89,3,0)*VLOOKUP('Données projet'!$B$10,Paramètres!$A$1:$I$89,5,0)</f>
        <v>194.06244000000001</v>
      </c>
      <c r="AK64" s="13">
        <f t="shared" si="35"/>
        <v>48.436991803593244</v>
      </c>
      <c r="AL64" s="20">
        <f t="shared" si="4"/>
        <v>422.35317705792494</v>
      </c>
      <c r="AM64" s="59">
        <f t="shared" si="5"/>
        <v>715.68651039125825</v>
      </c>
      <c r="AN64" s="59">
        <f ca="1">AVERAGE(OFFSET($AM$3,0,0,'Données projet'!$E$10+1,1))-AVERAGE(OFFSET($H$3,0,0,'Données projet'!$E$10+1,1))</f>
        <v>403.92523699584234</v>
      </c>
      <c r="AO64" s="59">
        <f t="shared" si="36"/>
        <v>218.36990038879748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67.774222455729443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67.774222455729443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11.644999999999996</v>
      </c>
      <c r="BD64" s="12">
        <f>IF('Données projet'!$A$88&gt;35,BD63+BC64-BL63,IF(A64&lt;'Données projet'!$A$88,$BA$205^A64,IF(A64='Données projet'!$A$88,'Données projet'!$B$88,BD63+BC64-BL63)))</f>
        <v>289.3</v>
      </c>
      <c r="BE64" s="13">
        <f>BD64*VLOOKUP('Données projet'!$B$11,Paramètres!$A$1:$I$89,3,0)*VLOOKUP('Données projet'!$B$11,Paramètres!$A$1:$I$89,5,0)</f>
        <v>275.29788000000002</v>
      </c>
      <c r="BF64" s="13">
        <f t="shared" si="37"/>
        <v>65.972338426180542</v>
      </c>
      <c r="BG64" s="20">
        <f t="shared" si="7"/>
        <v>594.37896375893115</v>
      </c>
      <c r="BH64" s="59">
        <f t="shared" si="8"/>
        <v>887.71229709226441</v>
      </c>
      <c r="BI64" s="59">
        <f ca="1">AVERAGE(OFFSET($BH$3,0,0,'Données projet'!$E$11+1,1))-AVERAGE(OFFSET($H$3,0,0,'Données projet'!$E$11+1,1))</f>
        <v>555.30922539833159</v>
      </c>
      <c r="BJ64" s="59">
        <f t="shared" si="38"/>
        <v>292.20785527099503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78.004293769801833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78.004293769801833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5.6</v>
      </c>
      <c r="BY64" s="12">
        <f>IF('Données projet'!$A$114&gt;35,BY63+BX64-CG63,IF(A64&lt;'Données projet'!$A$114,$BV$205^A64,IF(A64='Données projet'!$A$114,'Données projet'!$B$114,BY63+BX64-CG63)))</f>
        <v>209.60000000000002</v>
      </c>
      <c r="BZ64" s="13">
        <f>BY64*VLOOKUP('Données projet'!$B$12,Paramètres!$A$1:$I$89,3,0)*VLOOKUP('Données projet'!$B$12,Paramètres!$A$1:$I$89,5,0)</f>
        <v>183.10656000000003</v>
      </c>
      <c r="CA64" s="13">
        <f t="shared" si="39"/>
        <v>46.012648718992089</v>
      </c>
      <c r="CB64" s="20">
        <f t="shared" si="10"/>
        <v>399.04928851891128</v>
      </c>
      <c r="CC64" s="59">
        <f t="shared" si="11"/>
        <v>692.3826218522446</v>
      </c>
      <c r="CD64" s="59">
        <f ca="1">AVERAGE(OFFSET($CC$3,0,0,'Données projet'!$E$12+1,1))-AVERAGE(OFFSET($H$3,0,0,'Données projet'!$E$12+1,1))</f>
        <v>354.24684313982857</v>
      </c>
      <c r="CE64" s="59">
        <f t="shared" si="40"/>
        <v>322.65043486962185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47.008215558992944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47.008215558992944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5.2</v>
      </c>
      <c r="CT64" s="12">
        <f>IF('Données projet'!$A$140&gt;35,CT63+CS64-DB63,IF(A64&lt;'Données projet'!$A$140,$CQ$205^A64,IF(A64='Données projet'!$A$140,'Données projet'!$B$140,CT63+CS64-DB63)))</f>
        <v>285.19999999999987</v>
      </c>
      <c r="CU64" s="17">
        <f>CT64*VLOOKUP('Données projet'!$B$13,Paramètres!$A$1:$I$89,3,0)*VLOOKUP('Données projet'!$B$13,Paramètres!$A$1:$I$89,5,0)</f>
        <v>209.10863999999989</v>
      </c>
      <c r="CV64" s="13">
        <f t="shared" si="41"/>
        <v>51.740752917407036</v>
      </c>
      <c r="CW64" s="20">
        <f t="shared" si="13"/>
        <v>454.31269266448368</v>
      </c>
      <c r="CX64" s="59">
        <f t="shared" si="14"/>
        <v>747.64602599781699</v>
      </c>
      <c r="CY64" s="59">
        <f ca="1">AVERAGE(OFFSET($CX$3,0,0,'Données projet'!$E$13+1,1))-AVERAGE(OFFSET($H$3,0,0,'Données projet'!$E$13+1,1))</f>
        <v>328.55201074501201</v>
      </c>
      <c r="CZ64" s="59">
        <f t="shared" si="42"/>
        <v>321.81422611044985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36.491493669587044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36.491493669587044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8.6666666666666661</v>
      </c>
      <c r="DO64" s="12">
        <f>IF('Données projet'!$A$166&gt;35,DO63+DN64-DW63,IF(A64&lt;'Données projet'!$A$166,$DL$205^A64,IF(A64='Données projet'!$A$166,'Données projet'!$B$166,DO63+DN64-DW63)))</f>
        <v>258.66666666666657</v>
      </c>
      <c r="DP64" s="17">
        <f>DO64*VLOOKUP('Données projet'!$B$14,Paramètres!$A$1:$I$89,3,0)*VLOOKUP('Données projet'!$B$14,Paramètres!$A$1:$I$89,5,0)</f>
        <v>201.75999999999993</v>
      </c>
      <c r="DQ64" s="13">
        <f t="shared" si="43"/>
        <v>50.130765000424169</v>
      </c>
      <c r="DR64" s="20">
        <f t="shared" si="16"/>
        <v>438.70974904240529</v>
      </c>
      <c r="DS64" s="59">
        <f t="shared" si="17"/>
        <v>732.04308237573855</v>
      </c>
      <c r="DT64" s="59">
        <f ca="1">AVERAGE(OFFSET($DS$3,0,0,'Données projet'!$E$14+1,1))-AVERAGE(OFFSET($H$3,0,0,'Données projet'!$E$14+1,1))</f>
        <v>288.82868507674738</v>
      </c>
      <c r="DU64" s="59">
        <f t="shared" si="44"/>
        <v>283.48738729114024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59.029176038752226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59.029176038752226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10.4</v>
      </c>
      <c r="EJ64" s="12">
        <f>IF('Données projet'!$A$192&gt;35,EJ63+EI64-ER63,IF(A64&lt;'Données projet'!$A$192,$EG$205^A64,IF(A64='Données projet'!$A$192,'Données projet'!$B$192,EJ63+EI64-ER63)))</f>
        <v>252.40000000000003</v>
      </c>
      <c r="EK64" s="17">
        <f>EJ64*VLOOKUP('Données projet'!$B$15,Paramètres!$A$1:$I$89,3,0)*VLOOKUP('Données projet'!$B$15,Paramètres!$A$1:$I$89,5,0)</f>
        <v>216.55920000000003</v>
      </c>
      <c r="EL64" s="13">
        <f t="shared" si="45"/>
        <v>53.366360125240483</v>
      </c>
      <c r="EM64" s="20">
        <f t="shared" si="19"/>
        <v>470.12035055146049</v>
      </c>
      <c r="EN64" s="59">
        <f t="shared" si="20"/>
        <v>763.4536838847938</v>
      </c>
      <c r="EO64" s="59">
        <f ca="1">AVERAGE(OFFSET($EN$3,0,0,'Données projet'!$E$15+1,1))-AVERAGE(OFFSET($H$3,0,0,'Données projet'!$E$15+1,1))</f>
        <v>447.47021939360354</v>
      </c>
      <c r="EP64" s="59">
        <f t="shared" si="46"/>
        <v>256.77417912163997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65.569122564970201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65.569122564970201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5.2</v>
      </c>
      <c r="FE64" s="12">
        <f>IF('Données projet'!$A$218&gt;35,FE63+FD64-FM63,IF(A64&lt;'Données projet'!$A$218,$FB$205^A64,IF(A64='Données projet'!$A$218,'Données projet'!$B$218,FE63+FD64-FM63)))</f>
        <v>285.19999999999987</v>
      </c>
      <c r="FF64" s="17">
        <f>FE64*VLOOKUP('Données projet'!$B$16,Paramètres!$A$1:$I$89,3,0)*VLOOKUP('Données projet'!$B$16,Paramètres!$A$1:$I$89,5,0)</f>
        <v>226.90511999999993</v>
      </c>
      <c r="FG64" s="13">
        <f t="shared" si="47"/>
        <v>55.612969408444364</v>
      </c>
      <c r="FH64" s="20">
        <f t="shared" si="22"/>
        <v>492.05233905304044</v>
      </c>
      <c r="FI64" s="59">
        <f t="shared" si="23"/>
        <v>785.3856723863737</v>
      </c>
      <c r="FJ64" s="59">
        <f ca="1">AVERAGE(OFFSET($FI$3,0,0,'Données projet'!$E$16+1,1))-AVERAGE(OFFSET($H$3,0,0,'Données projet'!$E$16+1,1))</f>
        <v>353.37024194969638</v>
      </c>
      <c r="FK64" s="59">
        <f t="shared" si="48"/>
        <v>345.4750813433123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48.805792869319056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48.805792869319056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5</v>
      </c>
      <c r="FZ64" s="12">
        <f>IF('Données projet'!$A$244&gt;35,FZ63+FY64-GH63,IF(A64&lt;'Données projet'!$A$244,$FW$205^A64,IF(A64='Données projet'!$A$244,'Données projet'!$B$244,FZ63+FY64-GH63)))</f>
        <v>188.00000000000009</v>
      </c>
      <c r="GA64" s="17">
        <f>FZ64*VLOOKUP('Données projet'!$B$17,Paramètres!$A$1:$I$89,3,0)*VLOOKUP('Données projet'!$B$17,Paramètres!$A$1:$I$89,5,0)</f>
        <v>152.50560000000007</v>
      </c>
      <c r="GB64" s="13">
        <f t="shared" si="49"/>
        <v>39.147442061162252</v>
      </c>
      <c r="GC64" s="20">
        <f t="shared" si="25"/>
        <v>333.79571492319104</v>
      </c>
      <c r="GD64" s="59">
        <f t="shared" si="26"/>
        <v>627.12904825652436</v>
      </c>
      <c r="GE64" s="59">
        <f ca="1">AVERAGE(OFFSET($GD$3,0,0,'Données projet'!$E$17+1,1))-AVERAGE(OFFSET($H$3,0,0,'Données projet'!$E$17+1,1))</f>
        <v>272.90535195666996</v>
      </c>
      <c r="GF64" s="59">
        <f t="shared" si="50"/>
        <v>222.25422164416898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24.432705598751728</v>
      </c>
      <c r="GM64" s="21">
        <f>EXP(-LN(2)/25)*GM63+(1-EXP(-LN(2)/25))/(LN(2)/25)*Calculateur!GH64*Calculateur!GJ64*VLOOKUP('Données projet'!$B$17,Paramètres!$A$1:$I$89,3,0)*0.475*44/12</f>
        <v>0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24.432705598751728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6">
        <f t="shared" si="1"/>
        <v>256.66666666666669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11.644999999999996</v>
      </c>
      <c r="N65" s="13">
        <f>IF('Données projet'!$A$36&gt;35,N64+M65-V64,IF(A65&lt;'Données projet'!$A$36,$K$205^A65,IF(A65='Données projet'!$A$36,'Données projet'!$B$36,N64+M65-V64)))</f>
        <v>300.94499999999999</v>
      </c>
      <c r="O65" s="13">
        <f>N65*VLOOKUP('Données projet'!$B$9,Paramètres!$A$1:$I$89,3,0)*VLOOKUP('Données projet'!$B$9,Paramètres!$A$1:$I$89,5,0)</f>
        <v>272.29503599999998</v>
      </c>
      <c r="P65" s="13">
        <f t="shared" si="33"/>
        <v>65.336093654015798</v>
      </c>
      <c r="Q65" s="20">
        <f t="shared" si="53"/>
        <v>588.04088414741079</v>
      </c>
      <c r="R65" s="59">
        <f t="shared" si="0"/>
        <v>881.37421748074416</v>
      </c>
      <c r="S65" s="59">
        <f ca="1">AVERAGE(OFFSET($R$3,0,0,'Données projet'!$E$9+1,1))-AVERAGE(OFFSET($H$3,0,0,'Données projet'!$E$9+1,1))</f>
        <v>530.15029472203241</v>
      </c>
      <c r="T65" s="59">
        <f t="shared" si="34"/>
        <v>279.93992816625956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72.713627451148241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72.713627451148241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11.644999999999996</v>
      </c>
      <c r="AI65" s="13">
        <f>IF('Données projet'!$A$62&gt;35,AI64+AH65-AQ64,IF(A65&lt;'Données projet'!$A$62,$AF$205^A65,IF(A65='Données projet'!$A$62,'Données projet'!$B$62,AI64+AH65-AQ64)))</f>
        <v>300.94499999999999</v>
      </c>
      <c r="AJ65" s="13">
        <f>AI65*VLOOKUP('Données projet'!$B$10,Paramètres!$A$1:$I$89,3,0)*VLOOKUP('Données projet'!$B$10,Paramètres!$A$1:$I$89,5,0)</f>
        <v>201.87390600000001</v>
      </c>
      <c r="AK65" s="13">
        <f t="shared" si="35"/>
        <v>50.155771753403194</v>
      </c>
      <c r="AL65" s="20">
        <f t="shared" si="4"/>
        <v>438.95168875384388</v>
      </c>
      <c r="AM65" s="59">
        <f t="shared" si="5"/>
        <v>732.28502208717714</v>
      </c>
      <c r="AN65" s="59">
        <f ca="1">AVERAGE(OFFSET($AM$3,0,0,'Données projet'!$E$10+1,1))-AVERAGE(OFFSET($H$3,0,0,'Données projet'!$E$10+1,1))</f>
        <v>403.92523699584234</v>
      </c>
      <c r="AO65" s="59">
        <f t="shared" si="36"/>
        <v>218.36990038879748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66.44521129156648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66.44521129156648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11.644999999999996</v>
      </c>
      <c r="BD65" s="12">
        <f>IF('Données projet'!$A$88&gt;35,BD64+BC65-BL64,IF(A65&lt;'Données projet'!$A$88,$BA$205^A65,IF(A65='Données projet'!$A$88,'Données projet'!$B$88,BD64+BC65-BL64)))</f>
        <v>300.94499999999999</v>
      </c>
      <c r="BE65" s="13">
        <f>BD65*VLOOKUP('Données projet'!$B$11,Paramètres!$A$1:$I$89,3,0)*VLOOKUP('Données projet'!$B$11,Paramètres!$A$1:$I$89,5,0)</f>
        <v>286.37926199999998</v>
      </c>
      <c r="BF65" s="13">
        <f t="shared" si="37"/>
        <v>68.313357723761712</v>
      </c>
      <c r="BG65" s="20">
        <f t="shared" si="7"/>
        <v>617.75631268555162</v>
      </c>
      <c r="BH65" s="59">
        <f t="shared" si="8"/>
        <v>911.08964601888488</v>
      </c>
      <c r="BI65" s="59">
        <f ca="1">AVERAGE(OFFSET($BH$3,0,0,'Données projet'!$E$11+1,1))-AVERAGE(OFFSET($H$3,0,0,'Données projet'!$E$11+1,1))</f>
        <v>555.30922539833159</v>
      </c>
      <c r="BJ65" s="59">
        <f t="shared" si="38"/>
        <v>292.20785527099503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76.474677146897292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76.474677146897292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5.6</v>
      </c>
      <c r="BY65" s="12">
        <f>IF('Données projet'!$A$114&gt;35,BY64+BX65-CG64,IF(A65&lt;'Données projet'!$A$114,$BV$205^A65,IF(A65='Données projet'!$A$114,'Données projet'!$B$114,BY64+BX65-CG64)))</f>
        <v>215.20000000000002</v>
      </c>
      <c r="BZ65" s="13">
        <f>BY65*VLOOKUP('Données projet'!$B$12,Paramètres!$A$1:$I$89,3,0)*VLOOKUP('Données projet'!$B$12,Paramètres!$A$1:$I$89,5,0)</f>
        <v>187.99872000000002</v>
      </c>
      <c r="CA65" s="13">
        <f t="shared" si="39"/>
        <v>47.097225953569499</v>
      </c>
      <c r="CB65" s="20">
        <f t="shared" si="10"/>
        <v>409.45877253580028</v>
      </c>
      <c r="CC65" s="59">
        <f t="shared" si="11"/>
        <v>702.79210586913359</v>
      </c>
      <c r="CD65" s="59">
        <f ca="1">AVERAGE(OFFSET($CC$3,0,0,'Données projet'!$E$12+1,1))-AVERAGE(OFFSET($H$3,0,0,'Données projet'!$E$12+1,1))</f>
        <v>354.24684313982857</v>
      </c>
      <c r="CE65" s="59">
        <f t="shared" si="40"/>
        <v>322.65043486962185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46.086413124061444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46.086413124061444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5.2</v>
      </c>
      <c r="CT65" s="12">
        <f>IF('Données projet'!$A$140&gt;35,CT64+CS65-DB64,IF(A65&lt;'Données projet'!$A$140,$CQ$205^A65,IF(A65='Données projet'!$A$140,'Données projet'!$B$140,CT64+CS65-DB64)))</f>
        <v>290.39999999999986</v>
      </c>
      <c r="CU65" s="17">
        <f>CT65*VLOOKUP('Données projet'!$B$13,Paramètres!$A$1:$I$89,3,0)*VLOOKUP('Données projet'!$B$13,Paramètres!$A$1:$I$89,5,0)</f>
        <v>212.92127999999988</v>
      </c>
      <c r="CV65" s="13">
        <f t="shared" si="41"/>
        <v>52.57344469809297</v>
      </c>
      <c r="CW65" s="20">
        <f t="shared" si="13"/>
        <v>462.40331218251168</v>
      </c>
      <c r="CX65" s="59">
        <f t="shared" si="14"/>
        <v>755.736645515845</v>
      </c>
      <c r="CY65" s="59">
        <f ca="1">AVERAGE(OFFSET($CX$3,0,0,'Données projet'!$E$13+1,1))-AVERAGE(OFFSET($H$3,0,0,'Données projet'!$E$13+1,1))</f>
        <v>328.55201074501201</v>
      </c>
      <c r="CZ65" s="59">
        <f t="shared" si="42"/>
        <v>321.81422611044985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35.775917736339821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35.775917736339821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8.6666666666666661</v>
      </c>
      <c r="DO65" s="12">
        <f>IF('Données projet'!$A$166&gt;35,DO64+DN65-DW64,IF(A65&lt;'Données projet'!$A$166,$DL$205^A65,IF(A65='Données projet'!$A$166,'Données projet'!$B$166,DO64+DN65-DW64)))</f>
        <v>267.33333333333326</v>
      </c>
      <c r="DP65" s="17">
        <f>DO65*VLOOKUP('Données projet'!$B$14,Paramètres!$A$1:$I$89,3,0)*VLOOKUP('Données projet'!$B$14,Paramètres!$A$1:$I$89,5,0)</f>
        <v>208.51999999999995</v>
      </c>
      <c r="DQ65" s="13">
        <f t="shared" si="43"/>
        <v>51.612035456318459</v>
      </c>
      <c r="DR65" s="20">
        <f t="shared" si="16"/>
        <v>453.06329508642119</v>
      </c>
      <c r="DS65" s="59">
        <f t="shared" si="17"/>
        <v>746.39662841975451</v>
      </c>
      <c r="DT65" s="59">
        <f ca="1">AVERAGE(OFFSET($DS$3,0,0,'Données projet'!$E$14+1,1))-AVERAGE(OFFSET($H$3,0,0,'Données projet'!$E$14+1,1))</f>
        <v>288.82868507674738</v>
      </c>
      <c r="DU65" s="59">
        <f t="shared" si="44"/>
        <v>283.48738729114024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57.871649900874552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57.871649900874552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10.4</v>
      </c>
      <c r="EJ65" s="12">
        <f>IF('Données projet'!$A$192&gt;35,EJ64+EI65-ER64,IF(A65&lt;'Données projet'!$A$192,$EG$205^A65,IF(A65='Données projet'!$A$192,'Données projet'!$B$192,EJ64+EI65-ER64)))</f>
        <v>262.8</v>
      </c>
      <c r="EK65" s="17">
        <f>EJ65*VLOOKUP('Données projet'!$B$15,Paramètres!$A$1:$I$89,3,0)*VLOOKUP('Données projet'!$B$15,Paramètres!$A$1:$I$89,5,0)</f>
        <v>225.48240000000004</v>
      </c>
      <c r="EL65" s="13">
        <f t="shared" si="45"/>
        <v>55.304745901414371</v>
      </c>
      <c r="EM65" s="20">
        <f t="shared" si="19"/>
        <v>489.03761244496349</v>
      </c>
      <c r="EN65" s="59">
        <f t="shared" si="20"/>
        <v>782.3709457782968</v>
      </c>
      <c r="EO65" s="59">
        <f ca="1">AVERAGE(OFFSET($EN$3,0,0,'Données projet'!$E$15+1,1))-AVERAGE(OFFSET($H$3,0,0,'Données projet'!$E$15+1,1))</f>
        <v>447.47021939360354</v>
      </c>
      <c r="EP65" s="59">
        <f t="shared" si="46"/>
        <v>256.77417912163997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64.283352064686895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64.283352064686895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5.2</v>
      </c>
      <c r="FE65" s="12">
        <f>IF('Données projet'!$A$218&gt;35,FE64+FD65-FM64,IF(A65&lt;'Données projet'!$A$218,$FB$205^A65,IF(A65='Données projet'!$A$218,'Données projet'!$B$218,FE64+FD65-FM64)))</f>
        <v>290.39999999999986</v>
      </c>
      <c r="FF65" s="17">
        <f>FE65*VLOOKUP('Données projet'!$B$16,Paramètres!$A$1:$I$89,3,0)*VLOOKUP('Données projet'!$B$16,Paramètres!$A$1:$I$89,5,0)</f>
        <v>231.04223999999991</v>
      </c>
      <c r="FG65" s="13">
        <f t="shared" si="47"/>
        <v>56.507978852931409</v>
      </c>
      <c r="FH65" s="20">
        <f t="shared" si="22"/>
        <v>500.81663116885539</v>
      </c>
      <c r="FI65" s="59">
        <f t="shared" si="23"/>
        <v>794.14996450218871</v>
      </c>
      <c r="FJ65" s="59">
        <f ca="1">AVERAGE(OFFSET($FI$3,0,0,'Données projet'!$E$16+1,1))-AVERAGE(OFFSET($H$3,0,0,'Données projet'!$E$16+1,1))</f>
        <v>353.37024194969638</v>
      </c>
      <c r="FK65" s="59">
        <f t="shared" si="48"/>
        <v>345.4750813433123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47.848741039745953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47.848741039745953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5</v>
      </c>
      <c r="FZ65" s="12">
        <f>IF('Données projet'!$A$244&gt;35,FZ64+FY65-GH64,IF(A65&lt;'Données projet'!$A$244,$FW$205^A65,IF(A65='Données projet'!$A$244,'Données projet'!$B$244,FZ64+FY65-GH64)))</f>
        <v>193.00000000000009</v>
      </c>
      <c r="GA65" s="17">
        <f>FZ65*VLOOKUP('Données projet'!$B$17,Paramètres!$A$1:$I$89,3,0)*VLOOKUP('Données projet'!$B$17,Paramètres!$A$1:$I$89,5,0)</f>
        <v>156.56160000000008</v>
      </c>
      <c r="GB65" s="13">
        <f t="shared" si="49"/>
        <v>40.065996859746512</v>
      </c>
      <c r="GC65" s="20">
        <f t="shared" si="25"/>
        <v>342.45973119739205</v>
      </c>
      <c r="GD65" s="59">
        <f t="shared" si="26"/>
        <v>635.79306453072536</v>
      </c>
      <c r="GE65" s="59">
        <f ca="1">AVERAGE(OFFSET($GD$3,0,0,'Données projet'!$E$17+1,1))-AVERAGE(OFFSET($H$3,0,0,'Données projet'!$E$17+1,1))</f>
        <v>272.90535195666996</v>
      </c>
      <c r="GF65" s="59">
        <f t="shared" si="50"/>
        <v>222.25422164416898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23.953595144439124</v>
      </c>
      <c r="GM65" s="21">
        <f>EXP(-LN(2)/25)*GM64+(1-EXP(-LN(2)/25))/(LN(2)/25)*Calculateur!GH65*Calculateur!GJ65*VLOOKUP('Données projet'!$B$17,Paramètres!$A$1:$I$89,3,0)*0.475*44/12</f>
        <v>0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23.953595144439124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6">
        <f t="shared" si="1"/>
        <v>256.66666666666669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312.58999999999997</v>
      </c>
      <c r="L66" s="12">
        <f>VLOOKUP(A66,'Données projet'!$A$35:$I$55,9,0)</f>
        <v>11.644999999999996</v>
      </c>
      <c r="M66" s="12">
        <f t="array" ref="M66">INDEX(L:L,MIN(IF(ISNUMBER(L66:L262),ROW(L66:L262),"")))</f>
        <v>11.644999999999996</v>
      </c>
      <c r="N66" s="13">
        <f>IF('Données projet'!$A$36&gt;35,N65+M66-V65,IF(A66&lt;'Données projet'!$A$36,$K$205^A66,IF(A66='Données projet'!$A$36,'Données projet'!$B$36,N65+M66-V65)))</f>
        <v>312.58999999999997</v>
      </c>
      <c r="O66" s="13">
        <f>N66*VLOOKUP('Données projet'!$B$9,Paramètres!$A$1:$I$89,3,0)*VLOOKUP('Données projet'!$B$9,Paramètres!$A$1:$I$89,5,0)</f>
        <v>282.83143199999995</v>
      </c>
      <c r="P66" s="13">
        <f t="shared" si="33"/>
        <v>67.565021018325751</v>
      </c>
      <c r="Q66" s="20">
        <f t="shared" si="53"/>
        <v>610.2738223402506</v>
      </c>
      <c r="R66" s="59">
        <f t="shared" si="0"/>
        <v>903.60715567358397</v>
      </c>
      <c r="S66" s="59">
        <f ca="1">AVERAGE(OFFSET($R$3,0,0,'Données projet'!$E$9+1,1))-AVERAGE(OFFSET($H$3,0,0,'Données projet'!$E$9+1,1))</f>
        <v>530.15029472203241</v>
      </c>
      <c r="T66" s="59">
        <f t="shared" si="34"/>
        <v>279.93992816625956</v>
      </c>
      <c r="U66" s="15">
        <f>IF(ISNA(VLOOKUP(A66,'Données projet'!$A$35:$I$55,3,0)),0,VLOOKUP(A66,'Données projet'!$A$35:$I$55,3,0))</f>
        <v>5</v>
      </c>
      <c r="V66" s="15">
        <f>IF(ISNA(VLOOKUP(A66,'Données projet'!$A$35:$I$55,4,0)),0,VLOOKUP(A66,'Données projet'!$A$35:$I$55,4,0))</f>
        <v>54.21</v>
      </c>
      <c r="W66" s="16">
        <f>IF(ISNA(VLOOKUP(A66,'Données projet'!$A$35:$I$55,5,0)),0%,VLOOKUP(A66,'Données projet'!$A$35:$I$55,5,0)*VLOOKUP('Données projet'!$B$9,Paramètres!$A$1:$I$89,7,0))</f>
        <v>0.43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94.603409598691442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94.603409598691442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312.58999999999997</v>
      </c>
      <c r="AG66" s="12">
        <f>VLOOKUP(A66,'Données projet'!$A$61:$I$81,9,0)</f>
        <v>11.644999999999996</v>
      </c>
      <c r="AH66" s="12">
        <f t="array" ref="AH66">INDEX(AG:AG,MIN(IF(ISNUMBER(AG66:AG262),ROW(AG66:AG262),"")))</f>
        <v>11.644999999999996</v>
      </c>
      <c r="AI66" s="13">
        <f>IF('Données projet'!$A$62&gt;35,AI65+AH66-AQ65,IF(A66&lt;'Données projet'!$A$62,$AF$205^A66,IF(A66='Données projet'!$A$62,'Données projet'!$B$62,AI65+AH66-AQ65)))</f>
        <v>312.58999999999997</v>
      </c>
      <c r="AJ66" s="13">
        <f>AI66*VLOOKUP('Données projet'!$B$10,Paramètres!$A$1:$I$89,3,0)*VLOOKUP('Données projet'!$B$10,Paramètres!$A$1:$I$89,5,0)</f>
        <v>209.68537199999997</v>
      </c>
      <c r="AK66" s="13">
        <f t="shared" si="35"/>
        <v>51.86682556588309</v>
      </c>
      <c r="AL66" s="20">
        <f t="shared" si="4"/>
        <v>455.53674409391289</v>
      </c>
      <c r="AM66" s="59">
        <f t="shared" si="5"/>
        <v>748.8700774272462</v>
      </c>
      <c r="AN66" s="59">
        <f ca="1">AVERAGE(OFFSET($AM$3,0,0,'Données projet'!$E$10+1,1))-AVERAGE(OFFSET($H$3,0,0,'Données projet'!$E$10+1,1))</f>
        <v>403.92523699584234</v>
      </c>
      <c r="AO66" s="59">
        <f t="shared" si="36"/>
        <v>218.36990038879748</v>
      </c>
      <c r="AP66" s="15">
        <f>IF(ISNA(VLOOKUP(A66,'Données projet'!$A$61:$I$81,3,0)),0,VLOOKUP(A66,'Données projet'!$A$61:$I$81,3,0))</f>
        <v>5</v>
      </c>
      <c r="AQ66" s="15">
        <f>IF(ISNA(VLOOKUP(A66,'Données projet'!$A$61:$I$81,4,0)),0,VLOOKUP(A66,'Données projet'!$A$61:$I$81,4,0))</f>
        <v>54.21</v>
      </c>
      <c r="AR66" s="16">
        <f>IF(ISNA(VLOOKUP(A66,'Données projet'!$A$61:$I$81,5,0)),0%,VLOOKUP(A66,'Données projet'!$A$61:$I$81,5,0)*VLOOKUP('Données projet'!$B$10,Paramètres!$A$1:$I$89,7,0))</f>
        <v>0.53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86.447943253976646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86.447943253976646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>
        <f>VLOOKUP(A66,'Données projet'!$A$87:$I$107,2,0)</f>
        <v>312.58999999999997</v>
      </c>
      <c r="BB66" s="12">
        <f>VLOOKUP(A66,'Données projet'!$A$87:$I$107,9,0)</f>
        <v>11.644999999999996</v>
      </c>
      <c r="BC66" s="12">
        <f t="array" ref="BC66">INDEX(BB:BB,MIN(IF(ISNUMBER(BB66:BB262),ROW(BB66:BB262),"")))</f>
        <v>11.644999999999996</v>
      </c>
      <c r="BD66" s="12">
        <f>IF('Données projet'!$A$88&gt;35,BD65+BC66-BL65,IF(A66&lt;'Données projet'!$A$88,$BA$205^A66,IF(A66='Données projet'!$A$88,'Données projet'!$B$88,BD65+BC66-BL65)))</f>
        <v>312.58999999999997</v>
      </c>
      <c r="BE66" s="13">
        <f>BD66*VLOOKUP('Données projet'!$B$11,Paramètres!$A$1:$I$89,3,0)*VLOOKUP('Données projet'!$B$11,Paramètres!$A$1:$I$89,5,0)</f>
        <v>297.46064399999995</v>
      </c>
      <c r="BF66" s="13">
        <f t="shared" si="37"/>
        <v>70.643853837972429</v>
      </c>
      <c r="BG66" s="20">
        <f t="shared" si="7"/>
        <v>641.11533373446855</v>
      </c>
      <c r="BH66" s="59">
        <f t="shared" si="8"/>
        <v>934.44866706780181</v>
      </c>
      <c r="BI66" s="59">
        <f ca="1">AVERAGE(OFFSET($BH$3,0,0,'Données projet'!$E$11+1,1))-AVERAGE(OFFSET($H$3,0,0,'Données projet'!$E$11+1,1))</f>
        <v>555.30922539833159</v>
      </c>
      <c r="BJ66" s="59">
        <f t="shared" si="38"/>
        <v>292.20785527099503</v>
      </c>
      <c r="BK66" s="15">
        <f>IF(ISNA(VLOOKUP(A66,'Données projet'!$A$87:$I$107,3,0)),0,VLOOKUP(A66,'Données projet'!$A$87:$I$107,3,0))</f>
        <v>5</v>
      </c>
      <c r="BL66" s="15">
        <f>IF(ISNA(VLOOKUP(A66,'Données projet'!$A$87:$I$107,4,0)),0,VLOOKUP(A66,'Données projet'!$A$87:$I$107,4,0))</f>
        <v>54.21</v>
      </c>
      <c r="BM66" s="16">
        <f>IF(ISNA(VLOOKUP(A66,'Données projet'!$A$87:$I$107,5,0)),0%,VLOOKUP(A66,'Données projet'!$A$87:$I$107,5,0)*VLOOKUP('Données projet'!$B$11,Paramètres!$A$1:$I$89,7,0))</f>
        <v>0.43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99.496689405520314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99.496689405520314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5.6</v>
      </c>
      <c r="BY66" s="12">
        <f>IF('Données projet'!$A$114&gt;35,BY65+BX66-CG65,IF(A66&lt;'Données projet'!$A$114,$BV$205^A66,IF(A66='Données projet'!$A$114,'Données projet'!$B$114,BY65+BX66-CG65)))</f>
        <v>220.8</v>
      </c>
      <c r="BZ66" s="13">
        <f>BY66*VLOOKUP('Données projet'!$B$12,Paramètres!$A$1:$I$89,3,0)*VLOOKUP('Données projet'!$B$12,Paramètres!$A$1:$I$89,5,0)</f>
        <v>192.89088000000004</v>
      </c>
      <c r="CA66" s="13">
        <f t="shared" si="39"/>
        <v>48.178522586846704</v>
      </c>
      <c r="CB66" s="20">
        <f t="shared" si="10"/>
        <v>419.86254283875809</v>
      </c>
      <c r="CC66" s="59">
        <f t="shared" si="11"/>
        <v>713.1958761720914</v>
      </c>
      <c r="CD66" s="59">
        <f ca="1">AVERAGE(OFFSET($CC$3,0,0,'Données projet'!$E$12+1,1))-AVERAGE(OFFSET($H$3,0,0,'Données projet'!$E$12+1,1))</f>
        <v>354.24684313982857</v>
      </c>
      <c r="CE66" s="59">
        <f t="shared" si="40"/>
        <v>322.65043486962185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45.182686672634979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45.182686672634979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5.2</v>
      </c>
      <c r="CT66" s="12">
        <f>IF('Données projet'!$A$140&gt;35,CT65+CS66-DB65,IF(A66&lt;'Données projet'!$A$140,$CQ$205^A66,IF(A66='Données projet'!$A$140,'Données projet'!$B$140,CT65+CS66-DB65)))</f>
        <v>295.59999999999985</v>
      </c>
      <c r="CU66" s="17">
        <f>CT66*VLOOKUP('Données projet'!$B$13,Paramètres!$A$1:$I$89,3,0)*VLOOKUP('Données projet'!$B$13,Paramètres!$A$1:$I$89,5,0)</f>
        <v>216.7339199999999</v>
      </c>
      <c r="CV66" s="13">
        <f t="shared" si="41"/>
        <v>53.404402610883679</v>
      </c>
      <c r="CW66" s="20">
        <f t="shared" si="13"/>
        <v>470.49091188062221</v>
      </c>
      <c r="CX66" s="59">
        <f t="shared" si="14"/>
        <v>763.82424521395546</v>
      </c>
      <c r="CY66" s="59">
        <f ca="1">AVERAGE(OFFSET($CX$3,0,0,'Données projet'!$E$13+1,1))-AVERAGE(OFFSET($H$3,0,0,'Données projet'!$E$13+1,1))</f>
        <v>328.55201074501201</v>
      </c>
      <c r="CZ66" s="59">
        <f t="shared" si="42"/>
        <v>321.81422611044985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35.074373810685358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35.074373810685358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8.6666666666666661</v>
      </c>
      <c r="DO66" s="12">
        <f>IF('Données projet'!$A$166&gt;35,DO65+DN66-DW65,IF(A66&lt;'Données projet'!$A$166,$DL$205^A66,IF(A66='Données projet'!$A$166,'Données projet'!$B$166,DO65+DN66-DW65)))</f>
        <v>275.99999999999994</v>
      </c>
      <c r="DP66" s="17">
        <f>DO66*VLOOKUP('Données projet'!$B$14,Paramètres!$A$1:$I$89,3,0)*VLOOKUP('Données projet'!$B$14,Paramètres!$A$1:$I$89,5,0)</f>
        <v>215.27999999999997</v>
      </c>
      <c r="DQ66" s="13">
        <f t="shared" si="43"/>
        <v>53.087725740853138</v>
      </c>
      <c r="DR66" s="20">
        <f t="shared" si="16"/>
        <v>467.40712233198587</v>
      </c>
      <c r="DS66" s="59">
        <f t="shared" si="17"/>
        <v>760.74045566531913</v>
      </c>
      <c r="DT66" s="59">
        <f ca="1">AVERAGE(OFFSET($DS$3,0,0,'Données projet'!$E$14+1,1))-AVERAGE(OFFSET($H$3,0,0,'Données projet'!$E$14+1,1))</f>
        <v>288.82868507674738</v>
      </c>
      <c r="DU66" s="59">
        <f t="shared" si="44"/>
        <v>283.48738729114024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56.736822144539431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56.736822144539431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10.4</v>
      </c>
      <c r="EJ66" s="12">
        <f>IF('Données projet'!$A$192&gt;35,EJ65+EI66-ER65,IF(A66&lt;'Données projet'!$A$192,$EG$205^A66,IF(A66='Données projet'!$A$192,'Données projet'!$B$192,EJ65+EI66-ER65)))</f>
        <v>273.2</v>
      </c>
      <c r="EK66" s="17">
        <f>EJ66*VLOOKUP('Données projet'!$B$15,Paramètres!$A$1:$I$89,3,0)*VLOOKUP('Données projet'!$B$15,Paramètres!$A$1:$I$89,5,0)</f>
        <v>234.40560000000005</v>
      </c>
      <c r="EL66" s="13">
        <f t="shared" si="45"/>
        <v>57.234220788626125</v>
      </c>
      <c r="EM66" s="20">
        <f t="shared" si="19"/>
        <v>507.93935454019061</v>
      </c>
      <c r="EN66" s="59">
        <f t="shared" si="20"/>
        <v>801.27268787352386</v>
      </c>
      <c r="EO66" s="59">
        <f ca="1">AVERAGE(OFFSET($EN$3,0,0,'Données projet'!$E$15+1,1))-AVERAGE(OFFSET($H$3,0,0,'Données projet'!$E$15+1,1))</f>
        <v>447.47021939360354</v>
      </c>
      <c r="EP66" s="59">
        <f t="shared" si="46"/>
        <v>256.77417912163997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63.022794739671582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63.022794739671582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5.2</v>
      </c>
      <c r="FE66" s="12">
        <f>IF('Données projet'!$A$218&gt;35,FE65+FD66-FM65,IF(A66&lt;'Données projet'!$A$218,$FB$205^A66,IF(A66='Données projet'!$A$218,'Données projet'!$B$218,FE65+FD66-FM65)))</f>
        <v>295.59999999999985</v>
      </c>
      <c r="FF66" s="17">
        <f>FE66*VLOOKUP('Données projet'!$B$16,Paramètres!$A$1:$I$89,3,0)*VLOOKUP('Données projet'!$B$16,Paramètres!$A$1:$I$89,5,0)</f>
        <v>235.17935999999989</v>
      </c>
      <c r="FG66" s="13">
        <f t="shared" si="47"/>
        <v>57.401124668909425</v>
      </c>
      <c r="FH66" s="20">
        <f t="shared" si="22"/>
        <v>509.57767746501708</v>
      </c>
      <c r="FI66" s="59">
        <f t="shared" si="23"/>
        <v>802.91101079835039</v>
      </c>
      <c r="FJ66" s="59">
        <f ca="1">AVERAGE(OFFSET($FI$3,0,0,'Données projet'!$E$16+1,1))-AVERAGE(OFFSET($H$3,0,0,'Données projet'!$E$16+1,1))</f>
        <v>353.37024194969638</v>
      </c>
      <c r="FK66" s="59">
        <f t="shared" si="48"/>
        <v>345.4750813433123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46.910456412806802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46.910456412806802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5</v>
      </c>
      <c r="FZ66" s="12">
        <f>IF('Données projet'!$A$244&gt;35,FZ65+FY66-GH65,IF(A66&lt;'Données projet'!$A$244,$FW$205^A66,IF(A66='Données projet'!$A$244,'Données projet'!$B$244,FZ65+FY66-GH65)))</f>
        <v>198.00000000000009</v>
      </c>
      <c r="GA66" s="17">
        <f>FZ66*VLOOKUP('Données projet'!$B$17,Paramètres!$A$1:$I$89,3,0)*VLOOKUP('Données projet'!$B$17,Paramètres!$A$1:$I$89,5,0)</f>
        <v>160.6176000000001</v>
      </c>
      <c r="GB66" s="13">
        <f t="shared" si="49"/>
        <v>40.981785561145109</v>
      </c>
      <c r="GC66" s="20">
        <f t="shared" si="25"/>
        <v>351.11892985232788</v>
      </c>
      <c r="GD66" s="59">
        <f t="shared" si="26"/>
        <v>644.4522631856612</v>
      </c>
      <c r="GE66" s="59">
        <f ca="1">AVERAGE(OFFSET($GD$3,0,0,'Données projet'!$E$17+1,1))-AVERAGE(OFFSET($H$3,0,0,'Données projet'!$E$17+1,1))</f>
        <v>272.90535195666996</v>
      </c>
      <c r="GF66" s="59">
        <f t="shared" si="50"/>
        <v>222.25422164416898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23.483879753907068</v>
      </c>
      <c r="GM66" s="21">
        <f>EXP(-LN(2)/25)*GM65+(1-EXP(-LN(2)/25))/(LN(2)/25)*Calculateur!GH66*Calculateur!GJ66*VLOOKUP('Données projet'!$B$17,Paramètres!$A$1:$I$89,3,0)*0.475*44/12</f>
        <v>0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23.483879753907068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6">
        <f t="shared" si="1"/>
        <v>256.66666666666669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11.28875</v>
      </c>
      <c r="N67" s="13">
        <f>IF('Données projet'!$A$36&gt;35,N66+M67-V66,IF(A67&lt;'Données projet'!$A$36,$K$205^A67,IF(A67='Données projet'!$A$36,'Données projet'!$B$36,N66+M67-V66)))</f>
        <v>269.66874999999999</v>
      </c>
      <c r="O67" s="13">
        <f>N67*VLOOKUP('Données projet'!$B$9,Paramètres!$A$1:$I$89,3,0)*VLOOKUP('Données projet'!$B$9,Paramètres!$A$1:$I$89,5,0)</f>
        <v>243.996285</v>
      </c>
      <c r="P67" s="13">
        <f t="shared" si="33"/>
        <v>59.298522534643098</v>
      </c>
      <c r="Q67" s="20">
        <f t="shared" ref="Q67:Q98" si="54">(O67+P67)*0.475*44/12</f>
        <v>528.23845645617007</v>
      </c>
      <c r="R67" s="59">
        <f t="shared" ref="R67:R130" si="55">Q67+(I67+J67)*44/12</f>
        <v>821.57178978950333</v>
      </c>
      <c r="S67" s="59">
        <f ca="1">AVERAGE(OFFSET($R$3,0,0,'Données projet'!$E$9+1,1))-AVERAGE(OFFSET($H$3,0,0,'Données projet'!$E$9+1,1))</f>
        <v>530.15029472203241</v>
      </c>
      <c r="T67" s="59">
        <f t="shared" si="34"/>
        <v>279.93992816625956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92.748294438843317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92.748294438843317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11.28875</v>
      </c>
      <c r="AI67" s="13">
        <f>IF('Données projet'!$A$62&gt;35,AI66+AH67-AQ66,IF(A67&lt;'Données projet'!$A$62,$AF$205^A67,IF(A67='Données projet'!$A$62,'Données projet'!$B$62,AI66+AH67-AQ66)))</f>
        <v>269.66874999999999</v>
      </c>
      <c r="AJ67" s="13">
        <f>AI67*VLOOKUP('Données projet'!$B$10,Paramètres!$A$1:$I$89,3,0)*VLOOKUP('Données projet'!$B$10,Paramètres!$A$1:$I$89,5,0)</f>
        <v>180.89379750000001</v>
      </c>
      <c r="AK67" s="13">
        <f t="shared" si="35"/>
        <v>45.520982281419109</v>
      </c>
      <c r="AL67" s="20">
        <f t="shared" si="4"/>
        <v>394.3390747859716</v>
      </c>
      <c r="AM67" s="59">
        <f t="shared" si="5"/>
        <v>687.67240811930492</v>
      </c>
      <c r="AN67" s="59">
        <f ca="1">AVERAGE(OFFSET($AM$3,0,0,'Données projet'!$E$10+1,1))-AVERAGE(OFFSET($H$3,0,0,'Données projet'!$E$10+1,1))</f>
        <v>403.92523699584234</v>
      </c>
      <c r="AO67" s="59">
        <f t="shared" si="36"/>
        <v>218.36990038879748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84.752751814805094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84.752751814805094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11.28875</v>
      </c>
      <c r="BD67" s="12">
        <f>IF('Données projet'!$A$88&gt;35,BD66+BC67-BL66,IF(A67&lt;'Données projet'!$A$88,$BA$205^A67,IF(A67='Données projet'!$A$88,'Données projet'!$B$88,BD66+BC67-BL66)))</f>
        <v>269.66874999999999</v>
      </c>
      <c r="BE67" s="13">
        <f>BD67*VLOOKUP('Données projet'!$B$11,Paramètres!$A$1:$I$89,3,0)*VLOOKUP('Données projet'!$B$11,Paramètres!$A$1:$I$89,5,0)</f>
        <v>256.6167825</v>
      </c>
      <c r="BF67" s="13">
        <f t="shared" si="37"/>
        <v>62.000663888032079</v>
      </c>
      <c r="BG67" s="20">
        <f t="shared" si="7"/>
        <v>554.92538579248924</v>
      </c>
      <c r="BH67" s="59">
        <f t="shared" si="8"/>
        <v>848.25871912582261</v>
      </c>
      <c r="BI67" s="59">
        <f ca="1">AVERAGE(OFFSET($BH$3,0,0,'Données projet'!$E$11+1,1))-AVERAGE(OFFSET($H$3,0,0,'Données projet'!$E$11+1,1))</f>
        <v>555.30922539833159</v>
      </c>
      <c r="BJ67" s="59">
        <f t="shared" si="38"/>
        <v>292.20785527099503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97.545620013266259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97.545620013266259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5.6</v>
      </c>
      <c r="BY67" s="12">
        <f>IF('Données projet'!$A$114&gt;35,BY66+BX67-CG66,IF(A67&lt;'Données projet'!$A$114,$BV$205^A67,IF(A67='Données projet'!$A$114,'Données projet'!$B$114,BY66+BX67-CG66)))</f>
        <v>226.4</v>
      </c>
      <c r="BZ67" s="13">
        <f>BY67*VLOOKUP('Données projet'!$B$12,Paramètres!$A$1:$I$89,3,0)*VLOOKUP('Données projet'!$B$12,Paramètres!$A$1:$I$89,5,0)</f>
        <v>197.78304000000003</v>
      </c>
      <c r="CA67" s="13">
        <f t="shared" si="39"/>
        <v>49.256631390532817</v>
      </c>
      <c r="CB67" s="20">
        <f t="shared" si="10"/>
        <v>430.26076100517804</v>
      </c>
      <c r="CC67" s="59">
        <f t="shared" si="11"/>
        <v>723.59409433851135</v>
      </c>
      <c r="CD67" s="59">
        <f ca="1">AVERAGE(OFFSET($CC$3,0,0,'Données projet'!$E$12+1,1))-AVERAGE(OFFSET($H$3,0,0,'Données projet'!$E$12+1,1))</f>
        <v>354.24684313982857</v>
      </c>
      <c r="CE67" s="59">
        <f t="shared" si="40"/>
        <v>322.65043486962185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44.29668174570228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44.29668174570228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5.2</v>
      </c>
      <c r="CT67" s="12">
        <f>IF('Données projet'!$A$140&gt;35,CT66+CS67-DB66,IF(A67&lt;'Données projet'!$A$140,$CQ$205^A67,IF(A67='Données projet'!$A$140,'Données projet'!$B$140,CT66+CS67-DB66)))</f>
        <v>300.79999999999984</v>
      </c>
      <c r="CU67" s="17">
        <f>CT67*VLOOKUP('Données projet'!$B$13,Paramètres!$A$1:$I$89,3,0)*VLOOKUP('Données projet'!$B$13,Paramètres!$A$1:$I$89,5,0)</f>
        <v>220.54655999999989</v>
      </c>
      <c r="CV67" s="13">
        <f t="shared" si="41"/>
        <v>54.233660675860236</v>
      </c>
      <c r="CW67" s="20">
        <f t="shared" si="13"/>
        <v>478.57555101045637</v>
      </c>
      <c r="CX67" s="59">
        <f t="shared" si="14"/>
        <v>771.90888434378962</v>
      </c>
      <c r="CY67" s="59">
        <f ca="1">AVERAGE(OFFSET($CX$3,0,0,'Données projet'!$E$13+1,1))-AVERAGE(OFFSET($H$3,0,0,'Données projet'!$E$13+1,1))</f>
        <v>328.55201074501201</v>
      </c>
      <c r="CZ67" s="59">
        <f t="shared" si="42"/>
        <v>321.81422611044985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34.386586733513433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34.386586733513433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8.6666666666666661</v>
      </c>
      <c r="DO67" s="12">
        <f>IF('Données projet'!$A$166&gt;35,DO66+DN67-DW66,IF(A67&lt;'Données projet'!$A$166,$DL$205^A67,IF(A67='Données projet'!$A$166,'Données projet'!$B$166,DO66+DN67-DW66)))</f>
        <v>284.66666666666663</v>
      </c>
      <c r="DP67" s="17">
        <f>DO67*VLOOKUP('Données projet'!$B$14,Paramètres!$A$1:$I$89,3,0)*VLOOKUP('Données projet'!$B$14,Paramètres!$A$1:$I$89,5,0)</f>
        <v>222.04</v>
      </c>
      <c r="DQ67" s="13">
        <f t="shared" si="43"/>
        <v>54.558031180803546</v>
      </c>
      <c r="DR67" s="20">
        <f t="shared" si="16"/>
        <v>481.74157097323285</v>
      </c>
      <c r="DS67" s="59">
        <f t="shared" si="17"/>
        <v>775.07490430656617</v>
      </c>
      <c r="DT67" s="59">
        <f ca="1">AVERAGE(OFFSET($DS$3,0,0,'Données projet'!$E$14+1,1))-AVERAGE(OFFSET($H$3,0,0,'Données projet'!$E$14+1,1))</f>
        <v>288.82868507674738</v>
      </c>
      <c r="DU67" s="59">
        <f t="shared" si="44"/>
        <v>283.48738729114024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55.62424766832946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55.62424766832946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10.4</v>
      </c>
      <c r="EJ67" s="12">
        <f>IF('Données projet'!$A$192&gt;35,EJ66+EI67-ER66,IF(A67&lt;'Données projet'!$A$192,$EG$205^A67,IF(A67='Données projet'!$A$192,'Données projet'!$B$192,EJ66+EI67-ER66)))</f>
        <v>283.59999999999997</v>
      </c>
      <c r="EK67" s="17">
        <f>EJ67*VLOOKUP('Données projet'!$B$15,Paramètres!$A$1:$I$89,3,0)*VLOOKUP('Données projet'!$B$15,Paramètres!$A$1:$I$89,5,0)</f>
        <v>243.3288</v>
      </c>
      <c r="EL67" s="13">
        <f t="shared" si="45"/>
        <v>59.155162833418565</v>
      </c>
      <c r="EM67" s="20">
        <f t="shared" si="19"/>
        <v>526.82623526820396</v>
      </c>
      <c r="EN67" s="59">
        <f t="shared" si="20"/>
        <v>820.15956860153733</v>
      </c>
      <c r="EO67" s="59">
        <f ca="1">AVERAGE(OFFSET($EN$3,0,0,'Données projet'!$E$15+1,1))-AVERAGE(OFFSET($H$3,0,0,'Données projet'!$E$15+1,1))</f>
        <v>447.47021939360354</v>
      </c>
      <c r="EP67" s="59">
        <f t="shared" si="46"/>
        <v>256.77417912163997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61.786956174935767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61.786956174935767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5.2</v>
      </c>
      <c r="FE67" s="12">
        <f>IF('Données projet'!$A$218&gt;35,FE66+FD67-FM66,IF(A67&lt;'Données projet'!$A$218,$FB$205^A67,IF(A67='Données projet'!$A$218,'Données projet'!$B$218,FE66+FD67-FM66)))</f>
        <v>300.79999999999984</v>
      </c>
      <c r="FF67" s="17">
        <f>FE67*VLOOKUP('Données projet'!$B$16,Paramètres!$A$1:$I$89,3,0)*VLOOKUP('Données projet'!$B$16,Paramètres!$A$1:$I$89,5,0)</f>
        <v>239.3164799999999</v>
      </c>
      <c r="FG67" s="13">
        <f t="shared" si="47"/>
        <v>58.292443422481945</v>
      </c>
      <c r="FH67" s="20">
        <f t="shared" si="22"/>
        <v>518.33554162748919</v>
      </c>
      <c r="FI67" s="59">
        <f t="shared" si="23"/>
        <v>811.66887496082245</v>
      </c>
      <c r="FJ67" s="59">
        <f ca="1">AVERAGE(OFFSET($FI$3,0,0,'Données projet'!$E$16+1,1))-AVERAGE(OFFSET($H$3,0,0,'Données projet'!$E$16+1,1))</f>
        <v>353.37024194969638</v>
      </c>
      <c r="FK67" s="59">
        <f t="shared" si="48"/>
        <v>345.4750813433123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45.990570975104816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45.990570975104816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5</v>
      </c>
      <c r="FZ67" s="12">
        <f>IF('Données projet'!$A$244&gt;35,FZ66+FY67-GH66,IF(A67&lt;'Données projet'!$A$244,$FW$205^A67,IF(A67='Données projet'!$A$244,'Données projet'!$B$244,FZ66+FY67-GH66)))</f>
        <v>203.00000000000009</v>
      </c>
      <c r="GA67" s="17">
        <f>FZ67*VLOOKUP('Données projet'!$B$17,Paramètres!$A$1:$I$89,3,0)*VLOOKUP('Données projet'!$B$17,Paramètres!$A$1:$I$89,5,0)</f>
        <v>164.67360000000008</v>
      </c>
      <c r="GB67" s="13">
        <f t="shared" si="49"/>
        <v>41.894886049197019</v>
      </c>
      <c r="GC67" s="20">
        <f t="shared" si="25"/>
        <v>359.77344653568497</v>
      </c>
      <c r="GD67" s="59">
        <f t="shared" si="26"/>
        <v>653.10677986901828</v>
      </c>
      <c r="GE67" s="59">
        <f ca="1">AVERAGE(OFFSET($GD$3,0,0,'Données projet'!$E$17+1,1))-AVERAGE(OFFSET($H$3,0,0,'Données projet'!$E$17+1,1))</f>
        <v>272.90535195666996</v>
      </c>
      <c r="GF67" s="59">
        <f t="shared" si="50"/>
        <v>222.25422164416898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23.023375195685247</v>
      </c>
      <c r="GM67" s="21">
        <f>EXP(-LN(2)/25)*GM66+(1-EXP(-LN(2)/25))/(LN(2)/25)*Calculateur!GH67*Calculateur!GJ67*VLOOKUP('Données projet'!$B$17,Paramètres!$A$1:$I$89,3,0)*0.475*44/12</f>
        <v>0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23.023375195685247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6">
        <f t="shared" ref="H68:H131" si="56">(B68+E68+F68)*44/12+(C68+D68)*0.475*44/12</f>
        <v>256.66666666666669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11.28875</v>
      </c>
      <c r="N68" s="13">
        <f>IF('Données projet'!$A$36&gt;35,N67+M68-V67,IF(A68&lt;'Données projet'!$A$36,$K$205^A68,IF(A68='Données projet'!$A$36,'Données projet'!$B$36,N67+M68-V67)))</f>
        <v>280.95749999999998</v>
      </c>
      <c r="O68" s="13">
        <f>N68*VLOOKUP('Données projet'!$B$9,Paramètres!$A$1:$I$89,3,0)*VLOOKUP('Données projet'!$B$9,Paramètres!$A$1:$I$89,5,0)</f>
        <v>254.21034599999999</v>
      </c>
      <c r="P68" s="13">
        <f t="shared" si="33"/>
        <v>61.486644866788161</v>
      </c>
      <c r="Q68" s="20">
        <f t="shared" si="54"/>
        <v>549.83892575965604</v>
      </c>
      <c r="R68" s="59">
        <f t="shared" si="55"/>
        <v>843.17225909298941</v>
      </c>
      <c r="S68" s="59">
        <f ca="1">AVERAGE(OFFSET($R$3,0,0,'Données projet'!$E$9+1,1))-AVERAGE(OFFSET($H$3,0,0,'Données projet'!$E$9+1,1))</f>
        <v>530.15029472203241</v>
      </c>
      <c r="T68" s="59">
        <f t="shared" si="34"/>
        <v>279.93992816625956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90.929556955771304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90.929556955771304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11.28875</v>
      </c>
      <c r="AI68" s="13">
        <f>IF('Données projet'!$A$62&gt;35,AI67+AH68-AQ67,IF(A68&lt;'Données projet'!$A$62,$AF$205^A68,IF(A68='Données projet'!$A$62,'Données projet'!$B$62,AI67+AH68-AQ67)))</f>
        <v>280.95749999999998</v>
      </c>
      <c r="AJ68" s="13">
        <f>AI68*VLOOKUP('Données projet'!$B$10,Paramètres!$A$1:$I$89,3,0)*VLOOKUP('Données projet'!$B$10,Paramètres!$A$1:$I$89,5,0)</f>
        <v>188.46629100000001</v>
      </c>
      <c r="AK68" s="13">
        <f t="shared" si="35"/>
        <v>47.200711786533915</v>
      </c>
      <c r="AL68" s="20">
        <f t="shared" ref="AL68:AL131" si="58">(AJ68+AK68)*0.475*44/12</f>
        <v>410.4533631865466</v>
      </c>
      <c r="AM68" s="59">
        <f t="shared" ref="AM68:AM131" si="59">AL68+(AD68+AE68)*44/12</f>
        <v>703.78669651987991</v>
      </c>
      <c r="AN68" s="59">
        <f ca="1">AVERAGE(OFFSET($AM$3,0,0,'Données projet'!$E$10+1,1))-AVERAGE(OFFSET($H$3,0,0,'Données projet'!$E$10+1,1))</f>
        <v>403.92523699584234</v>
      </c>
      <c r="AO68" s="59">
        <f t="shared" si="36"/>
        <v>218.36990038879748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83.090802045791008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83.090802045791008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11.28875</v>
      </c>
      <c r="BD68" s="12">
        <f>IF('Données projet'!$A$88&gt;35,BD67+BC68-BL67,IF(A68&lt;'Données projet'!$A$88,$BA$205^A68,IF(A68='Données projet'!$A$88,'Données projet'!$B$88,BD67+BC68-BL67)))</f>
        <v>280.95749999999998</v>
      </c>
      <c r="BE68" s="13">
        <f>BD68*VLOOKUP('Données projet'!$B$11,Paramètres!$A$1:$I$89,3,0)*VLOOKUP('Données projet'!$B$11,Paramètres!$A$1:$I$89,5,0)</f>
        <v>267.35915699999998</v>
      </c>
      <c r="BF68" s="13">
        <f t="shared" si="37"/>
        <v>64.288495548289134</v>
      </c>
      <c r="BG68" s="20">
        <f t="shared" ref="BG68:BG131" si="61">(BE68+BF68)*0.475*44/12</f>
        <v>577.61966152160346</v>
      </c>
      <c r="BH68" s="59">
        <f t="shared" ref="BH68:BH131" si="62">BG68+(AY68+AZ68)*44/12</f>
        <v>870.95299485493683</v>
      </c>
      <c r="BI68" s="59">
        <f ca="1">AVERAGE(OFFSET($BH$3,0,0,'Données projet'!$E$11+1,1))-AVERAGE(OFFSET($H$3,0,0,'Données projet'!$E$11+1,1))</f>
        <v>555.30922539833159</v>
      </c>
      <c r="BJ68" s="59">
        <f t="shared" si="38"/>
        <v>292.20785527099503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95.632809901759472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95.632809901759472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232</v>
      </c>
      <c r="BW68" s="12">
        <f>VLOOKUP(A68,'Données projet'!$A$113:$I$133,9,0)</f>
        <v>5.6</v>
      </c>
      <c r="BX68" s="12">
        <f t="array" ref="BX68">INDEX(BW:BW,MIN(IF(ISNUMBER(BW68:BW264),ROW(BW68:BW264),"")))</f>
        <v>5.6</v>
      </c>
      <c r="BY68" s="12">
        <f>IF('Données projet'!$A$114&gt;35,BY67+BX68-CG67,IF(A68&lt;'Données projet'!$A$114,$BV$205^A68,IF(A68='Données projet'!$A$114,'Données projet'!$B$114,BY67+BX68-CG67)))</f>
        <v>232</v>
      </c>
      <c r="BZ68" s="13">
        <f>BY68*VLOOKUP('Données projet'!$B$12,Paramètres!$A$1:$I$89,3,0)*VLOOKUP('Données projet'!$B$12,Paramètres!$A$1:$I$89,5,0)</f>
        <v>202.67520000000002</v>
      </c>
      <c r="CA68" s="13">
        <f t="shared" si="39"/>
        <v>50.331640285313689</v>
      </c>
      <c r="CB68" s="20">
        <f t="shared" ref="CB68:CB131" si="64">(BZ68+CA68)*0.475*44/12</f>
        <v>440.653580163588</v>
      </c>
      <c r="CC68" s="59">
        <f t="shared" ref="CC68:CC131" si="65">CB68+(BT68+BU68)*44/12</f>
        <v>733.98691349692126</v>
      </c>
      <c r="CD68" s="59">
        <f ca="1">AVERAGE(OFFSET($CC$3,0,0,'Données projet'!$E$12+1,1))-AVERAGE(OFFSET($H$3,0,0,'Données projet'!$E$12+1,1))</f>
        <v>354.24684313982857</v>
      </c>
      <c r="CE68" s="59">
        <f t="shared" si="40"/>
        <v>322.65043486962185</v>
      </c>
      <c r="CF68" s="15">
        <f>IF(ISNA(VLOOKUP(A68,'Données projet'!$A$113:$I$133,3,0)),0,VLOOKUP(A68,'Données projet'!$A$113:$I$133,3,0))</f>
        <v>10</v>
      </c>
      <c r="CG68" s="15">
        <f>IF(ISNA(VLOOKUP(A68,'Données projet'!$A$113:$I$133,4,0)),0,VLOOKUP(A68,'Données projet'!$A$113:$I$133,4,0))</f>
        <v>20</v>
      </c>
      <c r="CH68" s="16">
        <f>IF(ISNA(VLOOKUP(A68,'Données projet'!$A$113:$I$133,5,0)),0%,VLOOKUP(A68,'Données projet'!$A$113:$I$133,5,0)*VLOOKUP('Données projet'!$B$12,Paramètres!$A$1:$I$89,7,0))</f>
        <v>0.43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51.733405577592961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51.733405577592961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306</v>
      </c>
      <c r="CR68" s="12">
        <f>VLOOKUP(A68,'Données projet'!$A$139:$I$159,9,0)</f>
        <v>5.2</v>
      </c>
      <c r="CS68" s="12">
        <f t="array" ref="CS68">INDEX(CR:CR,MIN(IF(ISNUMBER(CR68:CR264),ROW(CR68:CR264),"")))</f>
        <v>5.2</v>
      </c>
      <c r="CT68" s="12">
        <f>IF('Données projet'!$A$140&gt;35,CT67+CS68-DB67,IF(A68&lt;'Données projet'!$A$140,$CQ$205^A68,IF(A68='Données projet'!$A$140,'Données projet'!$B$140,CT67+CS68-DB67)))</f>
        <v>305.99999999999983</v>
      </c>
      <c r="CU68" s="17">
        <f>CT68*VLOOKUP('Données projet'!$B$13,Paramètres!$A$1:$I$89,3,0)*VLOOKUP('Données projet'!$B$13,Paramètres!$A$1:$I$89,5,0)</f>
        <v>224.35919999999987</v>
      </c>
      <c r="CV68" s="13">
        <f t="shared" si="41"/>
        <v>55.061251669487255</v>
      </c>
      <c r="CW68" s="20">
        <f t="shared" ref="CW68:CW131" si="67">(CU68+CV68)*0.475*44/12</f>
        <v>486.65728665769001</v>
      </c>
      <c r="CX68" s="59">
        <f t="shared" ref="CX68:CX131" si="68">CW68+(CO68+CP68)*44/12</f>
        <v>779.99061999102332</v>
      </c>
      <c r="CY68" s="59">
        <f ca="1">AVERAGE(OFFSET($CX$3,0,0,'Données projet'!$E$13+1,1))-AVERAGE(OFFSET($H$3,0,0,'Données projet'!$E$13+1,1))</f>
        <v>328.55201074501201</v>
      </c>
      <c r="CZ68" s="59">
        <f t="shared" si="42"/>
        <v>321.81422611044985</v>
      </c>
      <c r="DA68" s="15">
        <f>IF(ISNA(VLOOKUP(A68,'Données projet'!$A$139:$I$159,3,0)),0,VLOOKUP(A68,'Données projet'!$A$139:$I$159,3,0))</f>
        <v>11</v>
      </c>
      <c r="DB68" s="15">
        <f>IF(ISNA(VLOOKUP(A68,'Données projet'!$A$139:$I$159,4,0)),0,VLOOKUP(A68,'Données projet'!$A$139:$I$159,4,0))</f>
        <v>13</v>
      </c>
      <c r="DC68" s="16">
        <f>IF(ISNA(VLOOKUP(A68,'Données projet'!$A$139:$I$159,5,0)),0%,VLOOKUP(A68,'Données projet'!$A$139:$I$159,5,0)*VLOOKUP('Données projet'!$B$13,Paramètres!$A$1:$I$89,7,0))</f>
        <v>0.43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38.243154373325353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38.243154373325353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8.6666666666666661</v>
      </c>
      <c r="DO68" s="12">
        <f>IF('Données projet'!$A$166&gt;35,DO67+DN68-DW67,IF(A68&lt;'Données projet'!$A$166,$DL$205^A68,IF(A68='Données projet'!$A$166,'Données projet'!$B$166,DO67+DN68-DW67)))</f>
        <v>293.33333333333331</v>
      </c>
      <c r="DP68" s="17">
        <f>DO68*VLOOKUP('Données projet'!$B$14,Paramètres!$A$1:$I$89,3,0)*VLOOKUP('Données projet'!$B$14,Paramètres!$A$1:$I$89,5,0)</f>
        <v>228.79999999999998</v>
      </c>
      <c r="DQ68" s="13">
        <f t="shared" si="43"/>
        <v>56.023134533701196</v>
      </c>
      <c r="DR68" s="20">
        <f t="shared" ref="DR68:DR131" si="70">(DP68+DQ68)*0.475*44/12</f>
        <v>496.06695931286293</v>
      </c>
      <c r="DS68" s="59">
        <f t="shared" ref="DS68:DS131" si="71">DR68+(DJ68+DK68)*44/12</f>
        <v>789.40029264619625</v>
      </c>
      <c r="DT68" s="59">
        <f ca="1">AVERAGE(OFFSET($DS$3,0,0,'Données projet'!$E$14+1,1))-AVERAGE(OFFSET($H$3,0,0,'Données projet'!$E$14+1,1))</f>
        <v>288.82868507674738</v>
      </c>
      <c r="DU68" s="59">
        <f t="shared" si="44"/>
        <v>283.48738729114024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54.533490098994541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54.533490098994541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294</v>
      </c>
      <c r="EH68" s="12">
        <f>VLOOKUP(A68,'Données projet'!$A$191:$I$211,9,0)</f>
        <v>10.4</v>
      </c>
      <c r="EI68" s="12">
        <f t="array" ref="EI68">INDEX(EH:EH,MIN(IF(ISNUMBER(EH68:EH264),ROW(EH68:EH264),"")))</f>
        <v>10.4</v>
      </c>
      <c r="EJ68" s="12">
        <f>IF('Données projet'!$A$192&gt;35,EJ67+EI68-ER67,IF(A68&lt;'Données projet'!$A$192,$EG$205^A68,IF(A68='Données projet'!$A$192,'Données projet'!$B$192,EJ67+EI68-ER67)))</f>
        <v>293.99999999999994</v>
      </c>
      <c r="EK68" s="17">
        <f>EJ68*VLOOKUP('Données projet'!$B$15,Paramètres!$A$1:$I$89,3,0)*VLOOKUP('Données projet'!$B$15,Paramètres!$A$1:$I$89,5,0)</f>
        <v>252.25199999999998</v>
      </c>
      <c r="EL68" s="13">
        <f t="shared" si="45"/>
        <v>61.067920784150822</v>
      </c>
      <c r="EM68" s="20">
        <f t="shared" ref="EM68:EM131" si="73">(EK68+EL68)*0.475*44/12</f>
        <v>545.69886203239594</v>
      </c>
      <c r="EN68" s="59">
        <f t="shared" ref="EN68:EN131" si="74">EM68+(EE68+EF68)*44/12</f>
        <v>839.03219536572919</v>
      </c>
      <c r="EO68" s="59">
        <f ca="1">AVERAGE(OFFSET($EN$3,0,0,'Données projet'!$E$15+1,1))-AVERAGE(OFFSET($H$3,0,0,'Données projet'!$E$15+1,1))</f>
        <v>447.47021939360354</v>
      </c>
      <c r="EP68" s="59">
        <f t="shared" si="46"/>
        <v>256.77417912163997</v>
      </c>
      <c r="EQ68" s="15">
        <f>IF(ISNA(VLOOKUP(A68,'Données projet'!$A$191:$I$211,3,0)),0,VLOOKUP(A68,'Données projet'!$A$191:$I$211,3,0))</f>
        <v>9</v>
      </c>
      <c r="ER68" s="15">
        <f>IF(ISNA(VLOOKUP(A68,'Données projet'!$A$191:$I$211,4,0)),0,VLOOKUP(A68,'Données projet'!$A$191:$I$211,4,0))</f>
        <v>28</v>
      </c>
      <c r="ES68" s="16">
        <f>IF(ISNA(VLOOKUP(A68,'Données projet'!$A$191:$I$211,5,0)),0%,VLOOKUP(A68,'Données projet'!$A$191:$I$211,5,0)*VLOOKUP('Données projet'!$B$15,Paramètres!$A$1:$I$89,7,0))</f>
        <v>0.53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74.650996461554115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74.650996461554115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306</v>
      </c>
      <c r="FC68" s="12">
        <f>VLOOKUP(A68,'Données projet'!$A$217:$I$237,9,0)</f>
        <v>5.2</v>
      </c>
      <c r="FD68" s="12">
        <f t="array" ref="FD68">INDEX(FC:FC,MIN(IF(ISNUMBER(FC68:FC264),ROW(FC68:FC264),"")))</f>
        <v>5.2</v>
      </c>
      <c r="FE68" s="12">
        <f>IF('Données projet'!$A$218&gt;35,FE67+FD68-FM67,IF(A68&lt;'Données projet'!$A$218,$FB$205^A68,IF(A68='Données projet'!$A$218,'Données projet'!$B$218,FE67+FD68-FM67)))</f>
        <v>305.99999999999983</v>
      </c>
      <c r="FF68" s="17">
        <f>FE68*VLOOKUP('Données projet'!$B$16,Paramètres!$A$1:$I$89,3,0)*VLOOKUP('Données projet'!$B$16,Paramètres!$A$1:$I$89,5,0)</f>
        <v>243.45359999999988</v>
      </c>
      <c r="FG68" s="13">
        <f t="shared" si="47"/>
        <v>59.181970343065267</v>
      </c>
      <c r="FH68" s="20">
        <f t="shared" ref="FH68:FH131" si="76">(FF68+FG68)*0.475*44/12</f>
        <v>527.09028501417163</v>
      </c>
      <c r="FI68" s="59">
        <f t="shared" ref="FI68:FI131" si="77">FH68+(EZ68+FA68)*44/12</f>
        <v>820.423618347505</v>
      </c>
      <c r="FJ68" s="59">
        <f ca="1">AVERAGE(OFFSET($FI$3,0,0,'Données projet'!$E$16+1,1))-AVERAGE(OFFSET($H$3,0,0,'Données projet'!$E$16+1,1))</f>
        <v>353.37024194969638</v>
      </c>
      <c r="FK68" s="59">
        <f t="shared" si="48"/>
        <v>345.4750813433123</v>
      </c>
      <c r="FL68" s="15">
        <f>IF(ISNA(VLOOKUP(A68,'Données projet'!$A$217:$I$237,3,0)),0,VLOOKUP(A68,'Données projet'!$A$217:$I$237,3,0))</f>
        <v>11</v>
      </c>
      <c r="FM68" s="15">
        <f>IF(ISNA(VLOOKUP(A68,'Données projet'!$A$217:$I$237,4,0)),0,VLOOKUP(A68,'Données projet'!$A$217:$I$237,4,0))</f>
        <v>13</v>
      </c>
      <c r="FN68" s="16">
        <f>IF(ISNA(VLOOKUP(A68,'Données projet'!$A$217:$I$237,5,0)),0%,VLOOKUP(A68,'Données projet'!$A$217:$I$237,5,0)*VLOOKUP('Données projet'!$B$16,Paramètres!$A$1:$I$89,7,0))</f>
        <v>0.53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51.148563221721147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51.148563221721147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>
        <f>VLOOKUP(A68,'Données projet'!$A$243:$I$263,2,0)</f>
        <v>208</v>
      </c>
      <c r="FX68" s="12">
        <f>VLOOKUP(A68,'Données projet'!$A$243:$I$263,9,0)</f>
        <v>5</v>
      </c>
      <c r="FY68" s="12">
        <f t="array" ref="FY68">INDEX(FX:FX,MIN(IF(ISNUMBER(FX68:FX264),ROW(FX68:FX264),"")))</f>
        <v>5</v>
      </c>
      <c r="FZ68" s="12">
        <f>IF('Données projet'!$A$244&gt;35,FZ67+FY68-GH67,IF(A68&lt;'Données projet'!$A$244,$FW$205^A68,IF(A68='Données projet'!$A$244,'Données projet'!$B$244,FZ67+FY68-GH67)))</f>
        <v>208.00000000000009</v>
      </c>
      <c r="GA68" s="17">
        <f>FZ68*VLOOKUP('Données projet'!$B$17,Paramètres!$A$1:$I$89,3,0)*VLOOKUP('Données projet'!$B$17,Paramètres!$A$1:$I$89,5,0)</f>
        <v>168.72960000000009</v>
      </c>
      <c r="GB68" s="13">
        <f t="shared" si="49"/>
        <v>42.805372152385111</v>
      </c>
      <c r="GC68" s="20">
        <f t="shared" ref="GC68:GC131" si="79">(GA68+GB68)*0.475*44/12</f>
        <v>368.42340983207083</v>
      </c>
      <c r="GD68" s="59">
        <f t="shared" ref="GD68:GD131" si="80">GC68+(FU68+FV68)*44/12</f>
        <v>661.75674316540415</v>
      </c>
      <c r="GE68" s="59">
        <f ca="1">AVERAGE(OFFSET($GD$3,0,0,'Données projet'!$E$17+1,1))-AVERAGE(OFFSET($H$3,0,0,'Données projet'!$E$17+1,1))</f>
        <v>272.90535195666996</v>
      </c>
      <c r="GF68" s="59">
        <f t="shared" si="50"/>
        <v>222.25422164416898</v>
      </c>
      <c r="GG68" s="15">
        <f>IF(ISNA(VLOOKUP(A68,'Données projet'!$A$243:$I$263,3,0)),0,VLOOKUP(A68,'Données projet'!$A$243:$I$263,3,0))</f>
        <v>10</v>
      </c>
      <c r="GH68" s="15">
        <f>IF(ISNA(VLOOKUP(A68,'Données projet'!$A$243:$I$263,4,0)),0,VLOOKUP(A68,'Données projet'!$A$243:$I$263,4,0))</f>
        <v>14</v>
      </c>
      <c r="GI68" s="16">
        <f>IF(ISNA(VLOOKUP(A68,'Données projet'!$A$243:$I$263,5,0)),0%,VLOOKUP(A68,'Données projet'!$A$243:$I$263,5,0)*VLOOKUP('Données projet'!$B$17,Paramètres!$A$1:$I$89,7,0))</f>
        <v>0.43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27.970381433670429</v>
      </c>
      <c r="GM68" s="21">
        <f>EXP(-LN(2)/25)*GM67+(1-EXP(-LN(2)/25))/(LN(2)/25)*Calculateur!GH68*Calculateur!GJ68*VLOOKUP('Données projet'!$B$17,Paramètres!$A$1:$I$89,3,0)*0.475*44/12</f>
        <v>0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27.970381433670429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6">
        <f t="shared" si="56"/>
        <v>256.66666666666669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11.28875</v>
      </c>
      <c r="N69" s="13">
        <f>IF('Données projet'!$A$36&gt;35,N68+M69-V68,IF(A69&lt;'Données projet'!$A$36,$K$205^A69,IF(A69='Données projet'!$A$36,'Données projet'!$B$36,N68+M69-V68)))</f>
        <v>292.24624999999997</v>
      </c>
      <c r="O69" s="13">
        <f>N69*VLOOKUP('Données projet'!$B$9,Paramètres!$A$1:$I$89,3,0)*VLOOKUP('Données projet'!$B$9,Paramètres!$A$1:$I$89,5,0)</f>
        <v>264.42440699999997</v>
      </c>
      <c r="P69" s="13">
        <f t="shared" ref="P69:P132" si="87">EXP(-1.0587+0.8836*LN(O69)+0.284)</f>
        <v>63.664554558165378</v>
      </c>
      <c r="Q69" s="20">
        <f t="shared" si="54"/>
        <v>571.42160804713797</v>
      </c>
      <c r="R69" s="59">
        <f t="shared" si="55"/>
        <v>864.75494138047134</v>
      </c>
      <c r="S69" s="59">
        <f ca="1">AVERAGE(OFFSET($R$3,0,0,'Données projet'!$E$9+1,1))-AVERAGE(OFFSET($H$3,0,0,'Données projet'!$E$9+1,1))</f>
        <v>530.15029472203241</v>
      </c>
      <c r="T69" s="59">
        <f t="shared" ref="T69:T132" si="88">$T$3</f>
        <v>279.93992816625956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89.146483805421994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89.146483805421994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11.28875</v>
      </c>
      <c r="AI69" s="13">
        <f>IF('Données projet'!$A$62&gt;35,AI68+AH69-AQ68,IF(A69&lt;'Données projet'!$A$62,$AF$205^A69,IF(A69='Données projet'!$A$62,'Données projet'!$B$62,AI68+AH69-AQ68)))</f>
        <v>292.24624999999997</v>
      </c>
      <c r="AJ69" s="13">
        <f>AI69*VLOOKUP('Données projet'!$B$10,Paramètres!$A$1:$I$89,3,0)*VLOOKUP('Données projet'!$B$10,Paramètres!$A$1:$I$89,5,0)</f>
        <v>196.03878449999999</v>
      </c>
      <c r="AK69" s="13">
        <f t="shared" ref="AK69:AK132" si="89">EXP(-1.0587+0.8836*LN(AJ69)+0.284)</f>
        <v>48.872601476766818</v>
      </c>
      <c r="AL69" s="20">
        <f t="shared" si="58"/>
        <v>426.55399724286889</v>
      </c>
      <c r="AM69" s="59">
        <f t="shared" si="59"/>
        <v>719.8873305762022</v>
      </c>
      <c r="AN69" s="59">
        <f ca="1">AVERAGE(OFFSET($AM$3,0,0,'Données projet'!$E$10+1,1))-AVERAGE(OFFSET($H$3,0,0,'Données projet'!$E$10+1,1))</f>
        <v>403.92523699584234</v>
      </c>
      <c r="AO69" s="59">
        <f t="shared" ref="AO69:AO132" si="90">$AO$3</f>
        <v>218.36990038879748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81.461442098058029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81.461442098058029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11.28875</v>
      </c>
      <c r="BD69" s="12">
        <f>IF('Données projet'!$A$88&gt;35,BD68+BC69-BL68,IF(A69&lt;'Données projet'!$A$88,$BA$205^A69,IF(A69='Données projet'!$A$88,'Données projet'!$B$88,BD68+BC69-BL68)))</f>
        <v>292.24624999999997</v>
      </c>
      <c r="BE69" s="13">
        <f>BD69*VLOOKUP('Données projet'!$B$11,Paramètres!$A$1:$I$89,3,0)*VLOOKUP('Données projet'!$B$11,Paramètres!$A$1:$I$89,5,0)</f>
        <v>278.10153149999996</v>
      </c>
      <c r="BF69" s="13">
        <f t="shared" ref="BF69:BF132" si="91">EXP(-1.0587+0.8836*LN(BE69)+0.284)</f>
        <v>66.565649193638038</v>
      </c>
      <c r="BG69" s="20">
        <f t="shared" si="61"/>
        <v>600.29533970808609</v>
      </c>
      <c r="BH69" s="59">
        <f t="shared" si="62"/>
        <v>893.62867304141946</v>
      </c>
      <c r="BI69" s="59">
        <f ca="1">AVERAGE(OFFSET($BH$3,0,0,'Données projet'!$E$11+1,1))-AVERAGE(OFFSET($H$3,0,0,'Données projet'!$E$11+1,1))</f>
        <v>555.30922539833159</v>
      </c>
      <c r="BJ69" s="59">
        <f t="shared" ref="BJ69:BJ132" si="92">$BJ$3</f>
        <v>292.20785527099503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93.757508829840376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93.757508829840376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</v>
      </c>
      <c r="BY69" s="12">
        <f>IF('Données projet'!$A$114&gt;35,BY68+BX69-CG68,IF(A69&lt;'Données projet'!$A$114,$BV$205^A69,IF(A69='Données projet'!$A$114,'Données projet'!$B$114,BY68+BX69-CG68)))</f>
        <v>217</v>
      </c>
      <c r="BZ69" s="13">
        <f>BY69*VLOOKUP('Données projet'!$B$12,Paramètres!$A$1:$I$89,3,0)*VLOOKUP('Données projet'!$B$12,Paramètres!$A$1:$I$89,5,0)</f>
        <v>189.57120000000003</v>
      </c>
      <c r="CA69" s="13">
        <f t="shared" ref="CA69:CA132" si="93">EXP(-1.0587+0.8836*LN(BZ69)+0.284)</f>
        <v>47.44513879693244</v>
      </c>
      <c r="CB69" s="20">
        <f t="shared" si="64"/>
        <v>412.8034567379907</v>
      </c>
      <c r="CC69" s="59">
        <f t="shared" si="65"/>
        <v>706.13679007132396</v>
      </c>
      <c r="CD69" s="59">
        <f ca="1">AVERAGE(OFFSET($CC$3,0,0,'Données projet'!$E$12+1,1))-AVERAGE(OFFSET($H$3,0,0,'Données projet'!$E$12+1,1))</f>
        <v>354.24684313982857</v>
      </c>
      <c r="CE69" s="59">
        <f t="shared" ref="CE69:CE132" si="94">$CE$3</f>
        <v>322.65043486962185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50.718945048478041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50.718945048478041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4.5999999999999996</v>
      </c>
      <c r="CT69" s="12">
        <f>IF('Données projet'!$A$140&gt;35,CT68+CS69-DB68,IF(A69&lt;'Données projet'!$A$140,$CQ$205^A69,IF(A69='Données projet'!$A$140,'Données projet'!$B$140,CT68+CS69-DB68)))</f>
        <v>297.59999999999985</v>
      </c>
      <c r="CU69" s="17">
        <f>CT69*VLOOKUP('Données projet'!$B$13,Paramètres!$A$1:$I$89,3,0)*VLOOKUP('Données projet'!$B$13,Paramètres!$A$1:$I$89,5,0)</f>
        <v>218.20031999999989</v>
      </c>
      <c r="CV69" s="13">
        <f t="shared" ref="CV69:CV132" si="95">EXP(-1.0587+0.8836*LN(CU69)+0.284)</f>
        <v>53.723547368945667</v>
      </c>
      <c r="CW69" s="20">
        <f t="shared" si="67"/>
        <v>473.60073566758007</v>
      </c>
      <c r="CX69" s="59">
        <f t="shared" si="68"/>
        <v>766.93406900091338</v>
      </c>
      <c r="CY69" s="59">
        <f ca="1">AVERAGE(OFFSET($CX$3,0,0,'Données projet'!$E$13+1,1))-AVERAGE(OFFSET($H$3,0,0,'Données projet'!$E$13+1,1))</f>
        <v>328.55201074501201</v>
      </c>
      <c r="CZ69" s="59">
        <f t="shared" ref="CZ69:CZ132" si="96">$CZ$3</f>
        <v>321.81422611044985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37.493229442085358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37.493229442085358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8.6666666666666661</v>
      </c>
      <c r="DO69" s="12">
        <f>IF('Données projet'!$A$166&gt;35,DO68+DN69-DW68,IF(A69&lt;'Données projet'!$A$166,$DL$205^A69,IF(A69='Données projet'!$A$166,'Données projet'!$B$166,DO68+DN69-DW68)))</f>
        <v>302</v>
      </c>
      <c r="DP69" s="17">
        <f>DO69*VLOOKUP('Données projet'!$B$14,Paramètres!$A$1:$I$89,3,0)*VLOOKUP('Données projet'!$B$14,Paramètres!$A$1:$I$89,5,0)</f>
        <v>235.56</v>
      </c>
      <c r="DQ69" s="13">
        <f t="shared" ref="DQ69:DQ132" si="97">EXP(-1.0587+0.8836*LN(DP69)+0.284)</f>
        <v>57.483207143847721</v>
      </c>
      <c r="DR69" s="20">
        <f t="shared" si="70"/>
        <v>510.38358577553481</v>
      </c>
      <c r="DS69" s="59">
        <f t="shared" si="71"/>
        <v>803.71691910886807</v>
      </c>
      <c r="DT69" s="59">
        <f ca="1">AVERAGE(OFFSET($DS$3,0,0,'Données projet'!$E$14+1,1))-AVERAGE(OFFSET($H$3,0,0,'Données projet'!$E$14+1,1))</f>
        <v>288.82868507674738</v>
      </c>
      <c r="DU69" s="59">
        <f t="shared" ref="DU69:DU132" si="98">$DU$3</f>
        <v>283.48738729114024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53.464121620297853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53.464121620297853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10</v>
      </c>
      <c r="EJ69" s="12">
        <f>IF('Données projet'!$A$192&gt;35,EJ68+EI69-ER68,IF(A69&lt;'Données projet'!$A$192,$EG$205^A69,IF(A69='Données projet'!$A$192,'Données projet'!$B$192,EJ68+EI69-ER68)))</f>
        <v>275.99999999999994</v>
      </c>
      <c r="EK69" s="17">
        <f>EJ69*VLOOKUP('Données projet'!$B$15,Paramètres!$A$1:$I$89,3,0)*VLOOKUP('Données projet'!$B$15,Paramètres!$A$1:$I$89,5,0)</f>
        <v>236.80799999999999</v>
      </c>
      <c r="EL69" s="13">
        <f t="shared" ref="EL69:EL132" si="99">EXP(-1.0587+0.8836*LN(EK69)+0.284)</f>
        <v>57.752221878398714</v>
      </c>
      <c r="EM69" s="20">
        <f t="shared" si="73"/>
        <v>513.02571977154435</v>
      </c>
      <c r="EN69" s="59">
        <f t="shared" si="74"/>
        <v>806.3590531048776</v>
      </c>
      <c r="EO69" s="59">
        <f ca="1">AVERAGE(OFFSET($EN$3,0,0,'Données projet'!$E$15+1,1))-AVERAGE(OFFSET($H$3,0,0,'Données projet'!$E$15+1,1))</f>
        <v>447.47021939360354</v>
      </c>
      <c r="EP69" s="59">
        <f t="shared" ref="EP69:EP132" si="100">$EP$3</f>
        <v>256.77417912163997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73.187135953554915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73.187135953554915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4.5999999999999996</v>
      </c>
      <c r="FE69" s="12">
        <f>IF('Données projet'!$A$218&gt;35,FE68+FD69-FM68,IF(A69&lt;'Données projet'!$A$218,$FB$205^A69,IF(A69='Données projet'!$A$218,'Données projet'!$B$218,FE68+FD69-FM68)))</f>
        <v>297.59999999999985</v>
      </c>
      <c r="FF69" s="17">
        <f>FE69*VLOOKUP('Données projet'!$B$16,Paramètres!$A$1:$I$89,3,0)*VLOOKUP('Données projet'!$B$16,Paramètres!$A$1:$I$89,5,0)</f>
        <v>236.7705599999999</v>
      </c>
      <c r="FG69" s="13">
        <f t="shared" ref="FG69:FG132" si="101">EXP(-1.0587+0.8836*LN(FF69)+0.284)</f>
        <v>57.744153841586879</v>
      </c>
      <c r="FH69" s="20">
        <f t="shared" si="76"/>
        <v>512.9464599407637</v>
      </c>
      <c r="FI69" s="59">
        <f t="shared" si="77"/>
        <v>806.27979327409707</v>
      </c>
      <c r="FJ69" s="59">
        <f ca="1">AVERAGE(OFFSET($FI$3,0,0,'Données projet'!$E$16+1,1))-AVERAGE(OFFSET($H$3,0,0,'Données projet'!$E$16+1,1))</f>
        <v>353.37024194969638</v>
      </c>
      <c r="FK69" s="59">
        <f t="shared" ref="FK69:FK132" si="102">$FK$3</f>
        <v>345.4750813433123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50.145571094486257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50.145571094486257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4.8</v>
      </c>
      <c r="FZ69" s="12">
        <f>IF('Données projet'!$A$244&gt;35,FZ68+FY69-GH68,IF(A69&lt;'Données projet'!$A$244,$FW$205^A69,IF(A69='Données projet'!$A$244,'Données projet'!$B$244,FZ68+FY69-GH68)))</f>
        <v>198.8000000000001</v>
      </c>
      <c r="GA69" s="17">
        <f>FZ69*VLOOKUP('Données projet'!$B$17,Paramètres!$A$1:$I$89,3,0)*VLOOKUP('Données projet'!$B$17,Paramètres!$A$1:$I$89,5,0)</f>
        <v>161.26656000000008</v>
      </c>
      <c r="GB69" s="13">
        <f t="shared" ref="GB69:GB132" si="103">EXP(-1.0587+0.8836*LN(GA69)+0.284)</f>
        <v>41.128060321982552</v>
      </c>
      <c r="GC69" s="20">
        <f t="shared" si="79"/>
        <v>352.50396372745308</v>
      </c>
      <c r="GD69" s="59">
        <f t="shared" si="80"/>
        <v>645.83729706078634</v>
      </c>
      <c r="GE69" s="59">
        <f ca="1">AVERAGE(OFFSET($GD$3,0,0,'Données projet'!$E$17+1,1))-AVERAGE(OFFSET($H$3,0,0,'Données projet'!$E$17+1,1))</f>
        <v>272.90535195666996</v>
      </c>
      <c r="GF69" s="59">
        <f t="shared" ref="GF69:GF132" si="104">$GF$3</f>
        <v>222.25422164416898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27.421899314004268</v>
      </c>
      <c r="GM69" s="21">
        <f>EXP(-LN(2)/25)*GM68+(1-EXP(-LN(2)/25))/(LN(2)/25)*Calculateur!GH69*Calculateur!GJ69*VLOOKUP('Données projet'!$B$17,Paramètres!$A$1:$I$89,3,0)*0.475*44/12</f>
        <v>0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27.421899314004268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6">
        <f t="shared" si="56"/>
        <v>256.66666666666669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11.28875</v>
      </c>
      <c r="N70" s="13">
        <f>IF('Données projet'!$A$36&gt;35,N69+M70-V69,IF(A70&lt;'Données projet'!$A$36,$K$205^A70,IF(A70='Données projet'!$A$36,'Données projet'!$B$36,N69+M70-V69)))</f>
        <v>303.53499999999997</v>
      </c>
      <c r="O70" s="13">
        <f>N70*VLOOKUP('Données projet'!$B$9,Paramètres!$A$1:$I$89,3,0)*VLOOKUP('Données projet'!$B$9,Paramètres!$A$1:$I$89,5,0)</f>
        <v>274.63846799999993</v>
      </c>
      <c r="P70" s="13">
        <f t="shared" si="87"/>
        <v>65.832691250400728</v>
      </c>
      <c r="Q70" s="20">
        <f t="shared" si="54"/>
        <v>592.98726902778117</v>
      </c>
      <c r="R70" s="59">
        <f t="shared" si="55"/>
        <v>886.32060236111442</v>
      </c>
      <c r="S70" s="59">
        <f ca="1">AVERAGE(OFFSET($R$3,0,0,'Données projet'!$E$9+1,1))-AVERAGE(OFFSET($H$3,0,0,'Données projet'!$E$9+1,1))</f>
        <v>530.15029472203241</v>
      </c>
      <c r="T70" s="59">
        <f t="shared" si="88"/>
        <v>279.93992816625956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87.398375631983811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87.398375631983811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11.28875</v>
      </c>
      <c r="AI70" s="13">
        <f>IF('Données projet'!$A$62&gt;35,AI69+AH70-AQ69,IF(A70&lt;'Données projet'!$A$62,$AF$205^A70,IF(A70='Données projet'!$A$62,'Données projet'!$B$62,AI69+AH70-AQ69)))</f>
        <v>303.53499999999997</v>
      </c>
      <c r="AJ70" s="13">
        <f>AI70*VLOOKUP('Données projet'!$B$10,Paramètres!$A$1:$I$89,3,0)*VLOOKUP('Données projet'!$B$10,Paramètres!$A$1:$I$89,5,0)</f>
        <v>203.611278</v>
      </c>
      <c r="AK70" s="13">
        <f t="shared" si="89"/>
        <v>50.536988846507398</v>
      </c>
      <c r="AL70" s="20">
        <f t="shared" si="58"/>
        <v>442.64156475766708</v>
      </c>
      <c r="AM70" s="59">
        <f t="shared" si="59"/>
        <v>735.97489809100034</v>
      </c>
      <c r="AN70" s="59">
        <f ca="1">AVERAGE(OFFSET($AM$3,0,0,'Données projet'!$E$10+1,1))-AVERAGE(OFFSET($H$3,0,0,'Données projet'!$E$10+1,1))</f>
        <v>403.92523699584234</v>
      </c>
      <c r="AO70" s="59">
        <f t="shared" si="90"/>
        <v>218.36990038879748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79.864032905088649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79.864032905088649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11.28875</v>
      </c>
      <c r="BD70" s="12">
        <f>IF('Données projet'!$A$88&gt;35,BD69+BC70-BL69,IF(A70&lt;'Données projet'!$A$88,$BA$205^A70,IF(A70='Données projet'!$A$88,'Données projet'!$B$88,BD69+BC70-BL69)))</f>
        <v>303.53499999999997</v>
      </c>
      <c r="BE70" s="13">
        <f>BD70*VLOOKUP('Données projet'!$B$11,Paramètres!$A$1:$I$89,3,0)*VLOOKUP('Données projet'!$B$11,Paramètres!$A$1:$I$89,5,0)</f>
        <v>288.84390599999995</v>
      </c>
      <c r="BF70" s="13">
        <f t="shared" si="91"/>
        <v>68.832584499489144</v>
      </c>
      <c r="BG70" s="20">
        <f t="shared" si="61"/>
        <v>622.95322095327685</v>
      </c>
      <c r="BH70" s="59">
        <f t="shared" si="62"/>
        <v>916.28655428661023</v>
      </c>
      <c r="BI70" s="59">
        <f ca="1">AVERAGE(OFFSET($BH$3,0,0,'Données projet'!$E$11+1,1))-AVERAGE(OFFSET($H$3,0,0,'Données projet'!$E$11+1,1))</f>
        <v>555.30922539833159</v>
      </c>
      <c r="BJ70" s="59">
        <f t="shared" si="92"/>
        <v>292.20785527099503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91.918981268120902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91.918981268120902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</v>
      </c>
      <c r="BY70" s="12">
        <f>IF('Données projet'!$A$114&gt;35,BY69+BX70-CG69,IF(A70&lt;'Données projet'!$A$114,$BV$205^A70,IF(A70='Données projet'!$A$114,'Données projet'!$B$114,BY69+BX70-CG69)))</f>
        <v>222</v>
      </c>
      <c r="BZ70" s="13">
        <f>BY70*VLOOKUP('Données projet'!$B$12,Paramètres!$A$1:$I$89,3,0)*VLOOKUP('Données projet'!$B$12,Paramètres!$A$1:$I$89,5,0)</f>
        <v>193.93920000000003</v>
      </c>
      <c r="CA70" s="13">
        <f t="shared" si="93"/>
        <v>48.409811198069384</v>
      </c>
      <c r="CB70" s="20">
        <f t="shared" si="64"/>
        <v>422.09119450330417</v>
      </c>
      <c r="CC70" s="59">
        <f t="shared" si="65"/>
        <v>715.42452783663748</v>
      </c>
      <c r="CD70" s="59">
        <f ca="1">AVERAGE(OFFSET($CC$3,0,0,'Données projet'!$E$12+1,1))-AVERAGE(OFFSET($H$3,0,0,'Données projet'!$E$12+1,1))</f>
        <v>354.24684313982857</v>
      </c>
      <c r="CE70" s="59">
        <f t="shared" si="94"/>
        <v>322.65043486962185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49.724377471579238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49.724377471579238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4.5999999999999996</v>
      </c>
      <c r="CT70" s="12">
        <f>IF('Données projet'!$A$140&gt;35,CT69+CS70-DB69,IF(A70&lt;'Données projet'!$A$140,$CQ$205^A70,IF(A70='Données projet'!$A$140,'Données projet'!$B$140,CT69+CS70-DB69)))</f>
        <v>302.19999999999987</v>
      </c>
      <c r="CU70" s="17">
        <f>CT70*VLOOKUP('Données projet'!$B$13,Paramètres!$A$1:$I$89,3,0)*VLOOKUP('Données projet'!$B$13,Paramètres!$A$1:$I$89,5,0)</f>
        <v>221.57303999999991</v>
      </c>
      <c r="CV70" s="13">
        <f t="shared" si="95"/>
        <v>54.456636294321989</v>
      </c>
      <c r="CW70" s="20">
        <f t="shared" si="67"/>
        <v>480.75168621261065</v>
      </c>
      <c r="CX70" s="59">
        <f t="shared" si="68"/>
        <v>774.08501954594396</v>
      </c>
      <c r="CY70" s="59">
        <f ca="1">AVERAGE(OFFSET($CX$3,0,0,'Données projet'!$E$13+1,1))-AVERAGE(OFFSET($H$3,0,0,'Données projet'!$E$13+1,1))</f>
        <v>328.55201074501201</v>
      </c>
      <c r="CZ70" s="59">
        <f t="shared" si="96"/>
        <v>321.81422611044985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36.758010081337936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36.758010081337936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8.6666666666666661</v>
      </c>
      <c r="DO70" s="12">
        <f>IF('Données projet'!$A$166&gt;35,DO69+DN70-DW69,IF(A70&lt;'Données projet'!$A$166,$DL$205^A70,IF(A70='Données projet'!$A$166,'Données projet'!$B$166,DO69+DN70-DW69)))</f>
        <v>310.66666666666669</v>
      </c>
      <c r="DP70" s="17">
        <f>DO70*VLOOKUP('Données projet'!$B$14,Paramètres!$A$1:$I$89,3,0)*VLOOKUP('Données projet'!$B$14,Paramètres!$A$1:$I$89,5,0)</f>
        <v>242.32000000000002</v>
      </c>
      <c r="DQ70" s="13">
        <f t="shared" si="97"/>
        <v>58.938409961900859</v>
      </c>
      <c r="DR70" s="20">
        <f t="shared" si="70"/>
        <v>524.69173068364398</v>
      </c>
      <c r="DS70" s="59">
        <f t="shared" si="71"/>
        <v>818.02506401697724</v>
      </c>
      <c r="DT70" s="59">
        <f ca="1">AVERAGE(OFFSET($DS$3,0,0,'Données projet'!$E$14+1,1))-AVERAGE(OFFSET($H$3,0,0,'Données projet'!$E$14+1,1))</f>
        <v>288.82868507674738</v>
      </c>
      <c r="DU70" s="59">
        <f t="shared" si="98"/>
        <v>283.48738729114024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52.415722805218039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52.415722805218039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10</v>
      </c>
      <c r="EJ70" s="12">
        <f>IF('Données projet'!$A$192&gt;35,EJ69+EI70-ER69,IF(A70&lt;'Données projet'!$A$192,$EG$205^A70,IF(A70='Données projet'!$A$192,'Données projet'!$B$192,EJ69+EI70-ER69)))</f>
        <v>285.99999999999994</v>
      </c>
      <c r="EK70" s="17">
        <f>EJ70*VLOOKUP('Données projet'!$B$15,Paramètres!$A$1:$I$89,3,0)*VLOOKUP('Données projet'!$B$15,Paramètres!$A$1:$I$89,5,0)</f>
        <v>245.38799999999998</v>
      </c>
      <c r="EL70" s="13">
        <f t="shared" si="99"/>
        <v>59.597282764919569</v>
      </c>
      <c r="EM70" s="20">
        <f t="shared" si="73"/>
        <v>531.18270081556818</v>
      </c>
      <c r="EN70" s="59">
        <f t="shared" si="74"/>
        <v>824.51603414890155</v>
      </c>
      <c r="EO70" s="59">
        <f ca="1">AVERAGE(OFFSET($EN$3,0,0,'Données projet'!$E$15+1,1))-AVERAGE(OFFSET($H$3,0,0,'Données projet'!$E$15+1,1))</f>
        <v>447.47021939360354</v>
      </c>
      <c r="EP70" s="59">
        <f t="shared" si="100"/>
        <v>256.77417912163997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71.751980857250828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71.751980857250828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4.5999999999999996</v>
      </c>
      <c r="FE70" s="12">
        <f>IF('Données projet'!$A$218&gt;35,FE69+FD70-FM69,IF(A70&lt;'Données projet'!$A$218,$FB$205^A70,IF(A70='Données projet'!$A$218,'Données projet'!$B$218,FE69+FD70-FM69)))</f>
        <v>302.19999999999987</v>
      </c>
      <c r="FF70" s="17">
        <f>FE70*VLOOKUP('Données projet'!$B$16,Paramètres!$A$1:$I$89,3,0)*VLOOKUP('Données projet'!$B$16,Paramètres!$A$1:$I$89,5,0)</f>
        <v>240.43031999999991</v>
      </c>
      <c r="FG70" s="13">
        <f t="shared" si="101"/>
        <v>58.532106271380506</v>
      </c>
      <c r="FH70" s="20">
        <f t="shared" si="76"/>
        <v>520.69289242265415</v>
      </c>
      <c r="FI70" s="59">
        <f t="shared" si="77"/>
        <v>814.02622575598753</v>
      </c>
      <c r="FJ70" s="59">
        <f ca="1">AVERAGE(OFFSET($FI$3,0,0,'Données projet'!$E$16+1,1))-AVERAGE(OFFSET($H$3,0,0,'Données projet'!$E$16+1,1))</f>
        <v>353.37024194969638</v>
      </c>
      <c r="FK70" s="59">
        <f t="shared" si="102"/>
        <v>345.4750813433123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49.162247031101657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49.162247031101657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4.8</v>
      </c>
      <c r="FZ70" s="12">
        <f>IF('Données projet'!$A$244&gt;35,FZ69+FY70-GH69,IF(A70&lt;'Données projet'!$A$244,$FW$205^A70,IF(A70='Données projet'!$A$244,'Données projet'!$B$244,FZ69+FY70-GH69)))</f>
        <v>203.60000000000011</v>
      </c>
      <c r="GA70" s="17">
        <f>FZ70*VLOOKUP('Données projet'!$B$17,Paramètres!$A$1:$I$89,3,0)*VLOOKUP('Données projet'!$B$17,Paramètres!$A$1:$I$89,5,0)</f>
        <v>165.1603200000001</v>
      </c>
      <c r="GB70" s="13">
        <f t="shared" si="103"/>
        <v>42.004281006119641</v>
      </c>
      <c r="GC70" s="20">
        <f t="shared" si="79"/>
        <v>360.81168008565851</v>
      </c>
      <c r="GD70" s="59">
        <f t="shared" si="80"/>
        <v>654.14501341899177</v>
      </c>
      <c r="GE70" s="59">
        <f ca="1">AVERAGE(OFFSET($GD$3,0,0,'Données projet'!$E$17+1,1))-AVERAGE(OFFSET($H$3,0,0,'Données projet'!$E$17+1,1))</f>
        <v>272.90535195666996</v>
      </c>
      <c r="GF70" s="59">
        <f t="shared" si="104"/>
        <v>222.25422164416898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26.884172594163701</v>
      </c>
      <c r="GM70" s="21">
        <f>EXP(-LN(2)/25)*GM69+(1-EXP(-LN(2)/25))/(LN(2)/25)*Calculateur!GH70*Calculateur!GJ70*VLOOKUP('Données projet'!$B$17,Paramètres!$A$1:$I$89,3,0)*0.475*44/12</f>
        <v>0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26.884172594163701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6">
        <f t="shared" si="56"/>
        <v>256.66666666666669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11.28875</v>
      </c>
      <c r="N71" s="13">
        <f>IF('Données projet'!$A$36&gt;35,N70+M71-V70,IF(A71&lt;'Données projet'!$A$36,$K$205^A71,IF(A71='Données projet'!$A$36,'Données projet'!$B$36,N70+M71-V70)))</f>
        <v>314.82374999999996</v>
      </c>
      <c r="O71" s="13">
        <f>N71*VLOOKUP('Données projet'!$B$9,Paramètres!$A$1:$I$89,3,0)*VLOOKUP('Données projet'!$B$9,Paramètres!$A$1:$I$89,5,0)</f>
        <v>284.85252899999995</v>
      </c>
      <c r="P71" s="13">
        <f t="shared" si="87"/>
        <v>67.991460031008771</v>
      </c>
      <c r="Q71" s="20">
        <f t="shared" si="54"/>
        <v>614.53661422900689</v>
      </c>
      <c r="R71" s="59">
        <f t="shared" si="55"/>
        <v>907.86994756234026</v>
      </c>
      <c r="S71" s="59">
        <f ca="1">AVERAGE(OFFSET($R$3,0,0,'Données projet'!$E$9+1,1))-AVERAGE(OFFSET($H$3,0,0,'Données projet'!$E$9+1,1))</f>
        <v>530.15029472203241</v>
      </c>
      <c r="T71" s="59">
        <f t="shared" si="88"/>
        <v>279.93992816625956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85.684546793586037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85.684546793586037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11.28875</v>
      </c>
      <c r="AI71" s="13">
        <f>IF('Données projet'!$A$62&gt;35,AI70+AH71-AQ70,IF(A71&lt;'Données projet'!$A$62,$AF$205^A71,IF(A71='Données projet'!$A$62,'Données projet'!$B$62,AI70+AH71-AQ70)))</f>
        <v>314.82374999999996</v>
      </c>
      <c r="AJ71" s="13">
        <f>AI71*VLOOKUP('Données projet'!$B$10,Paramètres!$A$1:$I$89,3,0)*VLOOKUP('Données projet'!$B$10,Paramètres!$A$1:$I$89,5,0)</f>
        <v>211.18377149999995</v>
      </c>
      <c r="AK71" s="13">
        <f t="shared" si="89"/>
        <v>52.194184864407035</v>
      </c>
      <c r="AL71" s="20">
        <f t="shared" si="58"/>
        <v>458.71660733467547</v>
      </c>
      <c r="AM71" s="59">
        <f t="shared" si="59"/>
        <v>752.04994066800873</v>
      </c>
      <c r="AN71" s="59">
        <f ca="1">AVERAGE(OFFSET($AM$3,0,0,'Données projet'!$E$10+1,1))-AVERAGE(OFFSET($H$3,0,0,'Données projet'!$E$10+1,1))</f>
        <v>403.92523699584234</v>
      </c>
      <c r="AO71" s="59">
        <f t="shared" si="90"/>
        <v>218.36990038879748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78.297947932070002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78.297947932070002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11.28875</v>
      </c>
      <c r="BD71" s="12">
        <f>IF('Données projet'!$A$88&gt;35,BD70+BC71-BL70,IF(A71&lt;'Données projet'!$A$88,$BA$205^A71,IF(A71='Données projet'!$A$88,'Données projet'!$B$88,BD70+BC71-BL70)))</f>
        <v>314.82374999999996</v>
      </c>
      <c r="BE71" s="13">
        <f>BD71*VLOOKUP('Données projet'!$B$11,Paramètres!$A$1:$I$89,3,0)*VLOOKUP('Données projet'!$B$11,Paramètres!$A$1:$I$89,5,0)</f>
        <v>299.58628049999993</v>
      </c>
      <c r="BF71" s="13">
        <f t="shared" si="91"/>
        <v>71.089725012564571</v>
      </c>
      <c r="BG71" s="20">
        <f t="shared" si="61"/>
        <v>645.59404293438308</v>
      </c>
      <c r="BH71" s="59">
        <f t="shared" si="62"/>
        <v>938.92737626771645</v>
      </c>
      <c r="BI71" s="59">
        <f ca="1">AVERAGE(OFFSET($BH$3,0,0,'Données projet'!$E$11+1,1))-AVERAGE(OFFSET($H$3,0,0,'Données projet'!$E$11+1,1))</f>
        <v>555.30922539833159</v>
      </c>
      <c r="BJ71" s="59">
        <f t="shared" si="92"/>
        <v>292.20785527099503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90.116506110495664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90.116506110495664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</v>
      </c>
      <c r="BY71" s="12">
        <f>IF('Données projet'!$A$114&gt;35,BY70+BX71-CG70,IF(A71&lt;'Données projet'!$A$114,$BV$205^A71,IF(A71='Données projet'!$A$114,'Données projet'!$B$114,BY70+BX71-CG70)))</f>
        <v>227</v>
      </c>
      <c r="BZ71" s="13">
        <f>BY71*VLOOKUP('Données projet'!$B$12,Paramètres!$A$1:$I$89,3,0)*VLOOKUP('Données projet'!$B$12,Paramètres!$A$1:$I$89,5,0)</f>
        <v>198.30720000000002</v>
      </c>
      <c r="CA71" s="13">
        <f t="shared" si="93"/>
        <v>49.371957679623371</v>
      </c>
      <c r="CB71" s="20">
        <f t="shared" si="64"/>
        <v>431.37453295867743</v>
      </c>
      <c r="CC71" s="59">
        <f t="shared" si="65"/>
        <v>724.70786629201075</v>
      </c>
      <c r="CD71" s="59">
        <f ca="1">AVERAGE(OFFSET($CC$3,0,0,'Données projet'!$E$12+1,1))-AVERAGE(OFFSET($H$3,0,0,'Données projet'!$E$12+1,1))</f>
        <v>354.24684313982857</v>
      </c>
      <c r="CE71" s="59">
        <f t="shared" si="94"/>
        <v>322.65043486962185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48.749312758237096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48.749312758237096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4.5999999999999996</v>
      </c>
      <c r="CT71" s="12">
        <f>IF('Données projet'!$A$140&gt;35,CT70+CS71-DB70,IF(A71&lt;'Données projet'!$A$140,$CQ$205^A71,IF(A71='Données projet'!$A$140,'Données projet'!$B$140,CT70+CS71-DB70)))</f>
        <v>306.7999999999999</v>
      </c>
      <c r="CU71" s="17">
        <f>CT71*VLOOKUP('Données projet'!$B$13,Paramètres!$A$1:$I$89,3,0)*VLOOKUP('Données projet'!$B$13,Paramètres!$A$1:$I$89,5,0)</f>
        <v>224.94575999999992</v>
      </c>
      <c r="CV71" s="13">
        <f t="shared" si="95"/>
        <v>55.188427424815572</v>
      </c>
      <c r="CW71" s="20">
        <f t="shared" si="67"/>
        <v>487.90037643155364</v>
      </c>
      <c r="CX71" s="59">
        <f t="shared" si="68"/>
        <v>781.23370976488695</v>
      </c>
      <c r="CY71" s="59">
        <f ca="1">AVERAGE(OFFSET($CX$3,0,0,'Données projet'!$E$13+1,1))-AVERAGE(OFFSET($H$3,0,0,'Données projet'!$E$13+1,1))</f>
        <v>328.55201074501201</v>
      </c>
      <c r="CZ71" s="59">
        <f t="shared" si="96"/>
        <v>321.81422611044985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36.037207923815238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36.037207923815238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8.6666666666666661</v>
      </c>
      <c r="DO71" s="12">
        <f>IF('Données projet'!$A$166&gt;35,DO70+DN71-DW70,IF(A71&lt;'Données projet'!$A$166,$DL$205^A71,IF(A71='Données projet'!$A$166,'Données projet'!$B$166,DO70+DN71-DW70)))</f>
        <v>319.33333333333337</v>
      </c>
      <c r="DP71" s="17">
        <f>DO71*VLOOKUP('Données projet'!$B$14,Paramètres!$A$1:$I$89,3,0)*VLOOKUP('Données projet'!$B$14,Paramètres!$A$1:$I$89,5,0)</f>
        <v>249.08000000000004</v>
      </c>
      <c r="DQ71" s="13">
        <f t="shared" si="97"/>
        <v>60.388894447487807</v>
      </c>
      <c r="DR71" s="20">
        <f t="shared" si="70"/>
        <v>538.99165782937473</v>
      </c>
      <c r="DS71" s="59">
        <f t="shared" si="71"/>
        <v>832.3249911627081</v>
      </c>
      <c r="DT71" s="59">
        <f ca="1">AVERAGE(OFFSET($DS$3,0,0,'Données projet'!$E$14+1,1))-AVERAGE(OFFSET($H$3,0,0,'Données projet'!$E$14+1,1))</f>
        <v>288.82868507674738</v>
      </c>
      <c r="DU71" s="59">
        <f t="shared" si="98"/>
        <v>283.48738729114024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51.387882451441804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51.387882451441804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10</v>
      </c>
      <c r="EJ71" s="12">
        <f>IF('Données projet'!$A$192&gt;35,EJ70+EI71-ER70,IF(A71&lt;'Données projet'!$A$192,$EG$205^A71,IF(A71='Données projet'!$A$192,'Données projet'!$B$192,EJ70+EI71-ER70)))</f>
        <v>295.99999999999994</v>
      </c>
      <c r="EK71" s="17">
        <f>EJ71*VLOOKUP('Données projet'!$B$15,Paramètres!$A$1:$I$89,3,0)*VLOOKUP('Données projet'!$B$15,Paramètres!$A$1:$I$89,5,0)</f>
        <v>253.96799999999999</v>
      </c>
      <c r="EL71" s="13">
        <f t="shared" si="99"/>
        <v>61.434848029666512</v>
      </c>
      <c r="EM71" s="20">
        <f t="shared" si="73"/>
        <v>549.32662698500246</v>
      </c>
      <c r="EN71" s="59">
        <f t="shared" si="74"/>
        <v>842.65996031833583</v>
      </c>
      <c r="EO71" s="59">
        <f ca="1">AVERAGE(OFFSET($EN$3,0,0,'Données projet'!$E$15+1,1))-AVERAGE(OFFSET($H$3,0,0,'Données projet'!$E$15+1,1))</f>
        <v>447.47021939360354</v>
      </c>
      <c r="EP71" s="59">
        <f t="shared" si="100"/>
        <v>256.77417912163997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70.344968277027093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70.344968277027093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4.5999999999999996</v>
      </c>
      <c r="FE71" s="12">
        <f>IF('Données projet'!$A$218&gt;35,FE70+FD71-FM70,IF(A71&lt;'Données projet'!$A$218,$FB$205^A71,IF(A71='Données projet'!$A$218,'Données projet'!$B$218,FE70+FD71-FM70)))</f>
        <v>306.7999999999999</v>
      </c>
      <c r="FF71" s="17">
        <f>FE71*VLOOKUP('Données projet'!$B$16,Paramètres!$A$1:$I$89,3,0)*VLOOKUP('Données projet'!$B$16,Paramètres!$A$1:$I$89,5,0)</f>
        <v>244.09007999999994</v>
      </c>
      <c r="FG71" s="13">
        <f t="shared" si="101"/>
        <v>59.318663780863893</v>
      </c>
      <c r="FH71" s="20">
        <f t="shared" si="76"/>
        <v>528.43689541833794</v>
      </c>
      <c r="FI71" s="59">
        <f t="shared" si="77"/>
        <v>821.77022875167131</v>
      </c>
      <c r="FJ71" s="59">
        <f ca="1">AVERAGE(OFFSET($FI$3,0,0,'Données projet'!$E$16+1,1))-AVERAGE(OFFSET($H$3,0,0,'Données projet'!$E$16+1,1))</f>
        <v>353.37024194969638</v>
      </c>
      <c r="FK71" s="59">
        <f t="shared" si="102"/>
        <v>345.4750813433123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48.198205352831572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48.198205352831572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4.8</v>
      </c>
      <c r="FZ71" s="12">
        <f>IF('Données projet'!$A$244&gt;35,FZ70+FY71-GH70,IF(A71&lt;'Données projet'!$A$244,$FW$205^A71,IF(A71='Données projet'!$A$244,'Données projet'!$B$244,FZ70+FY71-GH70)))</f>
        <v>208.40000000000012</v>
      </c>
      <c r="GA71" s="17">
        <f>FZ71*VLOOKUP('Données projet'!$B$17,Paramètres!$A$1:$I$89,3,0)*VLOOKUP('Données projet'!$B$17,Paramètres!$A$1:$I$89,5,0)</f>
        <v>169.05408000000011</v>
      </c>
      <c r="GB71" s="13">
        <f t="shared" si="103"/>
        <v>42.878100222794899</v>
      </c>
      <c r="GC71" s="20">
        <f t="shared" si="79"/>
        <v>369.1152138880347</v>
      </c>
      <c r="GD71" s="59">
        <f t="shared" si="80"/>
        <v>662.44854722136802</v>
      </c>
      <c r="GE71" s="59">
        <f ca="1">AVERAGE(OFFSET($GD$3,0,0,'Données projet'!$E$17+1,1))-AVERAGE(OFFSET($H$3,0,0,'Données projet'!$E$17+1,1))</f>
        <v>272.90535195666996</v>
      </c>
      <c r="GF71" s="59">
        <f t="shared" si="104"/>
        <v>222.25422164416898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26.356990367318293</v>
      </c>
      <c r="GM71" s="21">
        <f>EXP(-LN(2)/25)*GM70+(1-EXP(-LN(2)/25))/(LN(2)/25)*Calculateur!GH71*Calculateur!GJ71*VLOOKUP('Données projet'!$B$17,Paramètres!$A$1:$I$89,3,0)*0.475*44/12</f>
        <v>0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26.356990367318293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6">
        <f t="shared" si="56"/>
        <v>256.66666666666669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11.28875</v>
      </c>
      <c r="N72" s="13">
        <f>IF('Données projet'!$A$36&gt;35,N71+M72-V71,IF(A72&lt;'Données projet'!$A$36,$K$205^A72,IF(A72='Données projet'!$A$36,'Données projet'!$B$36,N71+M72-V71)))</f>
        <v>326.11249999999995</v>
      </c>
      <c r="O72" s="13">
        <f>N72*VLOOKUP('Données projet'!$B$9,Paramètres!$A$1:$I$89,3,0)*VLOOKUP('Données projet'!$B$9,Paramètres!$A$1:$I$89,5,0)</f>
        <v>295.06658999999991</v>
      </c>
      <c r="P72" s="13">
        <f t="shared" si="87"/>
        <v>70.141235290018514</v>
      </c>
      <c r="Q72" s="20">
        <f t="shared" si="54"/>
        <v>636.07029571344879</v>
      </c>
      <c r="R72" s="59">
        <f t="shared" si="55"/>
        <v>929.40362904678204</v>
      </c>
      <c r="S72" s="59">
        <f ca="1">AVERAGE(OFFSET($R$3,0,0,'Données projet'!$E$9+1,1))-AVERAGE(OFFSET($H$3,0,0,'Données projet'!$E$9+1,1))</f>
        <v>530.15029472203241</v>
      </c>
      <c r="T72" s="59">
        <f t="shared" si="88"/>
        <v>279.93992816625956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84.004325093376877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84.004325093376877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11.28875</v>
      </c>
      <c r="AI72" s="13">
        <f>IF('Données projet'!$A$62&gt;35,AI71+AH72-AQ71,IF(A72&lt;'Données projet'!$A$62,$AF$205^A72,IF(A72='Données projet'!$A$62,'Données projet'!$B$62,AI71+AH72-AQ71)))</f>
        <v>326.11249999999995</v>
      </c>
      <c r="AJ72" s="13">
        <f>AI72*VLOOKUP('Données projet'!$B$10,Paramètres!$A$1:$I$89,3,0)*VLOOKUP('Données projet'!$B$10,Paramètres!$A$1:$I$89,5,0)</f>
        <v>218.75626499999996</v>
      </c>
      <c r="AK72" s="13">
        <f t="shared" si="89"/>
        <v>53.844476933947966</v>
      </c>
      <c r="AL72" s="20">
        <f t="shared" si="58"/>
        <v>474.77962553495922</v>
      </c>
      <c r="AM72" s="59">
        <f t="shared" si="59"/>
        <v>768.11295886829248</v>
      </c>
      <c r="AN72" s="59">
        <f ca="1">AVERAGE(OFFSET($AM$3,0,0,'Données projet'!$E$10+1,1))-AVERAGE(OFFSET($H$3,0,0,'Données projet'!$E$10+1,1))</f>
        <v>403.92523699584234</v>
      </c>
      <c r="AO72" s="59">
        <f t="shared" si="90"/>
        <v>218.36990038879748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76.762572930154732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76.762572930154732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11.28875</v>
      </c>
      <c r="BD72" s="12">
        <f>IF('Données projet'!$A$88&gt;35,BD71+BC72-BL71,IF(A72&lt;'Données projet'!$A$88,$BA$205^A72,IF(A72='Données projet'!$A$88,'Données projet'!$B$88,BD71+BC72-BL71)))</f>
        <v>326.11249999999995</v>
      </c>
      <c r="BE72" s="13">
        <f>BD72*VLOOKUP('Données projet'!$B$11,Paramètres!$A$1:$I$89,3,0)*VLOOKUP('Données projet'!$B$11,Paramètres!$A$1:$I$89,5,0)</f>
        <v>310.32865499999991</v>
      </c>
      <c r="BF72" s="13">
        <f t="shared" si="91"/>
        <v>73.337462183263924</v>
      </c>
      <c r="BG72" s="20">
        <f t="shared" si="61"/>
        <v>668.21848742751774</v>
      </c>
      <c r="BH72" s="59">
        <f t="shared" si="62"/>
        <v>961.55182076085111</v>
      </c>
      <c r="BI72" s="59">
        <f ca="1">AVERAGE(OFFSET($BH$3,0,0,'Données projet'!$E$11+1,1))-AVERAGE(OFFSET($H$3,0,0,'Données projet'!$E$11+1,1))</f>
        <v>555.30922539833159</v>
      </c>
      <c r="BJ72" s="59">
        <f t="shared" si="92"/>
        <v>292.20785527099503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88.349376391310159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88.349376391310159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</v>
      </c>
      <c r="BY72" s="12">
        <f>IF('Données projet'!$A$114&gt;35,BY71+BX72-CG71,IF(A72&lt;'Données projet'!$A$114,$BV$205^A72,IF(A72='Données projet'!$A$114,'Données projet'!$B$114,BY71+BX72-CG71)))</f>
        <v>232</v>
      </c>
      <c r="BZ72" s="13">
        <f>BY72*VLOOKUP('Données projet'!$B$12,Paramètres!$A$1:$I$89,3,0)*VLOOKUP('Données projet'!$B$12,Paramètres!$A$1:$I$89,5,0)</f>
        <v>202.67520000000002</v>
      </c>
      <c r="CA72" s="13">
        <f t="shared" si="93"/>
        <v>50.331640285313689</v>
      </c>
      <c r="CB72" s="20">
        <f t="shared" si="64"/>
        <v>440.653580163588</v>
      </c>
      <c r="CC72" s="59">
        <f t="shared" si="65"/>
        <v>733.98691349692126</v>
      </c>
      <c r="CD72" s="59">
        <f ca="1">AVERAGE(OFFSET($CC$3,0,0,'Données projet'!$E$12+1,1))-AVERAGE(OFFSET($H$3,0,0,'Données projet'!$E$12+1,1))</f>
        <v>354.24684313982857</v>
      </c>
      <c r="CE72" s="59">
        <f t="shared" si="94"/>
        <v>322.65043486962185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47.793368469192849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47.793368469192849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4.5999999999999996</v>
      </c>
      <c r="CT72" s="12">
        <f>IF('Données projet'!$A$140&gt;35,CT71+CS72-DB71,IF(A72&lt;'Données projet'!$A$140,$CQ$205^A72,IF(A72='Données projet'!$A$140,'Données projet'!$B$140,CT71+CS72-DB71)))</f>
        <v>311.39999999999992</v>
      </c>
      <c r="CU72" s="17">
        <f>CT72*VLOOKUP('Données projet'!$B$13,Paramètres!$A$1:$I$89,3,0)*VLOOKUP('Données projet'!$B$13,Paramètres!$A$1:$I$89,5,0)</f>
        <v>228.31847999999994</v>
      </c>
      <c r="CV72" s="13">
        <f t="shared" si="95"/>
        <v>55.918942466546987</v>
      </c>
      <c r="CW72" s="20">
        <f t="shared" si="67"/>
        <v>495.04684412923598</v>
      </c>
      <c r="CX72" s="59">
        <f t="shared" si="68"/>
        <v>788.38017746256924</v>
      </c>
      <c r="CY72" s="59">
        <f ca="1">AVERAGE(OFFSET($CX$3,0,0,'Données projet'!$E$13+1,1))-AVERAGE(OFFSET($H$3,0,0,'Données projet'!$E$13+1,1))</f>
        <v>328.55201074501201</v>
      </c>
      <c r="CZ72" s="59">
        <f t="shared" si="96"/>
        <v>321.81422611044985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35.330540256955658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35.330540256955658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>
        <f>VLOOKUP(A72,'Données projet'!$A$165:$I$185,2,0)</f>
        <v>328</v>
      </c>
      <c r="DM72" s="12">
        <f>VLOOKUP(A72,'Données projet'!$A$165:$I$185,9,0)</f>
        <v>8.6666666666666661</v>
      </c>
      <c r="DN72" s="12">
        <f t="array" ref="DN72">INDEX(DM:DM,MIN(IF(ISNUMBER(DM72:DM268),ROW(DM72:DM268),"")))</f>
        <v>8.6666666666666661</v>
      </c>
      <c r="DO72" s="12">
        <f>IF('Données projet'!$A$166&gt;35,DO71+DN72-DW71,IF(A72&lt;'Données projet'!$A$166,$DL$205^A72,IF(A72='Données projet'!$A$166,'Données projet'!$B$166,DO71+DN72-DW71)))</f>
        <v>328.00000000000006</v>
      </c>
      <c r="DP72" s="17">
        <f>DO72*VLOOKUP('Données projet'!$B$14,Paramètres!$A$1:$I$89,3,0)*VLOOKUP('Données projet'!$B$14,Paramètres!$A$1:$I$89,5,0)</f>
        <v>255.84000000000006</v>
      </c>
      <c r="DQ72" s="13">
        <f t="shared" si="97"/>
        <v>61.834803371075836</v>
      </c>
      <c r="DR72" s="20">
        <f t="shared" si="70"/>
        <v>553.28361587129041</v>
      </c>
      <c r="DS72" s="59">
        <f t="shared" si="71"/>
        <v>846.61694920462378</v>
      </c>
      <c r="DT72" s="59">
        <f ca="1">AVERAGE(OFFSET($DS$3,0,0,'Données projet'!$E$14+1,1))-AVERAGE(OFFSET($H$3,0,0,'Données projet'!$E$14+1,1))</f>
        <v>288.82868507674738</v>
      </c>
      <c r="DU72" s="59">
        <f t="shared" si="98"/>
        <v>283.48738729114024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50.380197420082411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50.380197420082411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10</v>
      </c>
      <c r="EJ72" s="12">
        <f>IF('Données projet'!$A$192&gt;35,EJ71+EI72-ER71,IF(A72&lt;'Données projet'!$A$192,$EG$205^A72,IF(A72='Données projet'!$A$192,'Données projet'!$B$192,EJ71+EI72-ER71)))</f>
        <v>305.99999999999994</v>
      </c>
      <c r="EK72" s="17">
        <f>EJ72*VLOOKUP('Données projet'!$B$15,Paramètres!$A$1:$I$89,3,0)*VLOOKUP('Données projet'!$B$15,Paramètres!$A$1:$I$89,5,0)</f>
        <v>262.548</v>
      </c>
      <c r="EL72" s="13">
        <f t="shared" si="99"/>
        <v>63.265199933079444</v>
      </c>
      <c r="EM72" s="20">
        <f t="shared" si="73"/>
        <v>567.45798988344666</v>
      </c>
      <c r="EN72" s="59">
        <f t="shared" si="74"/>
        <v>860.79132321678003</v>
      </c>
      <c r="EO72" s="59">
        <f ca="1">AVERAGE(OFFSET($EN$3,0,0,'Données projet'!$E$15+1,1))-AVERAGE(OFFSET($H$3,0,0,'Données projet'!$E$15+1,1))</f>
        <v>447.47021939360354</v>
      </c>
      <c r="EP72" s="59">
        <f t="shared" si="100"/>
        <v>256.77417912163997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68.965546355308604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68.965546355308604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4.5999999999999996</v>
      </c>
      <c r="FE72" s="12">
        <f>IF('Données projet'!$A$218&gt;35,FE71+FD72-FM71,IF(A72&lt;'Données projet'!$A$218,$FB$205^A72,IF(A72='Données projet'!$A$218,'Données projet'!$B$218,FE71+FD72-FM71)))</f>
        <v>311.39999999999992</v>
      </c>
      <c r="FF72" s="17">
        <f>FE72*VLOOKUP('Données projet'!$B$16,Paramètres!$A$1:$I$89,3,0)*VLOOKUP('Données projet'!$B$16,Paramètres!$A$1:$I$89,5,0)</f>
        <v>247.74983999999995</v>
      </c>
      <c r="FG72" s="13">
        <f t="shared" si="101"/>
        <v>60.103849700617872</v>
      </c>
      <c r="FH72" s="20">
        <f t="shared" si="76"/>
        <v>536.17850956190932</v>
      </c>
      <c r="FI72" s="59">
        <f t="shared" si="77"/>
        <v>829.51184289524258</v>
      </c>
      <c r="FJ72" s="59">
        <f ca="1">AVERAGE(OFFSET($FI$3,0,0,'Données projet'!$E$16+1,1))-AVERAGE(OFFSET($H$3,0,0,'Données projet'!$E$16+1,1))</f>
        <v>353.37024194969638</v>
      </c>
      <c r="FK72" s="59">
        <f t="shared" si="102"/>
        <v>345.4750813433123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47.253067943864998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47.253067943864998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4.8</v>
      </c>
      <c r="FZ72" s="12">
        <f>IF('Données projet'!$A$244&gt;35,FZ71+FY72-GH71,IF(A72&lt;'Données projet'!$A$244,$FW$205^A72,IF(A72='Données projet'!$A$244,'Données projet'!$B$244,FZ71+FY72-GH71)))</f>
        <v>213.20000000000013</v>
      </c>
      <c r="GA72" s="17">
        <f>FZ72*VLOOKUP('Données projet'!$B$17,Paramètres!$A$1:$I$89,3,0)*VLOOKUP('Données projet'!$B$17,Paramètres!$A$1:$I$89,5,0)</f>
        <v>172.94784000000013</v>
      </c>
      <c r="GB72" s="13">
        <f t="shared" si="103"/>
        <v>43.749579650768077</v>
      </c>
      <c r="GC72" s="20">
        <f t="shared" si="79"/>
        <v>377.41467255842127</v>
      </c>
      <c r="GD72" s="59">
        <f t="shared" si="80"/>
        <v>670.74800589175459</v>
      </c>
      <c r="GE72" s="59">
        <f ca="1">AVERAGE(OFFSET($GD$3,0,0,'Données projet'!$E$17+1,1))-AVERAGE(OFFSET($H$3,0,0,'Données projet'!$E$17+1,1))</f>
        <v>272.90535195666996</v>
      </c>
      <c r="GF72" s="59">
        <f t="shared" si="104"/>
        <v>222.25422164416898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25.840145862391914</v>
      </c>
      <c r="GM72" s="21">
        <f>EXP(-LN(2)/25)*GM71+(1-EXP(-LN(2)/25))/(LN(2)/25)*Calculateur!GH72*Calculateur!GJ72*VLOOKUP('Données projet'!$B$17,Paramètres!$A$1:$I$89,3,0)*0.475*44/12</f>
        <v>0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25.840145862391914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6">
        <f t="shared" si="56"/>
        <v>256.66666666666669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11.28875</v>
      </c>
      <c r="N73" s="13">
        <f>IF('Données projet'!$A$36&gt;35,N72+M73-V72,IF(A73&lt;'Données projet'!$A$36,$K$205^A73,IF(A73='Données projet'!$A$36,'Données projet'!$B$36,N72+M73-V72)))</f>
        <v>337.40124999999995</v>
      </c>
      <c r="O73" s="13">
        <f>N73*VLOOKUP('Données projet'!$B$9,Paramètres!$A$1:$I$89,3,0)*VLOOKUP('Données projet'!$B$9,Paramètres!$A$1:$I$89,5,0)</f>
        <v>305.28065099999998</v>
      </c>
      <c r="P73" s="13">
        <f t="shared" si="87"/>
        <v>72.282364027590162</v>
      </c>
      <c r="Q73" s="20">
        <f t="shared" si="54"/>
        <v>657.58891783971956</v>
      </c>
      <c r="R73" s="59">
        <f t="shared" si="55"/>
        <v>950.92225117305293</v>
      </c>
      <c r="S73" s="59">
        <f ca="1">AVERAGE(OFFSET($R$3,0,0,'Données projet'!$E$9+1,1))-AVERAGE(OFFSET($H$3,0,0,'Données projet'!$E$9+1,1))</f>
        <v>530.15029472203241</v>
      </c>
      <c r="T73" s="59">
        <f t="shared" si="88"/>
        <v>279.93992816625956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82.357051515874772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82.357051515874772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11.28875</v>
      </c>
      <c r="AI73" s="13">
        <f>IF('Données projet'!$A$62&gt;35,AI72+AH73-AQ72,IF(A73&lt;'Données projet'!$A$62,$AF$205^A73,IF(A73='Données projet'!$A$62,'Données projet'!$B$62,AI72+AH73-AQ72)))</f>
        <v>337.40124999999995</v>
      </c>
      <c r="AJ73" s="13">
        <f>AI73*VLOOKUP('Données projet'!$B$10,Paramètres!$A$1:$I$89,3,0)*VLOOKUP('Données projet'!$B$10,Paramètres!$A$1:$I$89,5,0)</f>
        <v>226.32875849999996</v>
      </c>
      <c r="AK73" s="13">
        <f t="shared" si="89"/>
        <v>55.488131432562078</v>
      </c>
      <c r="AL73" s="20">
        <f t="shared" si="58"/>
        <v>490.8310832992122</v>
      </c>
      <c r="AM73" s="59">
        <f t="shared" si="59"/>
        <v>784.16441663254545</v>
      </c>
      <c r="AN73" s="59">
        <f ca="1">AVERAGE(OFFSET($AM$3,0,0,'Données projet'!$E$10+1,1))-AVERAGE(OFFSET($H$3,0,0,'Données projet'!$E$10+1,1))</f>
        <v>403.92523699584234</v>
      </c>
      <c r="AO73" s="59">
        <f t="shared" si="90"/>
        <v>218.36990038879748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75.257305695540737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75.257305695540737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11.28875</v>
      </c>
      <c r="BD73" s="12">
        <f>IF('Données projet'!$A$88&gt;35,BD72+BC73-BL72,IF(A73&lt;'Données projet'!$A$88,$BA$205^A73,IF(A73='Données projet'!$A$88,'Données projet'!$B$88,BD72+BC73-BL72)))</f>
        <v>337.40124999999995</v>
      </c>
      <c r="BE73" s="13">
        <f>BD73*VLOOKUP('Données projet'!$B$11,Paramètres!$A$1:$I$89,3,0)*VLOOKUP('Données projet'!$B$11,Paramètres!$A$1:$I$89,5,0)</f>
        <v>321.07102949999995</v>
      </c>
      <c r="BF73" s="13">
        <f t="shared" si="91"/>
        <v>75.576158824004594</v>
      </c>
      <c r="BG73" s="20">
        <f t="shared" si="61"/>
        <v>690.82718633097465</v>
      </c>
      <c r="BH73" s="59">
        <f t="shared" si="62"/>
        <v>984.16051966430791</v>
      </c>
      <c r="BI73" s="59">
        <f ca="1">AVERAGE(OFFSET($BH$3,0,0,'Données projet'!$E$11+1,1))-AVERAGE(OFFSET($H$3,0,0,'Données projet'!$E$11+1,1))</f>
        <v>555.30922539833159</v>
      </c>
      <c r="BJ73" s="59">
        <f t="shared" si="92"/>
        <v>292.20785527099503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86.616899008075194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86.616899008075194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237</v>
      </c>
      <c r="BW73" s="12">
        <f>VLOOKUP(A73,'Données projet'!$A$113:$I$133,9,0)</f>
        <v>5</v>
      </c>
      <c r="BX73" s="12">
        <f t="array" ref="BX73">INDEX(BW:BW,MIN(IF(ISNUMBER(BW73:BW269),ROW(BW73:BW269),"")))</f>
        <v>5</v>
      </c>
      <c r="BY73" s="12">
        <f>IF('Données projet'!$A$114&gt;35,BY72+BX73-CG72,IF(A73&lt;'Données projet'!$A$114,$BV$205^A73,IF(A73='Données projet'!$A$114,'Données projet'!$B$114,BY72+BX73-CG72)))</f>
        <v>237</v>
      </c>
      <c r="BZ73" s="13">
        <f>BY73*VLOOKUP('Données projet'!$B$12,Paramètres!$A$1:$I$89,3,0)*VLOOKUP('Données projet'!$B$12,Paramètres!$A$1:$I$89,5,0)</f>
        <v>207.04320000000001</v>
      </c>
      <c r="CA73" s="13">
        <f t="shared" si="93"/>
        <v>51.288918231806321</v>
      </c>
      <c r="CB73" s="20">
        <f t="shared" si="64"/>
        <v>449.92843925372944</v>
      </c>
      <c r="CC73" s="59">
        <f t="shared" si="65"/>
        <v>743.26177258706275</v>
      </c>
      <c r="CD73" s="59">
        <f ca="1">AVERAGE(OFFSET($CC$3,0,0,'Données projet'!$E$12+1,1))-AVERAGE(OFFSET($H$3,0,0,'Données projet'!$E$12+1,1))</f>
        <v>354.24684313982857</v>
      </c>
      <c r="CE73" s="59">
        <f t="shared" si="94"/>
        <v>322.65043486962185</v>
      </c>
      <c r="CF73" s="15">
        <f>IF(ISNA(VLOOKUP(A73,'Données projet'!$A$113:$I$133,3,0)),0,VLOOKUP(A73,'Données projet'!$A$113:$I$133,3,0))</f>
        <v>11</v>
      </c>
      <c r="CG73" s="15">
        <f>IF(ISNA(VLOOKUP(A73,'Données projet'!$A$113:$I$133,4,0)),0,VLOOKUP(A73,'Données projet'!$A$113:$I$133,4,0))</f>
        <v>18</v>
      </c>
      <c r="CH73" s="16">
        <f>IF(ISNA(VLOOKUP(A73,'Données projet'!$A$113:$I$133,5,0)),0%,VLOOKUP(A73,'Données projet'!$A$113:$I$133,5,0)*VLOOKUP('Données projet'!$B$12,Paramètres!$A$1:$I$89,7,0))</f>
        <v>0.43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54.330988932942603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54.330988932942603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316</v>
      </c>
      <c r="CR73" s="12">
        <f>VLOOKUP(A73,'Données projet'!$A$139:$I$159,9,0)</f>
        <v>4.5999999999999996</v>
      </c>
      <c r="CS73" s="12">
        <f t="array" ref="CS73">INDEX(CR:CR,MIN(IF(ISNUMBER(CR73:CR269),ROW(CR73:CR269),"")))</f>
        <v>4.5999999999999996</v>
      </c>
      <c r="CT73" s="12">
        <f>IF('Données projet'!$A$140&gt;35,CT72+CS73-DB72,IF(A73&lt;'Données projet'!$A$140,$CQ$205^A73,IF(A73='Données projet'!$A$140,'Données projet'!$B$140,CT72+CS73-DB72)))</f>
        <v>315.99999999999994</v>
      </c>
      <c r="CU73" s="17">
        <f>CT73*VLOOKUP('Données projet'!$B$13,Paramètres!$A$1:$I$89,3,0)*VLOOKUP('Données projet'!$B$13,Paramètres!$A$1:$I$89,5,0)</f>
        <v>231.69119999999992</v>
      </c>
      <c r="CV73" s="13">
        <f t="shared" si="95"/>
        <v>56.648202447537749</v>
      </c>
      <c r="CW73" s="20">
        <f t="shared" si="67"/>
        <v>502.19112592946141</v>
      </c>
      <c r="CX73" s="59">
        <f t="shared" si="68"/>
        <v>795.52445926279472</v>
      </c>
      <c r="CY73" s="59">
        <f ca="1">AVERAGE(OFFSET($CX$3,0,0,'Données projet'!$E$13+1,1))-AVERAGE(OFFSET($H$3,0,0,'Données projet'!$E$13+1,1))</f>
        <v>328.55201074501201</v>
      </c>
      <c r="CZ73" s="59">
        <f t="shared" si="96"/>
        <v>321.81422611044985</v>
      </c>
      <c r="DA73" s="15">
        <f>IF(ISNA(VLOOKUP(A73,'Données projet'!$A$139:$I$159,3,0)),0,VLOOKUP(A73,'Données projet'!$A$139:$I$159,3,0))</f>
        <v>12</v>
      </c>
      <c r="DB73" s="15">
        <f>IF(ISNA(VLOOKUP(A73,'Données projet'!$A$139:$I$159,4,0)),0,VLOOKUP(A73,'Données projet'!$A$139:$I$159,4,0))</f>
        <v>13</v>
      </c>
      <c r="DC73" s="16">
        <f>IF(ISNA(VLOOKUP(A73,'Données projet'!$A$139:$I$159,5,0)),0%,VLOOKUP(A73,'Données projet'!$A$139:$I$159,5,0)*VLOOKUP('Données projet'!$B$13,Paramètres!$A$1:$I$89,7,0))</f>
        <v>0.43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39.168597543927675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39.168597543927675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328.00000000000006</v>
      </c>
      <c r="DP73" s="17">
        <f>DO73*VLOOKUP('Données projet'!$B$14,Paramètres!$A$1:$I$89,3,0)*VLOOKUP('Données projet'!$B$14,Paramètres!$A$1:$I$89,5,0)</f>
        <v>255.84000000000006</v>
      </c>
      <c r="DQ73" s="13">
        <f t="shared" si="97"/>
        <v>61.834803371075836</v>
      </c>
      <c r="DR73" s="20">
        <f t="shared" si="70"/>
        <v>553.28361587129041</v>
      </c>
      <c r="DS73" s="59">
        <f t="shared" si="71"/>
        <v>846.61694920462378</v>
      </c>
      <c r="DT73" s="59">
        <f ca="1">AVERAGE(OFFSET($DS$3,0,0,'Données projet'!$E$14+1,1))-AVERAGE(OFFSET($H$3,0,0,'Données projet'!$E$14+1,1))</f>
        <v>288.82868507674738</v>
      </c>
      <c r="DU73" s="59">
        <f t="shared" si="98"/>
        <v>283.48738729114024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49.392272477560795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49.392272477560795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316</v>
      </c>
      <c r="EH73" s="12">
        <f>VLOOKUP(A73,'Données projet'!$A$191:$I$211,9,0)</f>
        <v>10</v>
      </c>
      <c r="EI73" s="12">
        <f t="array" ref="EI73">INDEX(EH:EH,MIN(IF(ISNUMBER(EH73:EH269),ROW(EH73:EH269),"")))</f>
        <v>10</v>
      </c>
      <c r="EJ73" s="12">
        <f>IF('Données projet'!$A$192&gt;35,EJ72+EI73-ER72,IF(A73&lt;'Données projet'!$A$192,$EG$205^A73,IF(A73='Données projet'!$A$192,'Données projet'!$B$192,EJ72+EI73-ER72)))</f>
        <v>315.99999999999994</v>
      </c>
      <c r="EK73" s="17">
        <f>EJ73*VLOOKUP('Données projet'!$B$15,Paramètres!$A$1:$I$89,3,0)*VLOOKUP('Données projet'!$B$15,Paramètres!$A$1:$I$89,5,0)</f>
        <v>271.12799999999999</v>
      </c>
      <c r="EL73" s="13">
        <f t="shared" si="99"/>
        <v>65.088601240045278</v>
      </c>
      <c r="EM73" s="20">
        <f t="shared" si="73"/>
        <v>585.57724715974553</v>
      </c>
      <c r="EN73" s="59">
        <f t="shared" si="74"/>
        <v>878.9105804930789</v>
      </c>
      <c r="EO73" s="59">
        <f ca="1">AVERAGE(OFFSET($EN$3,0,0,'Données projet'!$E$15+1,1))-AVERAGE(OFFSET($H$3,0,0,'Données projet'!$E$15+1,1))</f>
        <v>447.47021939360354</v>
      </c>
      <c r="EP73" s="59">
        <f t="shared" si="100"/>
        <v>256.77417912163997</v>
      </c>
      <c r="EQ73" s="15">
        <f>IF(ISNA(VLOOKUP(A73,'Données projet'!$A$191:$I$211,3,0)),0,VLOOKUP(A73,'Données projet'!$A$191:$I$211,3,0))</f>
        <v>10</v>
      </c>
      <c r="ER73" s="15">
        <f>IF(ISNA(VLOOKUP(A73,'Données projet'!$A$191:$I$211,4,0)),0,VLOOKUP(A73,'Données projet'!$A$191:$I$211,4,0))</f>
        <v>28</v>
      </c>
      <c r="ES73" s="16">
        <f>IF(ISNA(VLOOKUP(A73,'Données projet'!$A$191:$I$211,5,0)),0%,VLOOKUP(A73,'Données projet'!$A$191:$I$211,5,0)*VLOOKUP('Données projet'!$B$15,Paramètres!$A$1:$I$89,7,0))</f>
        <v>0.53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81.688818866997508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81.688818866997508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316</v>
      </c>
      <c r="FC73" s="12">
        <f>VLOOKUP(A73,'Données projet'!$A$217:$I$237,9,0)</f>
        <v>4.5999999999999996</v>
      </c>
      <c r="FD73" s="12">
        <f t="array" ref="FD73">INDEX(FC:FC,MIN(IF(ISNUMBER(FC73:FC269),ROW(FC73:FC269),"")))</f>
        <v>4.5999999999999996</v>
      </c>
      <c r="FE73" s="12">
        <f>IF('Données projet'!$A$218&gt;35,FE72+FD73-FM72,IF(A73&lt;'Données projet'!$A$218,$FB$205^A73,IF(A73='Données projet'!$A$218,'Données projet'!$B$218,FE72+FD73-FM72)))</f>
        <v>315.99999999999994</v>
      </c>
      <c r="FF73" s="17">
        <f>FE73*VLOOKUP('Données projet'!$B$16,Paramètres!$A$1:$I$89,3,0)*VLOOKUP('Données projet'!$B$16,Paramètres!$A$1:$I$89,5,0)</f>
        <v>251.40959999999995</v>
      </c>
      <c r="FG73" s="13">
        <f t="shared" si="101"/>
        <v>60.887686632376123</v>
      </c>
      <c r="FH73" s="20">
        <f t="shared" si="76"/>
        <v>543.917774218055</v>
      </c>
      <c r="FI73" s="59">
        <f t="shared" si="77"/>
        <v>837.25110755138826</v>
      </c>
      <c r="FJ73" s="59">
        <f ca="1">AVERAGE(OFFSET($FI$3,0,0,'Données projet'!$E$16+1,1))-AVERAGE(OFFSET($H$3,0,0,'Données projet'!$E$16+1,1))</f>
        <v>353.37024194969638</v>
      </c>
      <c r="FK73" s="59">
        <f t="shared" si="102"/>
        <v>345.4750813433123</v>
      </c>
      <c r="FL73" s="15">
        <f>IF(ISNA(VLOOKUP(A73,'Données projet'!$A$217:$I$237,3,0)),0,VLOOKUP(A73,'Données projet'!$A$217:$I$237,3,0))</f>
        <v>12</v>
      </c>
      <c r="FM73" s="15">
        <f>IF(ISNA(VLOOKUP(A73,'Données projet'!$A$217:$I$237,4,0)),0,VLOOKUP(A73,'Données projet'!$A$217:$I$237,4,0))</f>
        <v>13</v>
      </c>
      <c r="FN73" s="16">
        <f>IF(ISNA(VLOOKUP(A73,'Données projet'!$A$217:$I$237,5,0)),0%,VLOOKUP(A73,'Données projet'!$A$217:$I$237,5,0)*VLOOKUP('Données projet'!$B$16,Paramètres!$A$1:$I$89,7,0))</f>
        <v>0.53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52.386303394971065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52.386303394971065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218</v>
      </c>
      <c r="FX73" s="12">
        <f>VLOOKUP(A73,'Données projet'!$A$243:$I$263,9,0)</f>
        <v>4.8</v>
      </c>
      <c r="FY73" s="12">
        <f t="array" ref="FY73">INDEX(FX:FX,MIN(IF(ISNUMBER(FX73:FX269),ROW(FX73:FX269),"")))</f>
        <v>4.8</v>
      </c>
      <c r="FZ73" s="12">
        <f>IF('Données projet'!$A$244&gt;35,FZ72+FY73-GH72,IF(A73&lt;'Données projet'!$A$244,$FW$205^A73,IF(A73='Données projet'!$A$244,'Données projet'!$B$244,FZ72+FY73-GH72)))</f>
        <v>218.00000000000014</v>
      </c>
      <c r="GA73" s="17">
        <f>FZ73*VLOOKUP('Données projet'!$B$17,Paramètres!$A$1:$I$89,3,0)*VLOOKUP('Données projet'!$B$17,Paramètres!$A$1:$I$89,5,0)</f>
        <v>176.84160000000014</v>
      </c>
      <c r="GB73" s="13">
        <f t="shared" si="103"/>
        <v>44.618778032982952</v>
      </c>
      <c r="GC73" s="20">
        <f t="shared" si="79"/>
        <v>385.71015840744553</v>
      </c>
      <c r="GD73" s="59">
        <f t="shared" si="80"/>
        <v>679.04349174077879</v>
      </c>
      <c r="GE73" s="59">
        <f ca="1">AVERAGE(OFFSET($GD$3,0,0,'Données projet'!$E$17+1,1))-AVERAGE(OFFSET($H$3,0,0,'Données projet'!$E$17+1,1))</f>
        <v>272.90535195666996</v>
      </c>
      <c r="GF73" s="59">
        <f t="shared" si="104"/>
        <v>222.25422164416898</v>
      </c>
      <c r="GG73" s="15">
        <f>IF(ISNA(VLOOKUP(A73,'Données projet'!$A$243:$I$263,3,0)),0,VLOOKUP(A73,'Données projet'!$A$243:$I$263,3,0))</f>
        <v>11</v>
      </c>
      <c r="GH73" s="15">
        <f>IF(ISNA(VLOOKUP(A73,'Données projet'!$A$243:$I$263,4,0)),0,VLOOKUP(A73,'Données projet'!$A$243:$I$263,4,0))</f>
        <v>14</v>
      </c>
      <c r="GI73" s="16">
        <f>IF(ISNA(VLOOKUP(A73,'Données projet'!$A$243:$I$263,5,0)),0%,VLOOKUP(A73,'Données projet'!$A$243:$I$263,5,0)*VLOOKUP('Données projet'!$B$17,Paramètres!$A$1:$I$89,7,0))</f>
        <v>0.43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30.731916945663443</v>
      </c>
      <c r="GM73" s="21">
        <f>EXP(-LN(2)/25)*GM72+(1-EXP(-LN(2)/25))/(LN(2)/25)*Calculateur!GH73*Calculateur!GJ73*VLOOKUP('Données projet'!$B$17,Paramètres!$A$1:$I$89,3,0)*0.475*44/12</f>
        <v>0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30.731916945663443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6">
        <f t="shared" si="56"/>
        <v>256.66666666666669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>
        <f>VLOOKUP(A74,'Données projet'!$A$35:$I$55,2,0)</f>
        <v>348.69</v>
      </c>
      <c r="L74" s="12">
        <f>VLOOKUP(A74,'Données projet'!$A$35:$I$55,9,0)</f>
        <v>11.28875</v>
      </c>
      <c r="M74" s="12">
        <f t="array" ref="M74">INDEX(L:L,MIN(IF(ISNUMBER(L74:L270),ROW(L74:L270),"")))</f>
        <v>11.28875</v>
      </c>
      <c r="N74" s="13">
        <f>IF('Données projet'!$A$36&gt;35,N73+M74-V73,IF(A74&lt;'Données projet'!$A$36,$K$205^A74,IF(A74='Données projet'!$A$36,'Données projet'!$B$36,N73+M74-V73)))</f>
        <v>348.68999999999994</v>
      </c>
      <c r="O74" s="13">
        <f>N74*VLOOKUP('Données projet'!$B$9,Paramètres!$A$1:$I$89,3,0)*VLOOKUP('Données projet'!$B$9,Paramètres!$A$1:$I$89,5,0)</f>
        <v>315.49471199999994</v>
      </c>
      <c r="P74" s="13">
        <f t="shared" si="87"/>
        <v>74.415168706532612</v>
      </c>
      <c r="Q74" s="20">
        <f t="shared" si="54"/>
        <v>679.09304223054414</v>
      </c>
      <c r="R74" s="59">
        <f t="shared" si="55"/>
        <v>972.4263755638774</v>
      </c>
      <c r="S74" s="59">
        <f ca="1">AVERAGE(OFFSET($R$3,0,0,'Données projet'!$E$9+1,1))-AVERAGE(OFFSET($H$3,0,0,'Données projet'!$E$9+1,1))</f>
        <v>530.15029472203241</v>
      </c>
      <c r="T74" s="59">
        <f t="shared" si="88"/>
        <v>279.93992816625956</v>
      </c>
      <c r="U74" s="15">
        <f>IF(ISNA(VLOOKUP(A74,'Données projet'!$A$35:$I$55,3,0)),0,VLOOKUP(A74,'Données projet'!$A$35:$I$55,3,0))</f>
        <v>6</v>
      </c>
      <c r="V74" s="15">
        <f>IF(ISNA(VLOOKUP(A74,'Données projet'!$A$35:$I$55,4,0)),0,VLOOKUP(A74,'Données projet'!$A$35:$I$55,4,0))</f>
        <v>52.07</v>
      </c>
      <c r="W74" s="16">
        <f>IF(ISNA(VLOOKUP(A74,'Données projet'!$A$35:$I$55,5,0)),0%,VLOOKUP(A74,'Données projet'!$A$35:$I$55,5,0)*VLOOKUP('Données projet'!$B$9,Paramètres!$A$1:$I$89,7,0))</f>
        <v>0.43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103.13732072204741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103.13732072204741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>
        <f>VLOOKUP(A74,'Données projet'!$A$61:$I$81,2,0)</f>
        <v>348.69</v>
      </c>
      <c r="AG74" s="12">
        <f>VLOOKUP(A74,'Données projet'!$A$61:$I$81,9,0)</f>
        <v>11.28875</v>
      </c>
      <c r="AH74" s="12">
        <f t="array" ref="AH74">INDEX(AG:AG,MIN(IF(ISNUMBER(AG74:AG270),ROW(AG74:AG270),"")))</f>
        <v>11.28875</v>
      </c>
      <c r="AI74" s="13">
        <f>IF('Données projet'!$A$62&gt;35,AI73+AH74-AQ73,IF(A74&lt;'Données projet'!$A$62,$AF$205^A74,IF(A74='Données projet'!$A$62,'Données projet'!$B$62,AI73+AH74-AQ73)))</f>
        <v>348.68999999999994</v>
      </c>
      <c r="AJ74" s="13">
        <f>AI74*VLOOKUP('Données projet'!$B$10,Paramètres!$A$1:$I$89,3,0)*VLOOKUP('Données projet'!$B$10,Paramètres!$A$1:$I$89,5,0)</f>
        <v>233.90125199999997</v>
      </c>
      <c r="AK74" s="13">
        <f t="shared" si="89"/>
        <v>57.12539590138833</v>
      </c>
      <c r="AL74" s="20">
        <f t="shared" si="58"/>
        <v>506.87141176158457</v>
      </c>
      <c r="AM74" s="59">
        <f t="shared" si="59"/>
        <v>800.20474509491783</v>
      </c>
      <c r="AN74" s="59">
        <f ca="1">AVERAGE(OFFSET($AM$3,0,0,'Données projet'!$E$10+1,1))-AVERAGE(OFFSET($H$3,0,0,'Données projet'!$E$10+1,1))</f>
        <v>403.92523699584234</v>
      </c>
      <c r="AO74" s="59">
        <f t="shared" si="90"/>
        <v>218.36990038879748</v>
      </c>
      <c r="AP74" s="15">
        <f>IF(ISNA(VLOOKUP(A74,'Données projet'!$A$61:$I$81,3,0)),0,VLOOKUP(A74,'Données projet'!$A$61:$I$81,3,0))</f>
        <v>6</v>
      </c>
      <c r="AQ74" s="15">
        <f>IF(ISNA(VLOOKUP(A74,'Données projet'!$A$61:$I$81,4,0)),0,VLOOKUP(A74,'Données projet'!$A$61:$I$81,4,0))</f>
        <v>52.07</v>
      </c>
      <c r="AR74" s="16">
        <f>IF(ISNA(VLOOKUP(A74,'Données projet'!$A$61:$I$81,5,0)),0%,VLOOKUP(A74,'Données projet'!$A$61:$I$81,5,0)*VLOOKUP('Données projet'!$B$10,Paramètres!$A$1:$I$89,7,0))</f>
        <v>0.53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94.246172383939864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94.246172383939864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>
        <f>VLOOKUP(A74,'Données projet'!$A$87:$I$107,2,0)</f>
        <v>348.69</v>
      </c>
      <c r="BB74" s="12">
        <f>VLOOKUP(A74,'Données projet'!$A$87:$I$107,9,0)</f>
        <v>11.28875</v>
      </c>
      <c r="BC74" s="12">
        <f t="array" ref="BC74">INDEX(BB:BB,MIN(IF(ISNUMBER(BB74:BB270),ROW(BB74:BB270),"")))</f>
        <v>11.28875</v>
      </c>
      <c r="BD74" s="12">
        <f>IF('Données projet'!$A$88&gt;35,BD73+BC74-BL73,IF(A74&lt;'Données projet'!$A$88,$BA$205^A74,IF(A74='Données projet'!$A$88,'Données projet'!$B$88,BD73+BC74-BL73)))</f>
        <v>348.68999999999994</v>
      </c>
      <c r="BE74" s="13">
        <f>BD74*VLOOKUP('Données projet'!$B$11,Paramètres!$A$1:$I$89,3,0)*VLOOKUP('Données projet'!$B$11,Paramètres!$A$1:$I$89,5,0)</f>
        <v>331.81340399999993</v>
      </c>
      <c r="BF74" s="13">
        <f t="shared" si="91"/>
        <v>77.806152091723376</v>
      </c>
      <c r="BG74" s="20">
        <f t="shared" si="61"/>
        <v>713.42072685975143</v>
      </c>
      <c r="BH74" s="59">
        <f t="shared" si="62"/>
        <v>1006.7540601930848</v>
      </c>
      <c r="BI74" s="59">
        <f ca="1">AVERAGE(OFFSET($BH$3,0,0,'Données projet'!$E$11+1,1))-AVERAGE(OFFSET($H$3,0,0,'Données projet'!$E$11+1,1))</f>
        <v>555.30922539833159</v>
      </c>
      <c r="BJ74" s="59">
        <f t="shared" si="92"/>
        <v>292.20785527099503</v>
      </c>
      <c r="BK74" s="15">
        <f>IF(ISNA(VLOOKUP(A74,'Données projet'!$A$87:$I$107,3,0)),0,VLOOKUP(A74,'Données projet'!$A$87:$I$107,3,0))</f>
        <v>6</v>
      </c>
      <c r="BL74" s="15">
        <f>IF(ISNA(VLOOKUP(A74,'Données projet'!$A$87:$I$107,4,0)),0,VLOOKUP(A74,'Données projet'!$A$87:$I$107,4,0))</f>
        <v>52.07</v>
      </c>
      <c r="BM74" s="16">
        <f>IF(ISNA(VLOOKUP(A74,'Données projet'!$A$87:$I$107,5,0)),0%,VLOOKUP(A74,'Données projet'!$A$87:$I$107,5,0)*VLOOKUP('Données projet'!$B$11,Paramètres!$A$1:$I$89,7,0))</f>
        <v>0.43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108.47200972491193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108.47200972491193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4.4000000000000004</v>
      </c>
      <c r="BY74" s="12">
        <f>IF('Données projet'!$A$114&gt;35,BY73+BX74-CG73,IF(A74&lt;'Données projet'!$A$114,$BV$205^A74,IF(A74='Données projet'!$A$114,'Données projet'!$B$114,BY73+BX74-CG73)))</f>
        <v>223.4</v>
      </c>
      <c r="BZ74" s="13">
        <f>BY74*VLOOKUP('Données projet'!$B$12,Paramètres!$A$1:$I$89,3,0)*VLOOKUP('Données projet'!$B$12,Paramètres!$A$1:$I$89,5,0)</f>
        <v>195.16224000000003</v>
      </c>
      <c r="CA74" s="13">
        <f t="shared" si="93"/>
        <v>48.67946410296608</v>
      </c>
      <c r="CB74" s="20">
        <f t="shared" si="64"/>
        <v>424.69096797933258</v>
      </c>
      <c r="CC74" s="59">
        <f t="shared" si="65"/>
        <v>718.0243013126659</v>
      </c>
      <c r="CD74" s="59">
        <f ca="1">AVERAGE(OFFSET($CC$3,0,0,'Données projet'!$E$12+1,1))-AVERAGE(OFFSET($H$3,0,0,'Données projet'!$E$12+1,1))</f>
        <v>354.24684313982857</v>
      </c>
      <c r="CE74" s="59">
        <f t="shared" si="94"/>
        <v>322.65043486962185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53.265591378598678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53.265591378598678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4.2</v>
      </c>
      <c r="CT74" s="12">
        <f>IF('Données projet'!$A$140&gt;35,CT73+CS74-DB73,IF(A74&lt;'Données projet'!$A$140,$CQ$205^A74,IF(A74='Données projet'!$A$140,'Données projet'!$B$140,CT73+CS74-DB73)))</f>
        <v>307.19999999999993</v>
      </c>
      <c r="CU74" s="17">
        <f>CT74*VLOOKUP('Données projet'!$B$13,Paramètres!$A$1:$I$89,3,0)*VLOOKUP('Données projet'!$B$13,Paramètres!$A$1:$I$89,5,0)</f>
        <v>225.23903999999993</v>
      </c>
      <c r="CV74" s="13">
        <f t="shared" si="95"/>
        <v>55.252000822487368</v>
      </c>
      <c r="CW74" s="20">
        <f t="shared" si="67"/>
        <v>488.52189609916542</v>
      </c>
      <c r="CX74" s="59">
        <f t="shared" si="68"/>
        <v>781.85522943249873</v>
      </c>
      <c r="CY74" s="59">
        <f ca="1">AVERAGE(OFFSET($CX$3,0,0,'Données projet'!$E$13+1,1))-AVERAGE(OFFSET($H$3,0,0,'Données projet'!$E$13+1,1))</f>
        <v>328.55201074501201</v>
      </c>
      <c r="CZ74" s="59">
        <f t="shared" si="96"/>
        <v>321.81422611044985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38.400525236576762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38.400525236576762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328.00000000000006</v>
      </c>
      <c r="DP74" s="17">
        <f>DO74*VLOOKUP('Données projet'!$B$14,Paramètres!$A$1:$I$89,3,0)*VLOOKUP('Données projet'!$B$14,Paramètres!$A$1:$I$89,5,0)</f>
        <v>255.84000000000006</v>
      </c>
      <c r="DQ74" s="13">
        <f t="shared" si="97"/>
        <v>61.834803371075836</v>
      </c>
      <c r="DR74" s="20">
        <f t="shared" si="70"/>
        <v>553.28361587129041</v>
      </c>
      <c r="DS74" s="59">
        <f t="shared" si="71"/>
        <v>846.61694920462378</v>
      </c>
      <c r="DT74" s="59">
        <f ca="1">AVERAGE(OFFSET($DS$3,0,0,'Données projet'!$E$14+1,1))-AVERAGE(OFFSET($H$3,0,0,'Données projet'!$E$14+1,1))</f>
        <v>288.82868507674738</v>
      </c>
      <c r="DU74" s="59">
        <f t="shared" si="98"/>
        <v>283.48738729114024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48.423720140587314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48.423720140587314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9.4</v>
      </c>
      <c r="EJ74" s="12">
        <f>IF('Données projet'!$A$192&gt;35,EJ73+EI74-ER73,IF(A74&lt;'Données projet'!$A$192,$EG$205^A74,IF(A74='Données projet'!$A$192,'Données projet'!$B$192,EJ73+EI74-ER73)))</f>
        <v>297.39999999999992</v>
      </c>
      <c r="EK74" s="17">
        <f>EJ74*VLOOKUP('Données projet'!$B$15,Paramètres!$A$1:$I$89,3,0)*VLOOKUP('Données projet'!$B$15,Paramètres!$A$1:$I$89,5,0)</f>
        <v>255.16919999999996</v>
      </c>
      <c r="EL74" s="13">
        <f t="shared" si="99"/>
        <v>61.691525331424884</v>
      </c>
      <c r="EM74" s="20">
        <f t="shared" si="73"/>
        <v>551.86576328556498</v>
      </c>
      <c r="EN74" s="59">
        <f t="shared" si="74"/>
        <v>845.19909661889824</v>
      </c>
      <c r="EO74" s="59">
        <f ca="1">AVERAGE(OFFSET($EN$3,0,0,'Données projet'!$E$15+1,1))-AVERAGE(OFFSET($H$3,0,0,'Données projet'!$E$15+1,1))</f>
        <v>447.47021939360354</v>
      </c>
      <c r="EP74" s="59">
        <f t="shared" si="100"/>
        <v>256.77417912163997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80.086950954275366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80.086950954275366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4.2</v>
      </c>
      <c r="FE74" s="12">
        <f>IF('Données projet'!$A$218&gt;35,FE73+FD74-FM73,IF(A74&lt;'Données projet'!$A$218,$FB$205^A74,IF(A74='Données projet'!$A$218,'Données projet'!$B$218,FE73+FD74-FM73)))</f>
        <v>307.19999999999993</v>
      </c>
      <c r="FF74" s="17">
        <f>FE74*VLOOKUP('Données projet'!$B$16,Paramètres!$A$1:$I$89,3,0)*VLOOKUP('Données projet'!$B$16,Paramètres!$A$1:$I$89,5,0)</f>
        <v>244.40831999999995</v>
      </c>
      <c r="FG74" s="13">
        <f t="shared" si="101"/>
        <v>59.38699493610541</v>
      </c>
      <c r="FH74" s="20">
        <f t="shared" si="76"/>
        <v>529.11017351371675</v>
      </c>
      <c r="FI74" s="59">
        <f t="shared" si="77"/>
        <v>822.44350684705</v>
      </c>
      <c r="FJ74" s="59">
        <f ca="1">AVERAGE(OFFSET($FI$3,0,0,'Données projet'!$E$16+1,1))-AVERAGE(OFFSET($H$3,0,0,'Données projet'!$E$16+1,1))</f>
        <v>353.37024194969638</v>
      </c>
      <c r="FK74" s="59">
        <f t="shared" si="102"/>
        <v>345.4750813433123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51.359039937885704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51.359039937885704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4.5999999999999996</v>
      </c>
      <c r="FZ74" s="12">
        <f>IF('Données projet'!$A$244&gt;35,FZ73+FY74-GH73,IF(A74&lt;'Données projet'!$A$244,$FW$205^A74,IF(A74='Données projet'!$A$244,'Données projet'!$B$244,FZ73+FY74-GH73)))</f>
        <v>208.60000000000014</v>
      </c>
      <c r="GA74" s="17">
        <f>FZ74*VLOOKUP('Données projet'!$B$17,Paramètres!$A$1:$I$89,3,0)*VLOOKUP('Données projet'!$B$17,Paramètres!$A$1:$I$89,5,0)</f>
        <v>169.21632000000014</v>
      </c>
      <c r="GB74" s="13">
        <f t="shared" si="103"/>
        <v>42.91445816325745</v>
      </c>
      <c r="GC74" s="20">
        <f t="shared" si="79"/>
        <v>369.46110530100697</v>
      </c>
      <c r="GD74" s="59">
        <f t="shared" si="80"/>
        <v>662.79443863434028</v>
      </c>
      <c r="GE74" s="59">
        <f ca="1">AVERAGE(OFFSET($GD$3,0,0,'Données projet'!$E$17+1,1))-AVERAGE(OFFSET($H$3,0,0,'Données projet'!$E$17+1,1))</f>
        <v>272.90535195666996</v>
      </c>
      <c r="GF74" s="59">
        <f t="shared" si="104"/>
        <v>222.25422164416898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30.129282798977442</v>
      </c>
      <c r="GM74" s="21">
        <f>EXP(-LN(2)/25)*GM73+(1-EXP(-LN(2)/25))/(LN(2)/25)*Calculateur!GH74*Calculateur!GJ74*VLOOKUP('Données projet'!$B$17,Paramètres!$A$1:$I$89,3,0)*0.475*44/12</f>
        <v>0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30.129282798977442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6">
        <f t="shared" si="56"/>
        <v>256.66666666666669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11.009999999999998</v>
      </c>
      <c r="N75" s="13">
        <f>IF('Données projet'!$A$36&gt;35,N74+M75-V74,IF(A75&lt;'Données projet'!$A$36,$K$205^A75,IF(A75='Données projet'!$A$36,'Données projet'!$B$36,N74+M75-V74)))</f>
        <v>307.62999999999994</v>
      </c>
      <c r="O75" s="13">
        <f>N75*VLOOKUP('Données projet'!$B$9,Paramètres!$A$1:$I$89,3,0)*VLOOKUP('Données projet'!$B$9,Paramètres!$A$1:$I$89,5,0)</f>
        <v>278.34362399999992</v>
      </c>
      <c r="P75" s="13">
        <f t="shared" si="87"/>
        <v>66.616848235919079</v>
      </c>
      <c r="Q75" s="20">
        <f t="shared" si="54"/>
        <v>600.80615581089216</v>
      </c>
      <c r="R75" s="59">
        <f t="shared" si="55"/>
        <v>894.13948914422554</v>
      </c>
      <c r="S75" s="59">
        <f ca="1">AVERAGE(OFFSET($R$3,0,0,'Données projet'!$E$9+1,1))-AVERAGE(OFFSET($H$3,0,0,'Données projet'!$E$9+1,1))</f>
        <v>530.15029472203241</v>
      </c>
      <c r="T75" s="59">
        <f t="shared" si="88"/>
        <v>279.93992816625956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101.11486077024209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101.11486077024209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11.009999999999998</v>
      </c>
      <c r="AI75" s="13">
        <f>IF('Données projet'!$A$62&gt;35,AI74+AH75-AQ74,IF(A75&lt;'Données projet'!$A$62,$AF$205^A75,IF(A75='Données projet'!$A$62,'Données projet'!$B$62,AI74+AH75-AQ74)))</f>
        <v>307.62999999999994</v>
      </c>
      <c r="AJ75" s="13">
        <f>AI75*VLOOKUP('Données projet'!$B$10,Paramètres!$A$1:$I$89,3,0)*VLOOKUP('Données projet'!$B$10,Paramètres!$A$1:$I$89,5,0)</f>
        <v>206.35820399999997</v>
      </c>
      <c r="AK75" s="13">
        <f t="shared" si="89"/>
        <v>51.138953190944207</v>
      </c>
      <c r="AL75" s="20">
        <f t="shared" si="58"/>
        <v>448.47421544089434</v>
      </c>
      <c r="AM75" s="59">
        <f t="shared" si="59"/>
        <v>741.8075487742276</v>
      </c>
      <c r="AN75" s="59">
        <f ca="1">AVERAGE(OFFSET($AM$3,0,0,'Données projet'!$E$10+1,1))-AVERAGE(OFFSET($H$3,0,0,'Données projet'!$E$10+1,1))</f>
        <v>403.92523699584234</v>
      </c>
      <c r="AO75" s="59">
        <f t="shared" si="90"/>
        <v>218.36990038879748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92.398062427979838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92.398062427979838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11.009999999999998</v>
      </c>
      <c r="BD75" s="12">
        <f>IF('Données projet'!$A$88&gt;35,BD74+BC75-BL74,IF(A75&lt;'Données projet'!$A$88,$BA$205^A75,IF(A75='Données projet'!$A$88,'Données projet'!$B$88,BD74+BC75-BL74)))</f>
        <v>307.62999999999994</v>
      </c>
      <c r="BE75" s="13">
        <f>BD75*VLOOKUP('Données projet'!$B$11,Paramètres!$A$1:$I$89,3,0)*VLOOKUP('Données projet'!$B$11,Paramètres!$A$1:$I$89,5,0)</f>
        <v>292.74070799999993</v>
      </c>
      <c r="BF75" s="13">
        <f t="shared" si="91"/>
        <v>69.652474298028039</v>
      </c>
      <c r="BG75" s="20">
        <f t="shared" si="61"/>
        <v>631.16812583573198</v>
      </c>
      <c r="BH75" s="59">
        <f t="shared" si="62"/>
        <v>924.50145916906536</v>
      </c>
      <c r="BI75" s="59">
        <f ca="1">AVERAGE(OFFSET($BH$3,0,0,'Données projet'!$E$11+1,1))-AVERAGE(OFFSET($H$3,0,0,'Données projet'!$E$11+1,1))</f>
        <v>555.30922539833159</v>
      </c>
      <c r="BJ75" s="59">
        <f t="shared" si="92"/>
        <v>292.20785527099503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106.34493977559944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106.34493977559944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4.4000000000000004</v>
      </c>
      <c r="BY75" s="12">
        <f>IF('Données projet'!$A$114&gt;35,BY74+BX75-CG74,IF(A75&lt;'Données projet'!$A$114,$BV$205^A75,IF(A75='Données projet'!$A$114,'Données projet'!$B$114,BY74+BX75-CG74)))</f>
        <v>227.8</v>
      </c>
      <c r="BZ75" s="13">
        <f>BY75*VLOOKUP('Données projet'!$B$12,Paramètres!$A$1:$I$89,3,0)*VLOOKUP('Données projet'!$B$12,Paramètres!$A$1:$I$89,5,0)</f>
        <v>199.00608000000003</v>
      </c>
      <c r="CA75" s="13">
        <f t="shared" si="93"/>
        <v>49.525670897515027</v>
      </c>
      <c r="CB75" s="20">
        <f t="shared" si="64"/>
        <v>432.85946614650538</v>
      </c>
      <c r="CC75" s="59">
        <f t="shared" si="65"/>
        <v>726.19279947983864</v>
      </c>
      <c r="CD75" s="59">
        <f ca="1">AVERAGE(OFFSET($CC$3,0,0,'Données projet'!$E$12+1,1))-AVERAGE(OFFSET($H$3,0,0,'Données projet'!$E$12+1,1))</f>
        <v>354.24684313982857</v>
      </c>
      <c r="CE75" s="59">
        <f t="shared" si="94"/>
        <v>322.65043486962185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52.221085620467093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52.221085620467093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4.2</v>
      </c>
      <c r="CT75" s="12">
        <f>IF('Données projet'!$A$140&gt;35,CT74+CS75-DB74,IF(A75&lt;'Données projet'!$A$140,$CQ$205^A75,IF(A75='Données projet'!$A$140,'Données projet'!$B$140,CT74+CS75-DB74)))</f>
        <v>311.39999999999992</v>
      </c>
      <c r="CU75" s="17">
        <f>CT75*VLOOKUP('Données projet'!$B$13,Paramètres!$A$1:$I$89,3,0)*VLOOKUP('Données projet'!$B$13,Paramètres!$A$1:$I$89,5,0)</f>
        <v>228.31847999999994</v>
      </c>
      <c r="CV75" s="13">
        <f t="shared" si="95"/>
        <v>55.918942466546987</v>
      </c>
      <c r="CW75" s="20">
        <f t="shared" si="67"/>
        <v>495.04684412923598</v>
      </c>
      <c r="CX75" s="59">
        <f t="shared" si="68"/>
        <v>788.38017746256924</v>
      </c>
      <c r="CY75" s="59">
        <f ca="1">AVERAGE(OFFSET($CX$3,0,0,'Données projet'!$E$13+1,1))-AVERAGE(OFFSET($H$3,0,0,'Données projet'!$E$13+1,1))</f>
        <v>328.55201074501201</v>
      </c>
      <c r="CZ75" s="59">
        <f t="shared" si="96"/>
        <v>321.81422611044985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37.647514358695155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37.647514358695155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328.00000000000006</v>
      </c>
      <c r="DP75" s="17">
        <f>DO75*VLOOKUP('Données projet'!$B$14,Paramètres!$A$1:$I$89,3,0)*VLOOKUP('Données projet'!$B$14,Paramètres!$A$1:$I$89,5,0)</f>
        <v>255.84000000000006</v>
      </c>
      <c r="DQ75" s="13">
        <f t="shared" si="97"/>
        <v>61.834803371075836</v>
      </c>
      <c r="DR75" s="20">
        <f t="shared" si="70"/>
        <v>553.28361587129041</v>
      </c>
      <c r="DS75" s="59">
        <f t="shared" si="71"/>
        <v>846.61694920462378</v>
      </c>
      <c r="DT75" s="59">
        <f ca="1">AVERAGE(OFFSET($DS$3,0,0,'Données projet'!$E$14+1,1))-AVERAGE(OFFSET($H$3,0,0,'Données projet'!$E$14+1,1))</f>
        <v>288.82868507674738</v>
      </c>
      <c r="DU75" s="59">
        <f t="shared" si="98"/>
        <v>283.48738729114024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47.47416052418329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47.47416052418329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9.4</v>
      </c>
      <c r="EJ75" s="12">
        <f>IF('Données projet'!$A$192&gt;35,EJ74+EI75-ER74,IF(A75&lt;'Données projet'!$A$192,$EG$205^A75,IF(A75='Données projet'!$A$192,'Données projet'!$B$192,EJ74+EI75-ER74)))</f>
        <v>306.7999999999999</v>
      </c>
      <c r="EK75" s="17">
        <f>EJ75*VLOOKUP('Données projet'!$B$15,Paramètres!$A$1:$I$89,3,0)*VLOOKUP('Données projet'!$B$15,Paramètres!$A$1:$I$89,5,0)</f>
        <v>263.23439999999994</v>
      </c>
      <c r="EL75" s="13">
        <f t="shared" si="99"/>
        <v>63.411324464279403</v>
      </c>
      <c r="EM75" s="20">
        <f t="shared" si="73"/>
        <v>568.90797010861979</v>
      </c>
      <c r="EN75" s="59">
        <f t="shared" si="74"/>
        <v>862.24130344195305</v>
      </c>
      <c r="EO75" s="59">
        <f ca="1">AVERAGE(OFFSET($EN$3,0,0,'Données projet'!$E$15+1,1))-AVERAGE(OFFSET($H$3,0,0,'Données projet'!$E$15+1,1))</f>
        <v>447.47021939360354</v>
      </c>
      <c r="EP75" s="59">
        <f t="shared" si="100"/>
        <v>256.77417912163997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78.516494694278748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78.516494694278748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4.2</v>
      </c>
      <c r="FE75" s="12">
        <f>IF('Données projet'!$A$218&gt;35,FE74+FD75-FM74,IF(A75&lt;'Données projet'!$A$218,$FB$205^A75,IF(A75='Données projet'!$A$218,'Données projet'!$B$218,FE74+FD75-FM74)))</f>
        <v>311.39999999999992</v>
      </c>
      <c r="FF75" s="17">
        <f>FE75*VLOOKUP('Données projet'!$B$16,Paramètres!$A$1:$I$89,3,0)*VLOOKUP('Données projet'!$B$16,Paramètres!$A$1:$I$89,5,0)</f>
        <v>247.74983999999995</v>
      </c>
      <c r="FG75" s="13">
        <f t="shared" si="101"/>
        <v>60.103849700617872</v>
      </c>
      <c r="FH75" s="20">
        <f t="shared" si="76"/>
        <v>536.17850956190932</v>
      </c>
      <c r="FI75" s="59">
        <f t="shared" si="77"/>
        <v>829.51184289524258</v>
      </c>
      <c r="FJ75" s="59">
        <f ca="1">AVERAGE(OFFSET($FI$3,0,0,'Données projet'!$E$16+1,1))-AVERAGE(OFFSET($H$3,0,0,'Données projet'!$E$16+1,1))</f>
        <v>353.37024194969638</v>
      </c>
      <c r="FK75" s="59">
        <f t="shared" si="102"/>
        <v>345.4750813433123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50.351920490624948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50.351920490624948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4.5999999999999996</v>
      </c>
      <c r="FZ75" s="12">
        <f>IF('Données projet'!$A$244&gt;35,FZ74+FY75-GH74,IF(A75&lt;'Données projet'!$A$244,$FW$205^A75,IF(A75='Données projet'!$A$244,'Données projet'!$B$244,FZ74+FY75-GH74)))</f>
        <v>213.20000000000013</v>
      </c>
      <c r="GA75" s="17">
        <f>FZ75*VLOOKUP('Données projet'!$B$17,Paramètres!$A$1:$I$89,3,0)*VLOOKUP('Données projet'!$B$17,Paramètres!$A$1:$I$89,5,0)</f>
        <v>172.94784000000013</v>
      </c>
      <c r="GB75" s="13">
        <f t="shared" si="103"/>
        <v>43.749579650768077</v>
      </c>
      <c r="GC75" s="20">
        <f t="shared" si="79"/>
        <v>377.41467255842127</v>
      </c>
      <c r="GD75" s="59">
        <f t="shared" si="80"/>
        <v>670.74800589175459</v>
      </c>
      <c r="GE75" s="59">
        <f ca="1">AVERAGE(OFFSET($GD$3,0,0,'Données projet'!$E$17+1,1))-AVERAGE(OFFSET($H$3,0,0,'Données projet'!$E$17+1,1))</f>
        <v>272.90535195666996</v>
      </c>
      <c r="GF75" s="59">
        <f t="shared" si="104"/>
        <v>222.25422164416898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29.538465940337421</v>
      </c>
      <c r="GM75" s="21">
        <f>EXP(-LN(2)/25)*GM74+(1-EXP(-LN(2)/25))/(LN(2)/25)*Calculateur!GH75*Calculateur!GJ75*VLOOKUP('Données projet'!$B$17,Paramètres!$A$1:$I$89,3,0)*0.475*44/12</f>
        <v>0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29.538465940337421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6">
        <f t="shared" si="56"/>
        <v>256.66666666666669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11.009999999999998</v>
      </c>
      <c r="N76" s="13">
        <f>IF('Données projet'!$A$36&gt;35,N75+M76-V75,IF(A76&lt;'Données projet'!$A$36,$K$205^A76,IF(A76='Données projet'!$A$36,'Données projet'!$B$36,N75+M76-V75)))</f>
        <v>318.63999999999993</v>
      </c>
      <c r="O76" s="13">
        <f>N76*VLOOKUP('Données projet'!$B$9,Paramètres!$A$1:$I$89,3,0)*VLOOKUP('Données projet'!$B$9,Paramètres!$A$1:$I$89,5,0)</f>
        <v>288.30547199999995</v>
      </c>
      <c r="P76" s="13">
        <f t="shared" si="87"/>
        <v>68.719196733788849</v>
      </c>
      <c r="Q76" s="20">
        <f t="shared" si="54"/>
        <v>621.81796471134874</v>
      </c>
      <c r="R76" s="59">
        <f t="shared" si="55"/>
        <v>915.15129804468211</v>
      </c>
      <c r="S76" s="59">
        <f ca="1">AVERAGE(OFFSET($R$3,0,0,'Données projet'!$E$9+1,1))-AVERAGE(OFFSET($H$3,0,0,'Données projet'!$E$9+1,1))</f>
        <v>530.15029472203241</v>
      </c>
      <c r="T76" s="59">
        <f t="shared" si="88"/>
        <v>279.93992816625956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99.13206002451291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99.13206002451291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11.009999999999998</v>
      </c>
      <c r="AI76" s="13">
        <f>IF('Données projet'!$A$62&gt;35,AI75+AH76-AQ75,IF(A76&lt;'Données projet'!$A$62,$AF$205^A76,IF(A76='Données projet'!$A$62,'Données projet'!$B$62,AI75+AH76-AQ75)))</f>
        <v>318.63999999999993</v>
      </c>
      <c r="AJ76" s="13">
        <f>AI76*VLOOKUP('Données projet'!$B$10,Paramètres!$A$1:$I$89,3,0)*VLOOKUP('Données projet'!$B$10,Paramètres!$A$1:$I$89,5,0)</f>
        <v>213.74371199999996</v>
      </c>
      <c r="AK76" s="13">
        <f t="shared" si="89"/>
        <v>52.752837730225643</v>
      </c>
      <c r="AL76" s="20">
        <f t="shared" si="58"/>
        <v>464.14815744680953</v>
      </c>
      <c r="AM76" s="59">
        <f t="shared" si="59"/>
        <v>757.48149078014285</v>
      </c>
      <c r="AN76" s="59">
        <f ca="1">AVERAGE(OFFSET($AM$3,0,0,'Données projet'!$E$10+1,1))-AVERAGE(OFFSET($H$3,0,0,'Données projet'!$E$10+1,1))</f>
        <v>403.92523699584234</v>
      </c>
      <c r="AO76" s="59">
        <f t="shared" si="90"/>
        <v>218.36990038879748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90.586192781020415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90.586192781020415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11.009999999999998</v>
      </c>
      <c r="BD76" s="12">
        <f>IF('Données projet'!$A$88&gt;35,BD75+BC76-BL75,IF(A76&lt;'Données projet'!$A$88,$BA$205^A76,IF(A76='Données projet'!$A$88,'Données projet'!$B$88,BD75+BC76-BL75)))</f>
        <v>318.63999999999993</v>
      </c>
      <c r="BE76" s="13">
        <f>BD76*VLOOKUP('Données projet'!$B$11,Paramètres!$A$1:$I$89,3,0)*VLOOKUP('Données projet'!$B$11,Paramètres!$A$1:$I$89,5,0)</f>
        <v>303.21782399999995</v>
      </c>
      <c r="BF76" s="13">
        <f t="shared" si="91"/>
        <v>71.850623543918246</v>
      </c>
      <c r="BG76" s="20">
        <f t="shared" si="61"/>
        <v>653.24421280565741</v>
      </c>
      <c r="BH76" s="59">
        <f t="shared" si="62"/>
        <v>946.57754613899078</v>
      </c>
      <c r="BI76" s="59">
        <f ca="1">AVERAGE(OFFSET($BH$3,0,0,'Données projet'!$E$11+1,1))-AVERAGE(OFFSET($H$3,0,0,'Données projet'!$E$11+1,1))</f>
        <v>555.30922539833159</v>
      </c>
      <c r="BJ76" s="59">
        <f t="shared" si="92"/>
        <v>292.20785527099503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104.25958037060842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104.25958037060842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4.4000000000000004</v>
      </c>
      <c r="BY76" s="12">
        <f>IF('Données projet'!$A$114&gt;35,BY75+BX76-CG75,IF(A76&lt;'Données projet'!$A$114,$BV$205^A76,IF(A76='Données projet'!$A$114,'Données projet'!$B$114,BY75+BX76-CG75)))</f>
        <v>232.20000000000002</v>
      </c>
      <c r="BZ76" s="13">
        <f>BY76*VLOOKUP('Données projet'!$B$12,Paramètres!$A$1:$I$89,3,0)*VLOOKUP('Données projet'!$B$12,Paramètres!$A$1:$I$89,5,0)</f>
        <v>202.84992000000003</v>
      </c>
      <c r="CA76" s="13">
        <f t="shared" si="93"/>
        <v>50.369977187686075</v>
      </c>
      <c r="CB76" s="20">
        <f t="shared" si="64"/>
        <v>441.02465426855332</v>
      </c>
      <c r="CC76" s="59">
        <f t="shared" si="65"/>
        <v>734.35798760188663</v>
      </c>
      <c r="CD76" s="59">
        <f ca="1">AVERAGE(OFFSET($CC$3,0,0,'Données projet'!$E$12+1,1))-AVERAGE(OFFSET($H$3,0,0,'Données projet'!$E$12+1,1))</f>
        <v>354.24684313982857</v>
      </c>
      <c r="CE76" s="59">
        <f t="shared" si="94"/>
        <v>322.65043486962185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51.197061983166869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51.197061983166869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4.2</v>
      </c>
      <c r="CT76" s="12">
        <f>IF('Données projet'!$A$140&gt;35,CT75+CS76-DB75,IF(A76&lt;'Données projet'!$A$140,$CQ$205^A76,IF(A76='Données projet'!$A$140,'Données projet'!$B$140,CT75+CS76-DB75)))</f>
        <v>315.59999999999991</v>
      </c>
      <c r="CU76" s="17">
        <f>CT76*VLOOKUP('Données projet'!$B$13,Paramètres!$A$1:$I$89,3,0)*VLOOKUP('Données projet'!$B$13,Paramètres!$A$1:$I$89,5,0)</f>
        <v>231.39791999999991</v>
      </c>
      <c r="CV76" s="13">
        <f t="shared" si="95"/>
        <v>56.584837838715806</v>
      </c>
      <c r="CW76" s="20">
        <f t="shared" si="67"/>
        <v>501.56996990242982</v>
      </c>
      <c r="CX76" s="59">
        <f t="shared" si="68"/>
        <v>794.90330323576313</v>
      </c>
      <c r="CY76" s="59">
        <f ca="1">AVERAGE(OFFSET($CX$3,0,0,'Données projet'!$E$13+1,1))-AVERAGE(OFFSET($H$3,0,0,'Données projet'!$E$13+1,1))</f>
        <v>328.55201074501201</v>
      </c>
      <c r="CZ76" s="59">
        <f t="shared" si="96"/>
        <v>321.81422611044985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36.909269564837523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36.909269564837523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328.00000000000006</v>
      </c>
      <c r="DP76" s="17">
        <f>DO76*VLOOKUP('Données projet'!$B$14,Paramètres!$A$1:$I$89,3,0)*VLOOKUP('Données projet'!$B$14,Paramètres!$A$1:$I$89,5,0)</f>
        <v>255.84000000000006</v>
      </c>
      <c r="DQ76" s="13">
        <f t="shared" si="97"/>
        <v>61.834803371075836</v>
      </c>
      <c r="DR76" s="20">
        <f t="shared" si="70"/>
        <v>553.28361587129041</v>
      </c>
      <c r="DS76" s="59">
        <f t="shared" si="71"/>
        <v>846.61694920462378</v>
      </c>
      <c r="DT76" s="59">
        <f ca="1">AVERAGE(OFFSET($DS$3,0,0,'Données projet'!$E$14+1,1))-AVERAGE(OFFSET($H$3,0,0,'Données projet'!$E$14+1,1))</f>
        <v>288.82868507674738</v>
      </c>
      <c r="DU76" s="59">
        <f t="shared" si="98"/>
        <v>283.48738729114024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46.543221192682772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46.543221192682772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9.4</v>
      </c>
      <c r="EJ76" s="12">
        <f>IF('Données projet'!$A$192&gt;35,EJ75+EI76-ER75,IF(A76&lt;'Données projet'!$A$192,$EG$205^A76,IF(A76='Données projet'!$A$192,'Données projet'!$B$192,EJ75+EI76-ER75)))</f>
        <v>316.19999999999987</v>
      </c>
      <c r="EK76" s="17">
        <f>EJ76*VLOOKUP('Données projet'!$B$15,Paramètres!$A$1:$I$89,3,0)*VLOOKUP('Données projet'!$B$15,Paramètres!$A$1:$I$89,5,0)</f>
        <v>271.29959999999994</v>
      </c>
      <c r="EL76" s="13">
        <f t="shared" si="99"/>
        <v>65.125000081857877</v>
      </c>
      <c r="EM76" s="20">
        <f t="shared" si="73"/>
        <v>585.93951180923568</v>
      </c>
      <c r="EN76" s="59">
        <f t="shared" si="74"/>
        <v>879.27284514256894</v>
      </c>
      <c r="EO76" s="59">
        <f ca="1">AVERAGE(OFFSET($EN$3,0,0,'Données projet'!$E$15+1,1))-AVERAGE(OFFSET($H$3,0,0,'Données projet'!$E$15+1,1))</f>
        <v>447.47021939360354</v>
      </c>
      <c r="EP76" s="59">
        <f t="shared" si="100"/>
        <v>256.77417912163997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76.976834123656928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76.976834123656928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4.2</v>
      </c>
      <c r="FE76" s="12">
        <f>IF('Données projet'!$A$218&gt;35,FE75+FD76-FM75,IF(A76&lt;'Données projet'!$A$218,$FB$205^A76,IF(A76='Données projet'!$A$218,'Données projet'!$B$218,FE75+FD76-FM75)))</f>
        <v>315.59999999999991</v>
      </c>
      <c r="FF76" s="17">
        <f>FE76*VLOOKUP('Données projet'!$B$16,Paramètres!$A$1:$I$89,3,0)*VLOOKUP('Données projet'!$B$16,Paramètres!$A$1:$I$89,5,0)</f>
        <v>251.09135999999995</v>
      </c>
      <c r="FG76" s="13">
        <f t="shared" si="101"/>
        <v>60.81957989149403</v>
      </c>
      <c r="FH76" s="20">
        <f t="shared" si="76"/>
        <v>543.24488697768527</v>
      </c>
      <c r="FI76" s="59">
        <f t="shared" si="77"/>
        <v>836.57822031101864</v>
      </c>
      <c r="FJ76" s="59">
        <f ca="1">AVERAGE(OFFSET($FI$3,0,0,'Données projet'!$E$16+1,1))-AVERAGE(OFFSET($H$3,0,0,'Données projet'!$E$16+1,1))</f>
        <v>353.37024194969638</v>
      </c>
      <c r="FK76" s="59">
        <f t="shared" si="102"/>
        <v>345.4750813433123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49.364550041442769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49.364550041442769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4.5999999999999996</v>
      </c>
      <c r="FZ76" s="12">
        <f>IF('Données projet'!$A$244&gt;35,FZ75+FY76-GH75,IF(A76&lt;'Données projet'!$A$244,$FW$205^A76,IF(A76='Données projet'!$A$244,'Données projet'!$B$244,FZ75+FY76-GH75)))</f>
        <v>217.80000000000013</v>
      </c>
      <c r="GA76" s="17">
        <f>FZ76*VLOOKUP('Données projet'!$B$17,Paramètres!$A$1:$I$89,3,0)*VLOOKUP('Données projet'!$B$17,Paramètres!$A$1:$I$89,5,0)</f>
        <v>176.67936000000012</v>
      </c>
      <c r="GB76" s="13">
        <f t="shared" si="103"/>
        <v>44.5826062365838</v>
      </c>
      <c r="GC76" s="20">
        <f t="shared" si="79"/>
        <v>385.36459119538364</v>
      </c>
      <c r="GD76" s="59">
        <f t="shared" si="80"/>
        <v>678.69792452871695</v>
      </c>
      <c r="GE76" s="59">
        <f ca="1">AVERAGE(OFFSET($GD$3,0,0,'Données projet'!$E$17+1,1))-AVERAGE(OFFSET($H$3,0,0,'Données projet'!$E$17+1,1))</f>
        <v>272.90535195666996</v>
      </c>
      <c r="GF76" s="59">
        <f t="shared" si="104"/>
        <v>222.25422164416898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28.959234639932628</v>
      </c>
      <c r="GM76" s="21">
        <f>EXP(-LN(2)/25)*GM75+(1-EXP(-LN(2)/25))/(LN(2)/25)*Calculateur!GH76*Calculateur!GJ76*VLOOKUP('Données projet'!$B$17,Paramètres!$A$1:$I$89,3,0)*0.475*44/12</f>
        <v>0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28.959234639932628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6">
        <f t="shared" si="56"/>
        <v>256.66666666666669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11.009999999999998</v>
      </c>
      <c r="N77" s="13">
        <f>IF('Données projet'!$A$36&gt;35,N76+M77-V76,IF(A77&lt;'Données projet'!$A$36,$K$205^A77,IF(A77='Données projet'!$A$36,'Données projet'!$B$36,N76+M77-V76)))</f>
        <v>329.64999999999992</v>
      </c>
      <c r="O77" s="13">
        <f>N77*VLOOKUP('Données projet'!$B$9,Paramètres!$A$1:$I$89,3,0)*VLOOKUP('Données projet'!$B$9,Paramètres!$A$1:$I$89,5,0)</f>
        <v>298.26731999999993</v>
      </c>
      <c r="P77" s="13">
        <f t="shared" si="87"/>
        <v>70.813104833271126</v>
      </c>
      <c r="Q77" s="20">
        <f t="shared" si="54"/>
        <v>642.81507325128052</v>
      </c>
      <c r="R77" s="59">
        <f t="shared" si="55"/>
        <v>936.14840658461389</v>
      </c>
      <c r="S77" s="59">
        <f ca="1">AVERAGE(OFFSET($R$3,0,0,'Données projet'!$E$9+1,1))-AVERAGE(OFFSET($H$3,0,0,'Données projet'!$E$9+1,1))</f>
        <v>530.15029472203241</v>
      </c>
      <c r="T77" s="59">
        <f t="shared" si="88"/>
        <v>279.93992816625956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97.188140792018444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97.188140792018444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11.009999999999998</v>
      </c>
      <c r="AI77" s="13">
        <f>IF('Données projet'!$A$62&gt;35,AI76+AH77-AQ76,IF(A77&lt;'Données projet'!$A$62,$AF$205^A77,IF(A77='Données projet'!$A$62,'Données projet'!$B$62,AI76+AH77-AQ76)))</f>
        <v>329.64999999999992</v>
      </c>
      <c r="AJ77" s="13">
        <f>AI77*VLOOKUP('Données projet'!$B$10,Paramètres!$A$1:$I$89,3,0)*VLOOKUP('Données projet'!$B$10,Paramètres!$A$1:$I$89,5,0)</f>
        <v>221.12921999999995</v>
      </c>
      <c r="AK77" s="13">
        <f t="shared" si="89"/>
        <v>54.360242930579048</v>
      </c>
      <c r="AL77" s="20">
        <f t="shared" si="58"/>
        <v>479.81081460409172</v>
      </c>
      <c r="AM77" s="59">
        <f t="shared" si="59"/>
        <v>773.14414793742503</v>
      </c>
      <c r="AN77" s="59">
        <f ca="1">AVERAGE(OFFSET($AM$3,0,0,'Données projet'!$E$10+1,1))-AVERAGE(OFFSET($H$3,0,0,'Données projet'!$E$10+1,1))</f>
        <v>403.92523699584234</v>
      </c>
      <c r="AO77" s="59">
        <f t="shared" si="90"/>
        <v>218.36990038879748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88.809852792706508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88.809852792706508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11.009999999999998</v>
      </c>
      <c r="BD77" s="12">
        <f>IF('Données projet'!$A$88&gt;35,BD76+BC77-BL76,IF(A77&lt;'Données projet'!$A$88,$BA$205^A77,IF(A77='Données projet'!$A$88,'Données projet'!$B$88,BD76+BC77-BL76)))</f>
        <v>329.64999999999992</v>
      </c>
      <c r="BE77" s="13">
        <f>BD77*VLOOKUP('Données projet'!$B$11,Paramètres!$A$1:$I$89,3,0)*VLOOKUP('Données projet'!$B$11,Paramètres!$A$1:$I$89,5,0)</f>
        <v>313.69493999999992</v>
      </c>
      <c r="BF77" s="13">
        <f t="shared" si="91"/>
        <v>74.03994777560689</v>
      </c>
      <c r="BG77" s="20">
        <f t="shared" si="61"/>
        <v>675.3049295425152</v>
      </c>
      <c r="BH77" s="59">
        <f t="shared" si="62"/>
        <v>968.63826287584857</v>
      </c>
      <c r="BI77" s="59">
        <f ca="1">AVERAGE(OFFSET($BH$3,0,0,'Données projet'!$E$11+1,1))-AVERAGE(OFFSET($H$3,0,0,'Données projet'!$E$11+1,1))</f>
        <v>555.30922539833159</v>
      </c>
      <c r="BJ77" s="59">
        <f t="shared" si="92"/>
        <v>292.20785527099503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102.21511359160561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102.21511359160561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4.4000000000000004</v>
      </c>
      <c r="BY77" s="12">
        <f>IF('Données projet'!$A$114&gt;35,BY76+BX77-CG76,IF(A77&lt;'Données projet'!$A$114,$BV$205^A77,IF(A77='Données projet'!$A$114,'Données projet'!$B$114,BY76+BX77-CG76)))</f>
        <v>236.60000000000002</v>
      </c>
      <c r="BZ77" s="13">
        <f>BY77*VLOOKUP('Données projet'!$B$12,Paramètres!$A$1:$I$89,3,0)*VLOOKUP('Données projet'!$B$12,Paramètres!$A$1:$I$89,5,0)</f>
        <v>206.69376000000005</v>
      </c>
      <c r="CA77" s="13">
        <f t="shared" si="93"/>
        <v>51.212423138937325</v>
      </c>
      <c r="CB77" s="20">
        <f t="shared" si="64"/>
        <v>449.18660230031583</v>
      </c>
      <c r="CC77" s="59">
        <f t="shared" si="65"/>
        <v>742.51993563364908</v>
      </c>
      <c r="CD77" s="59">
        <f ca="1">AVERAGE(OFFSET($CC$3,0,0,'Données projet'!$E$12+1,1))-AVERAGE(OFFSET($H$3,0,0,'Données projet'!$E$12+1,1))</f>
        <v>354.24684313982857</v>
      </c>
      <c r="CE77" s="59">
        <f t="shared" si="94"/>
        <v>322.65043486962185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50.193118824801353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50.193118824801353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4.2</v>
      </c>
      <c r="CT77" s="12">
        <f>IF('Données projet'!$A$140&gt;35,CT76+CS77-DB76,IF(A77&lt;'Données projet'!$A$140,$CQ$205^A77,IF(A77='Données projet'!$A$140,'Données projet'!$B$140,CT76+CS77-DB76)))</f>
        <v>319.7999999999999</v>
      </c>
      <c r="CU77" s="17">
        <f>CT77*VLOOKUP('Données projet'!$B$13,Paramètres!$A$1:$I$89,3,0)*VLOOKUP('Données projet'!$B$13,Paramètres!$A$1:$I$89,5,0)</f>
        <v>234.47735999999995</v>
      </c>
      <c r="CV77" s="13">
        <f t="shared" si="95"/>
        <v>57.249702472380292</v>
      </c>
      <c r="CW77" s="20">
        <f t="shared" si="67"/>
        <v>508.09130047272885</v>
      </c>
      <c r="CX77" s="59">
        <f t="shared" si="68"/>
        <v>801.42463380606216</v>
      </c>
      <c r="CY77" s="59">
        <f ca="1">AVERAGE(OFFSET($CX$3,0,0,'Données projet'!$E$13+1,1))-AVERAGE(OFFSET($H$3,0,0,'Données projet'!$E$13+1,1))</f>
        <v>328.55201074501201</v>
      </c>
      <c r="CZ77" s="59">
        <f t="shared" si="96"/>
        <v>321.81422611044985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36.185501301102576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36.185501301102576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328.00000000000006</v>
      </c>
      <c r="DP77" s="17">
        <f>DO77*VLOOKUP('Données projet'!$B$14,Paramètres!$A$1:$I$89,3,0)*VLOOKUP('Données projet'!$B$14,Paramètres!$A$1:$I$89,5,0)</f>
        <v>255.84000000000006</v>
      </c>
      <c r="DQ77" s="13">
        <f t="shared" si="97"/>
        <v>61.834803371075836</v>
      </c>
      <c r="DR77" s="20">
        <f t="shared" si="70"/>
        <v>553.28361587129041</v>
      </c>
      <c r="DS77" s="59">
        <f t="shared" si="71"/>
        <v>846.61694920462378</v>
      </c>
      <c r="DT77" s="59">
        <f ca="1">AVERAGE(OFFSET($DS$3,0,0,'Données projet'!$E$14+1,1))-AVERAGE(OFFSET($H$3,0,0,'Données projet'!$E$14+1,1))</f>
        <v>288.82868507674738</v>
      </c>
      <c r="DU77" s="59">
        <f t="shared" si="98"/>
        <v>283.48738729114024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45.630537013656053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45.630537013656053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9.4</v>
      </c>
      <c r="EJ77" s="12">
        <f>IF('Données projet'!$A$192&gt;35,EJ76+EI77-ER76,IF(A77&lt;'Données projet'!$A$192,$EG$205^A77,IF(A77='Données projet'!$A$192,'Données projet'!$B$192,EJ76+EI77-ER76)))</f>
        <v>325.59999999999985</v>
      </c>
      <c r="EK77" s="17">
        <f>EJ77*VLOOKUP('Données projet'!$B$15,Paramètres!$A$1:$I$89,3,0)*VLOOKUP('Données projet'!$B$15,Paramètres!$A$1:$I$89,5,0)</f>
        <v>279.36479999999989</v>
      </c>
      <c r="EL77" s="13">
        <f t="shared" si="99"/>
        <v>66.832755122992182</v>
      </c>
      <c r="EM77" s="20">
        <f t="shared" si="73"/>
        <v>602.96074183921121</v>
      </c>
      <c r="EN77" s="59">
        <f t="shared" si="74"/>
        <v>896.29407517254458</v>
      </c>
      <c r="EO77" s="59">
        <f ca="1">AVERAGE(OFFSET($EN$3,0,0,'Données projet'!$E$15+1,1))-AVERAGE(OFFSET($H$3,0,0,'Données projet'!$E$15+1,1))</f>
        <v>447.47021939360354</v>
      </c>
      <c r="EP77" s="59">
        <f t="shared" si="100"/>
        <v>256.77417912163997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75.467365357724788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75.467365357724788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4.2</v>
      </c>
      <c r="FE77" s="12">
        <f>IF('Données projet'!$A$218&gt;35,FE76+FD77-FM76,IF(A77&lt;'Données projet'!$A$218,$FB$205^A77,IF(A77='Données projet'!$A$218,'Données projet'!$B$218,FE76+FD77-FM76)))</f>
        <v>319.7999999999999</v>
      </c>
      <c r="FF77" s="17">
        <f>FE77*VLOOKUP('Données projet'!$B$16,Paramètres!$A$1:$I$89,3,0)*VLOOKUP('Données projet'!$B$16,Paramètres!$A$1:$I$89,5,0)</f>
        <v>254.43287999999995</v>
      </c>
      <c r="FG77" s="13">
        <f t="shared" si="101"/>
        <v>61.534202204620392</v>
      </c>
      <c r="FH77" s="20">
        <f t="shared" si="76"/>
        <v>550.30933483971376</v>
      </c>
      <c r="FI77" s="59">
        <f t="shared" si="77"/>
        <v>843.64266817304701</v>
      </c>
      <c r="FJ77" s="59">
        <f ca="1">AVERAGE(OFFSET($FI$3,0,0,'Données projet'!$E$16+1,1))-AVERAGE(OFFSET($H$3,0,0,'Données projet'!$E$16+1,1))</f>
        <v>353.37024194969638</v>
      </c>
      <c r="FK77" s="59">
        <f t="shared" si="102"/>
        <v>345.4750813433123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48.396541324532542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48.396541324532542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4.5999999999999996</v>
      </c>
      <c r="FZ77" s="12">
        <f>IF('Données projet'!$A$244&gt;35,FZ76+FY77-GH76,IF(A77&lt;'Données projet'!$A$244,$FW$205^A77,IF(A77='Données projet'!$A$244,'Données projet'!$B$244,FZ76+FY77-GH76)))</f>
        <v>222.40000000000012</v>
      </c>
      <c r="GA77" s="17">
        <f>FZ77*VLOOKUP('Données projet'!$B$17,Paramètres!$A$1:$I$89,3,0)*VLOOKUP('Données projet'!$B$17,Paramètres!$A$1:$I$89,5,0)</f>
        <v>180.41088000000011</v>
      </c>
      <c r="GB77" s="13">
        <f t="shared" si="103"/>
        <v>45.413587262495575</v>
      </c>
      <c r="GC77" s="20">
        <f t="shared" si="79"/>
        <v>393.31094714884665</v>
      </c>
      <c r="GD77" s="59">
        <f t="shared" si="80"/>
        <v>686.64428048217997</v>
      </c>
      <c r="GE77" s="59">
        <f ca="1">AVERAGE(OFFSET($GD$3,0,0,'Données projet'!$E$17+1,1))-AVERAGE(OFFSET($H$3,0,0,'Données projet'!$E$17+1,1))</f>
        <v>272.90535195666996</v>
      </c>
      <c r="GF77" s="59">
        <f t="shared" si="104"/>
        <v>222.25422164416898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28.391361712032566</v>
      </c>
      <c r="GM77" s="21">
        <f>EXP(-LN(2)/25)*GM76+(1-EXP(-LN(2)/25))/(LN(2)/25)*Calculateur!GH77*Calculateur!GJ77*VLOOKUP('Données projet'!$B$17,Paramètres!$A$1:$I$89,3,0)*0.475*44/12</f>
        <v>0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28.391361712032566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6">
        <f t="shared" si="56"/>
        <v>256.66666666666669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11.009999999999998</v>
      </c>
      <c r="N78" s="13">
        <f>IF('Données projet'!$A$36&gt;35,N77+M78-V77,IF(A78&lt;'Données projet'!$A$36,$K$205^A78,IF(A78='Données projet'!$A$36,'Données projet'!$B$36,N77+M78-V77)))</f>
        <v>340.65999999999991</v>
      </c>
      <c r="O78" s="13">
        <f>N78*VLOOKUP('Données projet'!$B$9,Paramètres!$A$1:$I$89,3,0)*VLOOKUP('Données projet'!$B$9,Paramètres!$A$1:$I$89,5,0)</f>
        <v>308.2291679999999</v>
      </c>
      <c r="P78" s="13">
        <f t="shared" si="87"/>
        <v>72.898886756758046</v>
      </c>
      <c r="Q78" s="20">
        <f t="shared" si="54"/>
        <v>663.79802870135336</v>
      </c>
      <c r="R78" s="59">
        <f t="shared" si="55"/>
        <v>957.13136203468662</v>
      </c>
      <c r="S78" s="59">
        <f ca="1">AVERAGE(OFFSET($R$3,0,0,'Données projet'!$E$9+1,1))-AVERAGE(OFFSET($H$3,0,0,'Données projet'!$E$9+1,1))</f>
        <v>530.15029472203241</v>
      </c>
      <c r="T78" s="59">
        <f t="shared" si="88"/>
        <v>279.93992816625956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95.282340629999538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95.282340629999538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11.009999999999998</v>
      </c>
      <c r="AI78" s="13">
        <f>IF('Données projet'!$A$62&gt;35,AI77+AH78-AQ77,IF(A78&lt;'Données projet'!$A$62,$AF$205^A78,IF(A78='Données projet'!$A$62,'Données projet'!$B$62,AI77+AH78-AQ77)))</f>
        <v>340.65999999999991</v>
      </c>
      <c r="AJ78" s="13">
        <f>AI78*VLOOKUP('Données projet'!$B$10,Paramètres!$A$1:$I$89,3,0)*VLOOKUP('Données projet'!$B$10,Paramètres!$A$1:$I$89,5,0)</f>
        <v>228.51472799999996</v>
      </c>
      <c r="AK78" s="13">
        <f t="shared" si="89"/>
        <v>55.961410007321639</v>
      </c>
      <c r="AL78" s="20">
        <f t="shared" si="58"/>
        <v>495.46260702941845</v>
      </c>
      <c r="AM78" s="59">
        <f t="shared" si="59"/>
        <v>788.79594036275171</v>
      </c>
      <c r="AN78" s="59">
        <f ca="1">AVERAGE(OFFSET($AM$3,0,0,'Données projet'!$E$10+1,1))-AVERAGE(OFFSET($H$3,0,0,'Données projet'!$E$10+1,1))</f>
        <v>403.92523699584234</v>
      </c>
      <c r="AO78" s="59">
        <f t="shared" si="90"/>
        <v>218.36990038879748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87.068345748103027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87.068345748103027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11.009999999999998</v>
      </c>
      <c r="BD78" s="12">
        <f>IF('Données projet'!$A$88&gt;35,BD77+BC78-BL77,IF(A78&lt;'Données projet'!$A$88,$BA$205^A78,IF(A78='Données projet'!$A$88,'Données projet'!$B$88,BD77+BC78-BL77)))</f>
        <v>340.65999999999991</v>
      </c>
      <c r="BE78" s="13">
        <f>BD78*VLOOKUP('Données projet'!$B$11,Paramètres!$A$1:$I$89,3,0)*VLOOKUP('Données projet'!$B$11,Paramètres!$A$1:$I$89,5,0)</f>
        <v>324.17205599999994</v>
      </c>
      <c r="BF78" s="13">
        <f t="shared" si="91"/>
        <v>76.220775534111311</v>
      </c>
      <c r="BG78" s="20">
        <f t="shared" si="61"/>
        <v>697.3508482552437</v>
      </c>
      <c r="BH78" s="59">
        <f t="shared" si="62"/>
        <v>990.68418158857708</v>
      </c>
      <c r="BI78" s="59">
        <f ca="1">AVERAGE(OFFSET($BH$3,0,0,'Données projet'!$E$11+1,1))-AVERAGE(OFFSET($H$3,0,0,'Données projet'!$E$11+1,1))</f>
        <v>555.30922539833159</v>
      </c>
      <c r="BJ78" s="59">
        <f t="shared" si="92"/>
        <v>292.20785527099503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100.21073755913746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100.21073755913746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241</v>
      </c>
      <c r="BW78" s="12">
        <f>VLOOKUP(A78,'Données projet'!$A$113:$I$133,9,0)</f>
        <v>4.4000000000000004</v>
      </c>
      <c r="BX78" s="12">
        <f t="array" ref="BX78">INDEX(BW:BW,MIN(IF(ISNUMBER(BW78:BW274),ROW(BW78:BW274),"")))</f>
        <v>4.4000000000000004</v>
      </c>
      <c r="BY78" s="12">
        <f>IF('Données projet'!$A$114&gt;35,BY77+BX78-CG77,IF(A78&lt;'Données projet'!$A$114,$BV$205^A78,IF(A78='Données projet'!$A$114,'Données projet'!$B$114,BY77+BX78-CG77)))</f>
        <v>241.00000000000003</v>
      </c>
      <c r="BZ78" s="13">
        <f>BY78*VLOOKUP('Données projet'!$B$12,Paramètres!$A$1:$I$89,3,0)*VLOOKUP('Données projet'!$B$12,Paramètres!$A$1:$I$89,5,0)</f>
        <v>210.53760000000005</v>
      </c>
      <c r="CA78" s="13">
        <f t="shared" si="93"/>
        <v>52.053047337322276</v>
      </c>
      <c r="CB78" s="20">
        <f t="shared" si="64"/>
        <v>457.34537744583628</v>
      </c>
      <c r="CC78" s="59">
        <f t="shared" si="65"/>
        <v>750.67871077916959</v>
      </c>
      <c r="CD78" s="59">
        <f ca="1">AVERAGE(OFFSET($CC$3,0,0,'Données projet'!$E$12+1,1))-AVERAGE(OFFSET($H$3,0,0,'Données projet'!$E$12+1,1))</f>
        <v>354.24684313982857</v>
      </c>
      <c r="CE78" s="59">
        <f t="shared" si="94"/>
        <v>322.65043486962185</v>
      </c>
      <c r="CF78" s="15">
        <f>IF(ISNA(VLOOKUP(A78,'Données projet'!$A$113:$I$133,3,0)),0,VLOOKUP(A78,'Données projet'!$A$113:$I$133,3,0))</f>
        <v>12</v>
      </c>
      <c r="CG78" s="15">
        <f>IF(ISNA(VLOOKUP(A78,'Données projet'!$A$113:$I$133,4,0)),0,VLOOKUP(A78,'Données projet'!$A$113:$I$133,4,0))</f>
        <v>16</v>
      </c>
      <c r="CH78" s="16">
        <f>IF(ISNA(VLOOKUP(A78,'Données projet'!$A$113:$I$133,5,0)),0%,VLOOKUP(A78,'Données projet'!$A$113:$I$133,5,0)*VLOOKUP('Données projet'!$B$12,Paramètres!$A$1:$I$89,7,0))</f>
        <v>0.43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55.853146173519221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55.853146173519221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324</v>
      </c>
      <c r="CR78" s="12">
        <f>VLOOKUP(A78,'Données projet'!$A$139:$I$159,9,0)</f>
        <v>4.2</v>
      </c>
      <c r="CS78" s="12">
        <f t="array" ref="CS78">INDEX(CR:CR,MIN(IF(ISNUMBER(CR78:CR274),ROW(CR78:CR274),"")))</f>
        <v>4.2</v>
      </c>
      <c r="CT78" s="12">
        <f>IF('Données projet'!$A$140&gt;35,CT77+CS78-DB77,IF(A78&lt;'Données projet'!$A$140,$CQ$205^A78,IF(A78='Données projet'!$A$140,'Données projet'!$B$140,CT77+CS78-DB77)))</f>
        <v>323.99999999999989</v>
      </c>
      <c r="CU78" s="17">
        <f>CT78*VLOOKUP('Données projet'!$B$13,Paramètres!$A$1:$I$89,3,0)*VLOOKUP('Données projet'!$B$13,Paramètres!$A$1:$I$89,5,0)</f>
        <v>237.55679999999992</v>
      </c>
      <c r="CV78" s="13">
        <f t="shared" si="95"/>
        <v>57.913551469467308</v>
      </c>
      <c r="CW78" s="20">
        <f t="shared" si="67"/>
        <v>514.61086214265538</v>
      </c>
      <c r="CX78" s="59">
        <f t="shared" si="68"/>
        <v>807.94419547598864</v>
      </c>
      <c r="CY78" s="59">
        <f ca="1">AVERAGE(OFFSET($CX$3,0,0,'Données projet'!$E$13+1,1))-AVERAGE(OFFSET($H$3,0,0,'Données projet'!$E$13+1,1))</f>
        <v>328.55201074501201</v>
      </c>
      <c r="CZ78" s="59">
        <f t="shared" si="96"/>
        <v>321.81422611044985</v>
      </c>
      <c r="DA78" s="15">
        <f>IF(ISNA(VLOOKUP(A78,'Données projet'!$A$139:$I$159,3,0)),0,VLOOKUP(A78,'Données projet'!$A$139:$I$159,3,0))</f>
        <v>13</v>
      </c>
      <c r="DB78" s="15">
        <f>IF(ISNA(VLOOKUP(A78,'Données projet'!$A$139:$I$159,4,0)),0,VLOOKUP(A78,'Données projet'!$A$139:$I$159,4,0))</f>
        <v>12</v>
      </c>
      <c r="DC78" s="16">
        <f>IF(ISNA(VLOOKUP(A78,'Données projet'!$A$139:$I$159,5,0)),0%,VLOOKUP(A78,'Données projet'!$A$139:$I$159,5,0)*VLOOKUP('Données projet'!$B$13,Paramètres!$A$1:$I$89,7,0))</f>
        <v>0.43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39.658265044095984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39.658265044095984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328.00000000000006</v>
      </c>
      <c r="DP78" s="17">
        <f>DO78*VLOOKUP('Données projet'!$B$14,Paramètres!$A$1:$I$89,3,0)*VLOOKUP('Données projet'!$B$14,Paramètres!$A$1:$I$89,5,0)</f>
        <v>255.84000000000006</v>
      </c>
      <c r="DQ78" s="13">
        <f t="shared" si="97"/>
        <v>61.834803371075836</v>
      </c>
      <c r="DR78" s="20">
        <f t="shared" si="70"/>
        <v>553.28361587129041</v>
      </c>
      <c r="DS78" s="59">
        <f t="shared" si="71"/>
        <v>846.61694920462378</v>
      </c>
      <c r="DT78" s="59">
        <f ca="1">AVERAGE(OFFSET($DS$3,0,0,'Données projet'!$E$14+1,1))-AVERAGE(OFFSET($H$3,0,0,'Données projet'!$E$14+1,1))</f>
        <v>288.82868507674738</v>
      </c>
      <c r="DU78" s="59">
        <f t="shared" si="98"/>
        <v>283.48738729114024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44.735750014697665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44.735750014697665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335</v>
      </c>
      <c r="EH78" s="12">
        <f>VLOOKUP(A78,'Données projet'!$A$191:$I$211,9,0)</f>
        <v>9.4</v>
      </c>
      <c r="EI78" s="12">
        <f t="array" ref="EI78">INDEX(EH:EH,MIN(IF(ISNUMBER(EH78:EH274),ROW(EH78:EH274),"")))</f>
        <v>9.4</v>
      </c>
      <c r="EJ78" s="12">
        <f>IF('Données projet'!$A$192&gt;35,EJ77+EI78-ER77,IF(A78&lt;'Données projet'!$A$192,$EG$205^A78,IF(A78='Données projet'!$A$192,'Données projet'!$B$192,EJ77+EI78-ER77)))</f>
        <v>334.99999999999983</v>
      </c>
      <c r="EK78" s="17">
        <f>EJ78*VLOOKUP('Données projet'!$B$15,Paramètres!$A$1:$I$89,3,0)*VLOOKUP('Données projet'!$B$15,Paramètres!$A$1:$I$89,5,0)</f>
        <v>287.42999999999989</v>
      </c>
      <c r="EL78" s="13">
        <f t="shared" si="99"/>
        <v>68.534780142555746</v>
      </c>
      <c r="EM78" s="20">
        <f t="shared" si="73"/>
        <v>619.97199208161771</v>
      </c>
      <c r="EN78" s="59">
        <f t="shared" si="74"/>
        <v>913.30532541495108</v>
      </c>
      <c r="EO78" s="59">
        <f ca="1">AVERAGE(OFFSET($EN$3,0,0,'Données projet'!$E$15+1,1))-AVERAGE(OFFSET($H$3,0,0,'Données projet'!$E$15+1,1))</f>
        <v>447.47021939360354</v>
      </c>
      <c r="EP78" s="59">
        <f t="shared" si="100"/>
        <v>256.77417912163997</v>
      </c>
      <c r="EQ78" s="15">
        <f>IF(ISNA(VLOOKUP(A78,'Données projet'!$A$191:$I$211,3,0)),0,VLOOKUP(A78,'Données projet'!$A$191:$I$211,3,0))</f>
        <v>11</v>
      </c>
      <c r="ER78" s="15">
        <f>IF(ISNA(VLOOKUP(A78,'Données projet'!$A$191:$I$211,4,0)),0,VLOOKUP(A78,'Données projet'!$A$191:$I$211,4,0))</f>
        <v>28</v>
      </c>
      <c r="ES78" s="16">
        <f>IF(ISNA(VLOOKUP(A78,'Données projet'!$A$191:$I$211,5,0)),0%,VLOOKUP(A78,'Données projet'!$A$191:$I$211,5,0)*VLOOKUP('Données projet'!$B$15,Paramètres!$A$1:$I$89,7,0))</f>
        <v>0.53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88.063141164494326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88.063141164494326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324</v>
      </c>
      <c r="FC78" s="12">
        <f>VLOOKUP(A78,'Données projet'!$A$217:$I$237,9,0)</f>
        <v>4.2</v>
      </c>
      <c r="FD78" s="12">
        <f t="array" ref="FD78">INDEX(FC:FC,MIN(IF(ISNUMBER(FC78:FC274),ROW(FC78:FC274),"")))</f>
        <v>4.2</v>
      </c>
      <c r="FE78" s="12">
        <f>IF('Données projet'!$A$218&gt;35,FE77+FD78-FM77,IF(A78&lt;'Données projet'!$A$218,$FB$205^A78,IF(A78='Données projet'!$A$218,'Données projet'!$B$218,FE77+FD78-FM77)))</f>
        <v>323.99999999999989</v>
      </c>
      <c r="FF78" s="17">
        <f>FE78*VLOOKUP('Données projet'!$B$16,Paramètres!$A$1:$I$89,3,0)*VLOOKUP('Données projet'!$B$16,Paramètres!$A$1:$I$89,5,0)</f>
        <v>257.77439999999996</v>
      </c>
      <c r="FG78" s="13">
        <f t="shared" si="101"/>
        <v>62.247732872134293</v>
      </c>
      <c r="FH78" s="20">
        <f t="shared" si="76"/>
        <v>557.37188141896718</v>
      </c>
      <c r="FI78" s="59">
        <f t="shared" si="77"/>
        <v>850.70521475230044</v>
      </c>
      <c r="FJ78" s="59">
        <f ca="1">AVERAGE(OFFSET($FI$3,0,0,'Données projet'!$E$16+1,1))-AVERAGE(OFFSET($H$3,0,0,'Données projet'!$E$16+1,1))</f>
        <v>353.37024194969638</v>
      </c>
      <c r="FK78" s="59">
        <f t="shared" si="102"/>
        <v>345.4750813433123</v>
      </c>
      <c r="FL78" s="15">
        <f>IF(ISNA(VLOOKUP(A78,'Données projet'!$A$217:$I$237,3,0)),0,VLOOKUP(A78,'Données projet'!$A$217:$I$237,3,0))</f>
        <v>13</v>
      </c>
      <c r="FM78" s="15">
        <f>IF(ISNA(VLOOKUP(A78,'Données projet'!$A$217:$I$237,4,0)),0,VLOOKUP(A78,'Données projet'!$A$217:$I$237,4,0))</f>
        <v>12</v>
      </c>
      <c r="FN78" s="16">
        <f>IF(ISNA(VLOOKUP(A78,'Données projet'!$A$217:$I$237,5,0)),0%,VLOOKUP(A78,'Données projet'!$A$217:$I$237,5,0)*VLOOKUP('Données projet'!$B$16,Paramètres!$A$1:$I$89,7,0))</f>
        <v>0.53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53.04121247609671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53.04121247609671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227</v>
      </c>
      <c r="FX78" s="12">
        <f>VLOOKUP(A78,'Données projet'!$A$243:$I$263,9,0)</f>
        <v>4.5999999999999996</v>
      </c>
      <c r="FY78" s="12">
        <f t="array" ref="FY78">INDEX(FX:FX,MIN(IF(ISNUMBER(FX78:FX274),ROW(FX78:FX274),"")))</f>
        <v>4.5999999999999996</v>
      </c>
      <c r="FZ78" s="12">
        <f>IF('Données projet'!$A$244&gt;35,FZ77+FY78-GH77,IF(A78&lt;'Données projet'!$A$244,$FW$205^A78,IF(A78='Données projet'!$A$244,'Données projet'!$B$244,FZ77+FY78-GH77)))</f>
        <v>227.00000000000011</v>
      </c>
      <c r="GA78" s="17">
        <f>FZ78*VLOOKUP('Données projet'!$B$17,Paramètres!$A$1:$I$89,3,0)*VLOOKUP('Données projet'!$B$17,Paramètres!$A$1:$I$89,5,0)</f>
        <v>184.14240000000009</v>
      </c>
      <c r="GB78" s="13">
        <f t="shared" si="103"/>
        <v>46.242569912520345</v>
      </c>
      <c r="GC78" s="20">
        <f t="shared" si="79"/>
        <v>401.25382259763973</v>
      </c>
      <c r="GD78" s="59">
        <f t="shared" si="80"/>
        <v>694.58715593097304</v>
      </c>
      <c r="GE78" s="59">
        <f ca="1">AVERAGE(OFFSET($GD$3,0,0,'Données projet'!$E$17+1,1))-AVERAGE(OFFSET($H$3,0,0,'Données projet'!$E$17+1,1))</f>
        <v>272.90535195666996</v>
      </c>
      <c r="GF78" s="59">
        <f t="shared" si="104"/>
        <v>222.25422164416898</v>
      </c>
      <c r="GG78" s="15">
        <f>IF(ISNA(VLOOKUP(A78,'Données projet'!$A$243:$I$263,3,0)),0,VLOOKUP(A78,'Données projet'!$A$243:$I$263,3,0))</f>
        <v>12</v>
      </c>
      <c r="GH78" s="15">
        <f>IF(ISNA(VLOOKUP(A78,'Données projet'!$A$243:$I$263,4,0)),0,VLOOKUP(A78,'Données projet'!$A$243:$I$263,4,0))</f>
        <v>14</v>
      </c>
      <c r="GI78" s="16">
        <f>IF(ISNA(VLOOKUP(A78,'Données projet'!$A$243:$I$263,5,0)),0%,VLOOKUP(A78,'Données projet'!$A$243:$I$263,5,0)*VLOOKUP('Données projet'!$B$17,Paramètres!$A$1:$I$89,7,0))</f>
        <v>0.43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33.233105008580658</v>
      </c>
      <c r="GM78" s="21">
        <f>EXP(-LN(2)/25)*GM77+(1-EXP(-LN(2)/25))/(LN(2)/25)*Calculateur!GH78*Calculateur!GJ78*VLOOKUP('Données projet'!$B$17,Paramètres!$A$1:$I$89,3,0)*0.475*44/12</f>
        <v>0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33.233105008580658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6">
        <f t="shared" si="56"/>
        <v>256.66666666666669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11.009999999999998</v>
      </c>
      <c r="N79" s="13">
        <f>IF('Données projet'!$A$36&gt;35,N78+M79-V78,IF(A79&lt;'Données projet'!$A$36,$K$205^A79,IF(A79='Données projet'!$A$36,'Données projet'!$B$36,N78+M79-V78)))</f>
        <v>351.6699999999999</v>
      </c>
      <c r="O79" s="13">
        <f>N79*VLOOKUP('Données projet'!$B$9,Paramètres!$A$1:$I$89,3,0)*VLOOKUP('Données projet'!$B$9,Paramètres!$A$1:$I$89,5,0)</f>
        <v>318.19101599999988</v>
      </c>
      <c r="P79" s="13">
        <f t="shared" si="87"/>
        <v>74.976835262469876</v>
      </c>
      <c r="Q79" s="20">
        <f t="shared" si="54"/>
        <v>684.76734094880146</v>
      </c>
      <c r="R79" s="59">
        <f t="shared" si="55"/>
        <v>978.10067428213483</v>
      </c>
      <c r="S79" s="59">
        <f ca="1">AVERAGE(OFFSET($R$3,0,0,'Données projet'!$E$9+1,1))-AVERAGE(OFFSET($H$3,0,0,'Données projet'!$E$9+1,1))</f>
        <v>530.15029472203241</v>
      </c>
      <c r="T79" s="59">
        <f t="shared" si="88"/>
        <v>279.93992816625956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93.413912046734509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93.413912046734509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11.009999999999998</v>
      </c>
      <c r="AI79" s="13">
        <f>IF('Données projet'!$A$62&gt;35,AI78+AH79-AQ78,IF(A79&lt;'Données projet'!$A$62,$AF$205^A79,IF(A79='Données projet'!$A$62,'Données projet'!$B$62,AI78+AH79-AQ78)))</f>
        <v>351.6699999999999</v>
      </c>
      <c r="AJ79" s="13">
        <f>AI79*VLOOKUP('Données projet'!$B$10,Paramètres!$A$1:$I$89,3,0)*VLOOKUP('Données projet'!$B$10,Paramètres!$A$1:$I$89,5,0)</f>
        <v>235.90023599999995</v>
      </c>
      <c r="AK79" s="13">
        <f t="shared" si="89"/>
        <v>57.556563698629013</v>
      </c>
      <c r="AL79" s="20">
        <f t="shared" si="58"/>
        <v>511.1039261417788</v>
      </c>
      <c r="AM79" s="59">
        <f t="shared" si="59"/>
        <v>804.43725947511211</v>
      </c>
      <c r="AN79" s="59">
        <f ca="1">AVERAGE(OFFSET($AM$3,0,0,'Données projet'!$E$10+1,1))-AVERAGE(OFFSET($H$3,0,0,'Données projet'!$E$10+1,1))</f>
        <v>403.92523699584234</v>
      </c>
      <c r="AO79" s="59">
        <f t="shared" si="90"/>
        <v>218.36990038879748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85.360988594429813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85.360988594429813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11.009999999999998</v>
      </c>
      <c r="BD79" s="12">
        <f>IF('Données projet'!$A$88&gt;35,BD78+BC79-BL78,IF(A79&lt;'Données projet'!$A$88,$BA$205^A79,IF(A79='Données projet'!$A$88,'Données projet'!$B$88,BD78+BC79-BL78)))</f>
        <v>351.6699999999999</v>
      </c>
      <c r="BE79" s="13">
        <f>BD79*VLOOKUP('Données projet'!$B$11,Paramètres!$A$1:$I$89,3,0)*VLOOKUP('Données projet'!$B$11,Paramètres!$A$1:$I$89,5,0)</f>
        <v>334.64917199999991</v>
      </c>
      <c r="BF79" s="13">
        <f t="shared" si="91"/>
        <v>78.393412918187892</v>
      </c>
      <c r="BG79" s="20">
        <f t="shared" si="61"/>
        <v>719.38250206584371</v>
      </c>
      <c r="BH79" s="59">
        <f t="shared" si="62"/>
        <v>1012.715835399177</v>
      </c>
      <c r="BI79" s="59">
        <f ca="1">AVERAGE(OFFSET($BH$3,0,0,'Données projet'!$E$11+1,1))-AVERAGE(OFFSET($H$3,0,0,'Données projet'!$E$11+1,1))</f>
        <v>555.30922539833159</v>
      </c>
      <c r="BJ79" s="59">
        <f t="shared" si="92"/>
        <v>292.20785527099503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98.245666118117342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98.245666118117342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</v>
      </c>
      <c r="BY79" s="12">
        <f>IF('Données projet'!$A$114&gt;35,BY78+BX79-CG78,IF(A79&lt;'Données projet'!$A$114,$BV$205^A79,IF(A79='Données projet'!$A$114,'Données projet'!$B$114,BY78+BX79-CG78)))</f>
        <v>229.00000000000003</v>
      </c>
      <c r="BZ79" s="13">
        <f>BY79*VLOOKUP('Données projet'!$B$12,Paramètres!$A$1:$I$89,3,0)*VLOOKUP('Données projet'!$B$12,Paramètres!$A$1:$I$89,5,0)</f>
        <v>200.05440000000007</v>
      </c>
      <c r="CA79" s="13">
        <f t="shared" si="93"/>
        <v>49.756123009618236</v>
      </c>
      <c r="CB79" s="20">
        <f t="shared" si="64"/>
        <v>435.08666090841854</v>
      </c>
      <c r="CC79" s="59">
        <f t="shared" si="65"/>
        <v>728.41999424175185</v>
      </c>
      <c r="CD79" s="59">
        <f ca="1">AVERAGE(OFFSET($CC$3,0,0,'Données projet'!$E$12+1,1))-AVERAGE(OFFSET($H$3,0,0,'Données projet'!$E$12+1,1))</f>
        <v>354.24684313982857</v>
      </c>
      <c r="CE79" s="59">
        <f t="shared" si="94"/>
        <v>322.65043486962185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54.757900044111835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54.757900044111835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3.6</v>
      </c>
      <c r="CT79" s="12">
        <f>IF('Données projet'!$A$140&gt;35,CT78+CS79-DB78,IF(A79&lt;'Données projet'!$A$140,$CQ$205^A79,IF(A79='Données projet'!$A$140,'Données projet'!$B$140,CT78+CS79-DB78)))</f>
        <v>315.59999999999991</v>
      </c>
      <c r="CU79" s="17">
        <f>CT79*VLOOKUP('Données projet'!$B$13,Paramètres!$A$1:$I$89,3,0)*VLOOKUP('Données projet'!$B$13,Paramètres!$A$1:$I$89,5,0)</f>
        <v>231.39791999999991</v>
      </c>
      <c r="CV79" s="13">
        <f t="shared" si="95"/>
        <v>56.584837838715806</v>
      </c>
      <c r="CW79" s="20">
        <f t="shared" si="67"/>
        <v>501.56996990242982</v>
      </c>
      <c r="CX79" s="59">
        <f t="shared" si="68"/>
        <v>794.90330323576313</v>
      </c>
      <c r="CY79" s="59">
        <f ca="1">AVERAGE(OFFSET($CX$3,0,0,'Données projet'!$E$13+1,1))-AVERAGE(OFFSET($H$3,0,0,'Données projet'!$E$13+1,1))</f>
        <v>328.55201074501201</v>
      </c>
      <c r="CZ79" s="59">
        <f t="shared" si="96"/>
        <v>321.81422611044985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38.880590655734458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38.880590655734458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328.00000000000006</v>
      </c>
      <c r="DP79" s="17">
        <f>DO79*VLOOKUP('Données projet'!$B$14,Paramètres!$A$1:$I$89,3,0)*VLOOKUP('Données projet'!$B$14,Paramètres!$A$1:$I$89,5,0)</f>
        <v>255.84000000000006</v>
      </c>
      <c r="DQ79" s="13">
        <f t="shared" si="97"/>
        <v>61.834803371075836</v>
      </c>
      <c r="DR79" s="20">
        <f t="shared" si="70"/>
        <v>553.28361587129041</v>
      </c>
      <c r="DS79" s="59">
        <f t="shared" si="71"/>
        <v>846.61694920462378</v>
      </c>
      <c r="DT79" s="59">
        <f ca="1">AVERAGE(OFFSET($DS$3,0,0,'Données projet'!$E$14+1,1))-AVERAGE(OFFSET($H$3,0,0,'Données projet'!$E$14+1,1))</f>
        <v>288.82868507674738</v>
      </c>
      <c r="DU79" s="59">
        <f t="shared" si="98"/>
        <v>283.48738729114024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43.858509243022674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43.858509243022674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8.8000000000000007</v>
      </c>
      <c r="EJ79" s="12">
        <f>IF('Données projet'!$A$192&gt;35,EJ78+EI79-ER78,IF(A79&lt;'Données projet'!$A$192,$EG$205^A79,IF(A79='Données projet'!$A$192,'Données projet'!$B$192,EJ78+EI79-ER78)))</f>
        <v>315.79999999999984</v>
      </c>
      <c r="EK79" s="17">
        <f>EJ79*VLOOKUP('Données projet'!$B$15,Paramètres!$A$1:$I$89,3,0)*VLOOKUP('Données projet'!$B$15,Paramètres!$A$1:$I$89,5,0)</f>
        <v>270.95639999999986</v>
      </c>
      <c r="EL79" s="13">
        <f t="shared" si="99"/>
        <v>65.052199716598722</v>
      </c>
      <c r="EM79" s="20">
        <f t="shared" si="73"/>
        <v>585.21497783974257</v>
      </c>
      <c r="EN79" s="59">
        <f t="shared" si="74"/>
        <v>878.54831117307594</v>
      </c>
      <c r="EO79" s="59">
        <f ca="1">AVERAGE(OFFSET($EN$3,0,0,'Données projet'!$E$15+1,1))-AVERAGE(OFFSET($H$3,0,0,'Données projet'!$E$15+1,1))</f>
        <v>447.47021939360354</v>
      </c>
      <c r="EP79" s="59">
        <f t="shared" si="100"/>
        <v>256.77417912163997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86.33627667947097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86.33627667947097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3.6</v>
      </c>
      <c r="FE79" s="12">
        <f>IF('Données projet'!$A$218&gt;35,FE78+FD79-FM78,IF(A79&lt;'Données projet'!$A$218,$FB$205^A79,IF(A79='Données projet'!$A$218,'Données projet'!$B$218,FE78+FD79-FM78)))</f>
        <v>315.59999999999991</v>
      </c>
      <c r="FF79" s="17">
        <f>FE79*VLOOKUP('Données projet'!$B$16,Paramètres!$A$1:$I$89,3,0)*VLOOKUP('Données projet'!$B$16,Paramètres!$A$1:$I$89,5,0)</f>
        <v>251.09135999999995</v>
      </c>
      <c r="FG79" s="13">
        <f t="shared" si="101"/>
        <v>60.81957989149403</v>
      </c>
      <c r="FH79" s="20">
        <f t="shared" si="76"/>
        <v>543.24488697768527</v>
      </c>
      <c r="FI79" s="59">
        <f t="shared" si="77"/>
        <v>836.57822031101864</v>
      </c>
      <c r="FJ79" s="59">
        <f ca="1">AVERAGE(OFFSET($FI$3,0,0,'Données projet'!$E$16+1,1))-AVERAGE(OFFSET($H$3,0,0,'Données projet'!$E$16+1,1))</f>
        <v>353.37024194969638</v>
      </c>
      <c r="FK79" s="59">
        <f t="shared" si="102"/>
        <v>345.4750813433123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52.001106651385577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52.001106651385577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4.2</v>
      </c>
      <c r="FZ79" s="12">
        <f>IF('Données projet'!$A$244&gt;35,FZ78+FY79-GH78,IF(A79&lt;'Données projet'!$A$244,$FW$205^A79,IF(A79='Données projet'!$A$244,'Données projet'!$B$244,FZ78+FY79-GH78)))</f>
        <v>217.2000000000001</v>
      </c>
      <c r="GA79" s="17">
        <f>FZ79*VLOOKUP('Données projet'!$B$17,Paramètres!$A$1:$I$89,3,0)*VLOOKUP('Données projet'!$B$17,Paramètres!$A$1:$I$89,5,0)</f>
        <v>176.1926400000001</v>
      </c>
      <c r="GB79" s="13">
        <f t="shared" si="103"/>
        <v>44.474067632484541</v>
      </c>
      <c r="GC79" s="20">
        <f t="shared" si="79"/>
        <v>384.32784912657735</v>
      </c>
      <c r="GD79" s="59">
        <f t="shared" si="80"/>
        <v>677.66118245991061</v>
      </c>
      <c r="GE79" s="59">
        <f ca="1">AVERAGE(OFFSET($GD$3,0,0,'Données projet'!$E$17+1,1))-AVERAGE(OFFSET($H$3,0,0,'Données projet'!$E$17+1,1))</f>
        <v>272.90535195666996</v>
      </c>
      <c r="GF79" s="59">
        <f t="shared" si="104"/>
        <v>222.25422164416898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32.581424089554929</v>
      </c>
      <c r="GM79" s="21">
        <f>EXP(-LN(2)/25)*GM78+(1-EXP(-LN(2)/25))/(LN(2)/25)*Calculateur!GH79*Calculateur!GJ79*VLOOKUP('Données projet'!$B$17,Paramètres!$A$1:$I$89,3,0)*0.475*44/12</f>
        <v>0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32.581424089554929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6">
        <f t="shared" si="56"/>
        <v>256.66666666666669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11.009999999999998</v>
      </c>
      <c r="N80" s="13">
        <f>IF('Données projet'!$A$36&gt;35,N79+M80-V79,IF(A80&lt;'Données projet'!$A$36,$K$205^A80,IF(A80='Données projet'!$A$36,'Données projet'!$B$36,N79+M80-V79)))</f>
        <v>362.67999999999989</v>
      </c>
      <c r="O80" s="13">
        <f>N80*VLOOKUP('Données projet'!$B$9,Paramètres!$A$1:$I$89,3,0)*VLOOKUP('Données projet'!$B$9,Paramètres!$A$1:$I$89,5,0)</f>
        <v>328.15286399999985</v>
      </c>
      <c r="P80" s="13">
        <f t="shared" si="87"/>
        <v>77.047223736242046</v>
      </c>
      <c r="Q80" s="20">
        <f t="shared" si="54"/>
        <v>705.72348614062139</v>
      </c>
      <c r="R80" s="59">
        <f t="shared" si="55"/>
        <v>999.05681947395465</v>
      </c>
      <c r="S80" s="59">
        <f ca="1">AVERAGE(OFFSET($R$3,0,0,'Données projet'!$E$9+1,1))-AVERAGE(OFFSET($H$3,0,0,'Données projet'!$E$9+1,1))</f>
        <v>530.15029472203241</v>
      </c>
      <c r="T80" s="59">
        <f t="shared" si="88"/>
        <v>279.93992816625956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91.582122208358399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91.582122208358399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11.009999999999998</v>
      </c>
      <c r="AI80" s="13">
        <f>IF('Données projet'!$A$62&gt;35,AI79+AH80-AQ79,IF(A80&lt;'Données projet'!$A$62,$AF$205^A80,IF(A80='Données projet'!$A$62,'Données projet'!$B$62,AI79+AH80-AQ79)))</f>
        <v>362.67999999999989</v>
      </c>
      <c r="AJ80" s="13">
        <f>AI80*VLOOKUP('Données projet'!$B$10,Paramètres!$A$1:$I$89,3,0)*VLOOKUP('Données projet'!$B$10,Paramètres!$A$1:$I$89,5,0)</f>
        <v>243.28574399999994</v>
      </c>
      <c r="AK80" s="13">
        <f t="shared" si="89"/>
        <v>59.145913871311265</v>
      </c>
      <c r="AL80" s="20">
        <f t="shared" si="58"/>
        <v>526.73513745920025</v>
      </c>
      <c r="AM80" s="59">
        <f t="shared" si="59"/>
        <v>820.06847079253362</v>
      </c>
      <c r="AN80" s="59">
        <f ca="1">AVERAGE(OFFSET($AM$3,0,0,'Données projet'!$E$10+1,1))-AVERAGE(OFFSET($H$3,0,0,'Données projet'!$E$10+1,1))</f>
        <v>403.92523699584234</v>
      </c>
      <c r="AO80" s="59">
        <f t="shared" si="90"/>
        <v>218.36990038879748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83.687111673155087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83.687111673155087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11.009999999999998</v>
      </c>
      <c r="BD80" s="12">
        <f>IF('Données projet'!$A$88&gt;35,BD79+BC80-BL79,IF(A80&lt;'Données projet'!$A$88,$BA$205^A80,IF(A80='Données projet'!$A$88,'Données projet'!$B$88,BD79+BC80-BL79)))</f>
        <v>362.67999999999989</v>
      </c>
      <c r="BE80" s="13">
        <f>BD80*VLOOKUP('Données projet'!$B$11,Paramètres!$A$1:$I$89,3,0)*VLOOKUP('Données projet'!$B$11,Paramètres!$A$1:$I$89,5,0)</f>
        <v>345.12628799999987</v>
      </c>
      <c r="BF80" s="13">
        <f t="shared" si="91"/>
        <v>80.558145771439186</v>
      </c>
      <c r="BG80" s="20">
        <f t="shared" si="61"/>
        <v>741.4003888185897</v>
      </c>
      <c r="BH80" s="59">
        <f t="shared" si="62"/>
        <v>1034.7337221519231</v>
      </c>
      <c r="BI80" s="59">
        <f ca="1">AVERAGE(OFFSET($BH$3,0,0,'Données projet'!$E$11+1,1))-AVERAGE(OFFSET($H$3,0,0,'Données projet'!$E$11+1,1))</f>
        <v>555.30922539833159</v>
      </c>
      <c r="BJ80" s="59">
        <f t="shared" si="92"/>
        <v>292.20785527099503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96.319128529480395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96.319128529480395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</v>
      </c>
      <c r="BY80" s="12">
        <f>IF('Données projet'!$A$114&gt;35,BY79+BX80-CG79,IF(A80&lt;'Données projet'!$A$114,$BV$205^A80,IF(A80='Données projet'!$A$114,'Données projet'!$B$114,BY79+BX80-CG79)))</f>
        <v>233.00000000000003</v>
      </c>
      <c r="BZ80" s="13">
        <f>BY80*VLOOKUP('Données projet'!$B$12,Paramètres!$A$1:$I$89,3,0)*VLOOKUP('Données projet'!$B$12,Paramètres!$A$1:$I$89,5,0)</f>
        <v>203.54880000000003</v>
      </c>
      <c r="CA80" s="13">
        <f t="shared" si="93"/>
        <v>50.523286400023487</v>
      </c>
      <c r="CB80" s="20">
        <f t="shared" si="64"/>
        <v>442.50888381337427</v>
      </c>
      <c r="CC80" s="59">
        <f t="shared" si="65"/>
        <v>735.84221714670753</v>
      </c>
      <c r="CD80" s="59">
        <f ca="1">AVERAGE(OFFSET($CC$3,0,0,'Données projet'!$E$12+1,1))-AVERAGE(OFFSET($H$3,0,0,'Données projet'!$E$12+1,1))</f>
        <v>354.24684313982857</v>
      </c>
      <c r="CE80" s="59">
        <f t="shared" si="94"/>
        <v>322.65043486962185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53.684131023267952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53.684131023267952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3.6</v>
      </c>
      <c r="CT80" s="12">
        <f>IF('Données projet'!$A$140&gt;35,CT79+CS80-DB79,IF(A80&lt;'Données projet'!$A$140,$CQ$205^A80,IF(A80='Données projet'!$A$140,'Données projet'!$B$140,CT79+CS80-DB79)))</f>
        <v>319.19999999999993</v>
      </c>
      <c r="CU80" s="17">
        <f>CT80*VLOOKUP('Données projet'!$B$13,Paramètres!$A$1:$I$89,3,0)*VLOOKUP('Données projet'!$B$13,Paramètres!$A$1:$I$89,5,0)</f>
        <v>234.03743999999998</v>
      </c>
      <c r="CV80" s="13">
        <f t="shared" si="95"/>
        <v>57.154784339928739</v>
      </c>
      <c r="CW80" s="20">
        <f t="shared" si="67"/>
        <v>507.15979072537579</v>
      </c>
      <c r="CX80" s="59">
        <f t="shared" si="68"/>
        <v>800.4931240587091</v>
      </c>
      <c r="CY80" s="59">
        <f ca="1">AVERAGE(OFFSET($CX$3,0,0,'Données projet'!$E$13+1,1))-AVERAGE(OFFSET($H$3,0,0,'Données projet'!$E$13+1,1))</f>
        <v>328.55201074501201</v>
      </c>
      <c r="CZ80" s="59">
        <f t="shared" si="96"/>
        <v>321.81422611044985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38.118165987794164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38.118165987794164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328.00000000000006</v>
      </c>
      <c r="DP80" s="17">
        <f>DO80*VLOOKUP('Données projet'!$B$14,Paramètres!$A$1:$I$89,3,0)*VLOOKUP('Données projet'!$B$14,Paramètres!$A$1:$I$89,5,0)</f>
        <v>255.84000000000006</v>
      </c>
      <c r="DQ80" s="13">
        <f t="shared" si="97"/>
        <v>61.834803371075836</v>
      </c>
      <c r="DR80" s="20">
        <f t="shared" si="70"/>
        <v>553.28361587129041</v>
      </c>
      <c r="DS80" s="59">
        <f t="shared" si="71"/>
        <v>846.61694920462378</v>
      </c>
      <c r="DT80" s="59">
        <f ca="1">AVERAGE(OFFSET($DS$3,0,0,'Données projet'!$E$14+1,1))-AVERAGE(OFFSET($H$3,0,0,'Données projet'!$E$14+1,1))</f>
        <v>288.82868507674738</v>
      </c>
      <c r="DU80" s="59">
        <f t="shared" si="98"/>
        <v>283.48738729114024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42.998470627816189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42.998470627816189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8.8000000000000007</v>
      </c>
      <c r="EJ80" s="12">
        <f>IF('Données projet'!$A$192&gt;35,EJ79+EI80-ER79,IF(A80&lt;'Données projet'!$A$192,$EG$205^A80,IF(A80='Données projet'!$A$192,'Données projet'!$B$192,EJ79+EI80-ER79)))</f>
        <v>324.59999999999985</v>
      </c>
      <c r="EK80" s="17">
        <f>EJ80*VLOOKUP('Données projet'!$B$15,Paramètres!$A$1:$I$89,3,0)*VLOOKUP('Données projet'!$B$15,Paramètres!$A$1:$I$89,5,0)</f>
        <v>278.50679999999994</v>
      </c>
      <c r="EL80" s="13">
        <f t="shared" si="99"/>
        <v>66.651354661909949</v>
      </c>
      <c r="EM80" s="20">
        <f t="shared" si="73"/>
        <v>601.15045270282633</v>
      </c>
      <c r="EN80" s="59">
        <f t="shared" si="74"/>
        <v>894.4837860361597</v>
      </c>
      <c r="EO80" s="59">
        <f ca="1">AVERAGE(OFFSET($EN$3,0,0,'Données projet'!$E$15+1,1))-AVERAGE(OFFSET($H$3,0,0,'Données projet'!$E$15+1,1))</f>
        <v>447.47021939360354</v>
      </c>
      <c r="EP80" s="59">
        <f t="shared" si="100"/>
        <v>256.77417912163997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84.643274953715576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84.643274953715576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3.6</v>
      </c>
      <c r="FE80" s="12">
        <f>IF('Données projet'!$A$218&gt;35,FE79+FD80-FM79,IF(A80&lt;'Données projet'!$A$218,$FB$205^A80,IF(A80='Données projet'!$A$218,'Données projet'!$B$218,FE79+FD80-FM79)))</f>
        <v>319.19999999999993</v>
      </c>
      <c r="FF80" s="17">
        <f>FE80*VLOOKUP('Données projet'!$B$16,Paramètres!$A$1:$I$89,3,0)*VLOOKUP('Données projet'!$B$16,Paramètres!$A$1:$I$89,5,0)</f>
        <v>253.95551999999998</v>
      </c>
      <c r="FG80" s="13">
        <f t="shared" si="101"/>
        <v>61.432180511879253</v>
      </c>
      <c r="FH80" s="20">
        <f t="shared" si="76"/>
        <v>549.30024505818972</v>
      </c>
      <c r="FI80" s="59">
        <f t="shared" si="77"/>
        <v>842.63357839152309</v>
      </c>
      <c r="FJ80" s="59">
        <f ca="1">AVERAGE(OFFSET($FI$3,0,0,'Données projet'!$E$16+1,1))-AVERAGE(OFFSET($H$3,0,0,'Données projet'!$E$16+1,1))</f>
        <v>353.37024194969638</v>
      </c>
      <c r="FK80" s="59">
        <f t="shared" si="102"/>
        <v>345.4750813433123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50.981396667495119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50.981396667495119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4.2</v>
      </c>
      <c r="FZ80" s="12">
        <f>IF('Données projet'!$A$244&gt;35,FZ79+FY80-GH79,IF(A80&lt;'Données projet'!$A$244,$FW$205^A80,IF(A80='Données projet'!$A$244,'Données projet'!$B$244,FZ79+FY80-GH79)))</f>
        <v>221.40000000000009</v>
      </c>
      <c r="GA80" s="17">
        <f>FZ80*VLOOKUP('Données projet'!$B$17,Paramètres!$A$1:$I$89,3,0)*VLOOKUP('Données projet'!$B$17,Paramètres!$A$1:$I$89,5,0)</f>
        <v>179.59968000000009</v>
      </c>
      <c r="GB80" s="13">
        <f t="shared" si="103"/>
        <v>45.233110804333748</v>
      </c>
      <c r="GC80" s="20">
        <f t="shared" si="79"/>
        <v>391.58377731754808</v>
      </c>
      <c r="GD80" s="59">
        <f t="shared" si="80"/>
        <v>684.91711065088134</v>
      </c>
      <c r="GE80" s="59">
        <f ca="1">AVERAGE(OFFSET($GD$3,0,0,'Données projet'!$E$17+1,1))-AVERAGE(OFFSET($H$3,0,0,'Données projet'!$E$17+1,1))</f>
        <v>272.90535195666996</v>
      </c>
      <c r="GF80" s="59">
        <f t="shared" si="104"/>
        <v>222.25422164416898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31.942522235865184</v>
      </c>
      <c r="GM80" s="21">
        <f>EXP(-LN(2)/25)*GM79+(1-EXP(-LN(2)/25))/(LN(2)/25)*Calculateur!GH80*Calculateur!GJ80*VLOOKUP('Données projet'!$B$17,Paramètres!$A$1:$I$89,3,0)*0.475*44/12</f>
        <v>0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31.942522235865184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6">
        <f t="shared" si="56"/>
        <v>256.66666666666669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11.009999999999998</v>
      </c>
      <c r="N81" s="13">
        <f>IF('Données projet'!$A$36&gt;35,N80+M81-V80,IF(A81&lt;'Données projet'!$A$36,$K$205^A81,IF(A81='Données projet'!$A$36,'Données projet'!$B$36,N80+M81-V80)))</f>
        <v>373.68999999999988</v>
      </c>
      <c r="O81" s="13">
        <f>N81*VLOOKUP('Données projet'!$B$9,Paramètres!$A$1:$I$89,3,0)*VLOOKUP('Données projet'!$B$9,Paramètres!$A$1:$I$89,5,0)</f>
        <v>338.11471199999988</v>
      </c>
      <c r="P81" s="13">
        <f t="shared" si="87"/>
        <v>79.110308022170997</v>
      </c>
      <c r="Q81" s="20">
        <f t="shared" si="54"/>
        <v>726.66690987194761</v>
      </c>
      <c r="R81" s="59">
        <f t="shared" si="55"/>
        <v>1020.0002432052809</v>
      </c>
      <c r="S81" s="59">
        <f ca="1">AVERAGE(OFFSET($R$3,0,0,'Données projet'!$E$9+1,1))-AVERAGE(OFFSET($H$3,0,0,'Données projet'!$E$9+1,1))</f>
        <v>530.15029472203241</v>
      </c>
      <c r="T81" s="59">
        <f t="shared" si="88"/>
        <v>279.93992816625956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89.786252651431369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89.786252651431369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11.009999999999998</v>
      </c>
      <c r="AI81" s="13">
        <f>IF('Données projet'!$A$62&gt;35,AI80+AH81-AQ80,IF(A81&lt;'Données projet'!$A$62,$AF$205^A81,IF(A81='Données projet'!$A$62,'Données projet'!$B$62,AI80+AH81-AQ80)))</f>
        <v>373.68999999999988</v>
      </c>
      <c r="AJ81" s="13">
        <f>AI81*VLOOKUP('Données projet'!$B$10,Paramètres!$A$1:$I$89,3,0)*VLOOKUP('Données projet'!$B$10,Paramètres!$A$1:$I$89,5,0)</f>
        <v>250.67125199999992</v>
      </c>
      <c r="AK81" s="13">
        <f t="shared" si="89"/>
        <v>60.729656926123134</v>
      </c>
      <c r="AL81" s="20">
        <f t="shared" si="58"/>
        <v>542.35658304633102</v>
      </c>
      <c r="AM81" s="59">
        <f t="shared" si="59"/>
        <v>835.68991637966428</v>
      </c>
      <c r="AN81" s="59">
        <f ca="1">AVERAGE(OFFSET($AM$3,0,0,'Données projet'!$E$10+1,1))-AVERAGE(OFFSET($H$3,0,0,'Données projet'!$E$10+1,1))</f>
        <v>403.92523699584234</v>
      </c>
      <c r="AO81" s="59">
        <f t="shared" si="90"/>
        <v>218.36990038879748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82.046058457342454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82.046058457342454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11.009999999999998</v>
      </c>
      <c r="BD81" s="12">
        <f>IF('Données projet'!$A$88&gt;35,BD80+BC81-BL80,IF(A81&lt;'Données projet'!$A$88,$BA$205^A81,IF(A81='Données projet'!$A$88,'Données projet'!$B$88,BD80+BC81-BL80)))</f>
        <v>373.68999999999988</v>
      </c>
      <c r="BE81" s="13">
        <f>BD81*VLOOKUP('Données projet'!$B$11,Paramètres!$A$1:$I$89,3,0)*VLOOKUP('Données projet'!$B$11,Paramètres!$A$1:$I$89,5,0)</f>
        <v>355.6034039999999</v>
      </c>
      <c r="BF81" s="13">
        <f t="shared" si="91"/>
        <v>82.715241596378789</v>
      </c>
      <c r="BG81" s="20">
        <f t="shared" si="61"/>
        <v>763.40497441369291</v>
      </c>
      <c r="BH81" s="59">
        <f t="shared" si="62"/>
        <v>1056.7383077470263</v>
      </c>
      <c r="BI81" s="59">
        <f ca="1">AVERAGE(OFFSET($BH$3,0,0,'Données projet'!$E$11+1,1))-AVERAGE(OFFSET($H$3,0,0,'Données projet'!$E$11+1,1))</f>
        <v>555.30922539833159</v>
      </c>
      <c r="BJ81" s="59">
        <f t="shared" si="92"/>
        <v>292.20785527099503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94.43036916788472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94.43036916788472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</v>
      </c>
      <c r="BY81" s="12">
        <f>IF('Données projet'!$A$114&gt;35,BY80+BX81-CG80,IF(A81&lt;'Données projet'!$A$114,$BV$205^A81,IF(A81='Données projet'!$A$114,'Données projet'!$B$114,BY80+BX81-CG80)))</f>
        <v>237.00000000000003</v>
      </c>
      <c r="BZ81" s="13">
        <f>BY81*VLOOKUP('Données projet'!$B$12,Paramètres!$A$1:$I$89,3,0)*VLOOKUP('Données projet'!$B$12,Paramètres!$A$1:$I$89,5,0)</f>
        <v>207.04320000000004</v>
      </c>
      <c r="CA81" s="13">
        <f t="shared" si="93"/>
        <v>51.288918231806321</v>
      </c>
      <c r="CB81" s="20">
        <f t="shared" si="64"/>
        <v>449.92843925372944</v>
      </c>
      <c r="CC81" s="59">
        <f t="shared" si="65"/>
        <v>743.26177258706275</v>
      </c>
      <c r="CD81" s="59">
        <f ca="1">AVERAGE(OFFSET($CC$3,0,0,'Données projet'!$E$12+1,1))-AVERAGE(OFFSET($H$3,0,0,'Données projet'!$E$12+1,1))</f>
        <v>354.24684313982857</v>
      </c>
      <c r="CE81" s="59">
        <f t="shared" si="94"/>
        <v>322.65043486962185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52.631417957988383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52.631417957988383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3.6</v>
      </c>
      <c r="CT81" s="12">
        <f>IF('Données projet'!$A$140&gt;35,CT80+CS81-DB80,IF(A81&lt;'Données projet'!$A$140,$CQ$205^A81,IF(A81='Données projet'!$A$140,'Données projet'!$B$140,CT80+CS81-DB80)))</f>
        <v>322.79999999999995</v>
      </c>
      <c r="CU81" s="17">
        <f>CT81*VLOOKUP('Données projet'!$B$13,Paramètres!$A$1:$I$89,3,0)*VLOOKUP('Données projet'!$B$13,Paramètres!$A$1:$I$89,5,0)</f>
        <v>236.67695999999998</v>
      </c>
      <c r="CV81" s="13">
        <f t="shared" si="95"/>
        <v>57.723983099802702</v>
      </c>
      <c r="CW81" s="20">
        <f t="shared" si="67"/>
        <v>512.74830923215643</v>
      </c>
      <c r="CX81" s="59">
        <f t="shared" si="68"/>
        <v>806.0816425654898</v>
      </c>
      <c r="CY81" s="59">
        <f ca="1">AVERAGE(OFFSET($CX$3,0,0,'Données projet'!$E$13+1,1))-AVERAGE(OFFSET($H$3,0,0,'Données projet'!$E$13+1,1))</f>
        <v>328.55201074501201</v>
      </c>
      <c r="CZ81" s="59">
        <f t="shared" si="96"/>
        <v>321.81422611044985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37.370692002559046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37.370692002559046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328.00000000000006</v>
      </c>
      <c r="DP81" s="17">
        <f>DO81*VLOOKUP('Données projet'!$B$14,Paramètres!$A$1:$I$89,3,0)*VLOOKUP('Données projet'!$B$14,Paramètres!$A$1:$I$89,5,0)</f>
        <v>255.84000000000006</v>
      </c>
      <c r="DQ81" s="13">
        <f t="shared" si="97"/>
        <v>61.834803371075836</v>
      </c>
      <c r="DR81" s="20">
        <f t="shared" si="70"/>
        <v>553.28361587129041</v>
      </c>
      <c r="DS81" s="59">
        <f t="shared" si="71"/>
        <v>846.61694920462378</v>
      </c>
      <c r="DT81" s="59">
        <f ca="1">AVERAGE(OFFSET($DS$3,0,0,'Données projet'!$E$14+1,1))-AVERAGE(OFFSET($H$3,0,0,'Données projet'!$E$14+1,1))</f>
        <v>288.82868507674738</v>
      </c>
      <c r="DU81" s="59">
        <f t="shared" si="98"/>
        <v>283.48738729114024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42.155296845282145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42.155296845282145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8.8000000000000007</v>
      </c>
      <c r="EJ81" s="12">
        <f>IF('Données projet'!$A$192&gt;35,EJ80+EI81-ER80,IF(A81&lt;'Données projet'!$A$192,$EG$205^A81,IF(A81='Données projet'!$A$192,'Données projet'!$B$192,EJ80+EI81-ER80)))</f>
        <v>333.39999999999986</v>
      </c>
      <c r="EK81" s="17">
        <f>EJ81*VLOOKUP('Données projet'!$B$15,Paramètres!$A$1:$I$89,3,0)*VLOOKUP('Données projet'!$B$15,Paramètres!$A$1:$I$89,5,0)</f>
        <v>286.05719999999991</v>
      </c>
      <c r="EL81" s="13">
        <f t="shared" si="99"/>
        <v>68.24547055517067</v>
      </c>
      <c r="EM81" s="20">
        <f t="shared" si="73"/>
        <v>617.07715121692206</v>
      </c>
      <c r="EN81" s="59">
        <f t="shared" si="74"/>
        <v>910.41048455025543</v>
      </c>
      <c r="EO81" s="59">
        <f ca="1">AVERAGE(OFFSET($EN$3,0,0,'Données projet'!$E$15+1,1))-AVERAGE(OFFSET($H$3,0,0,'Données projet'!$E$15+1,1))</f>
        <v>447.47021939360354</v>
      </c>
      <c r="EP81" s="59">
        <f t="shared" si="100"/>
        <v>256.77417912163997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82.983471959173158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82.983471959173158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3.6</v>
      </c>
      <c r="FE81" s="12">
        <f>IF('Données projet'!$A$218&gt;35,FE80+FD81-FM80,IF(A81&lt;'Données projet'!$A$218,$FB$205^A81,IF(A81='Données projet'!$A$218,'Données projet'!$B$218,FE80+FD81-FM80)))</f>
        <v>322.79999999999995</v>
      </c>
      <c r="FF81" s="17">
        <f>FE81*VLOOKUP('Données projet'!$B$16,Paramètres!$A$1:$I$89,3,0)*VLOOKUP('Données projet'!$B$16,Paramètres!$A$1:$I$89,5,0)</f>
        <v>256.81968000000001</v>
      </c>
      <c r="FG81" s="13">
        <f t="shared" si="101"/>
        <v>62.043977430851903</v>
      </c>
      <c r="FH81" s="20">
        <f t="shared" si="76"/>
        <v>555.35420335873368</v>
      </c>
      <c r="FI81" s="59">
        <f t="shared" si="77"/>
        <v>848.68753669206694</v>
      </c>
      <c r="FJ81" s="59">
        <f ca="1">AVERAGE(OFFSET($FI$3,0,0,'Données projet'!$E$16+1,1))-AVERAGE(OFFSET($H$3,0,0,'Données projet'!$E$16+1,1))</f>
        <v>353.37024194969638</v>
      </c>
      <c r="FK81" s="59">
        <f t="shared" si="102"/>
        <v>345.4750813433123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49.981682574427076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49.981682574427076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4.2</v>
      </c>
      <c r="FZ81" s="12">
        <f>IF('Données projet'!$A$244&gt;35,FZ80+FY81-GH80,IF(A81&lt;'Données projet'!$A$244,$FW$205^A81,IF(A81='Données projet'!$A$244,'Données projet'!$B$244,FZ80+FY81-GH80)))</f>
        <v>225.60000000000008</v>
      </c>
      <c r="GA81" s="17">
        <f>FZ81*VLOOKUP('Données projet'!$B$17,Paramètres!$A$1:$I$89,3,0)*VLOOKUP('Données projet'!$B$17,Paramètres!$A$1:$I$89,5,0)</f>
        <v>183.00672000000006</v>
      </c>
      <c r="GB81" s="13">
        <f t="shared" si="103"/>
        <v>45.990479653087696</v>
      </c>
      <c r="GC81" s="20">
        <f t="shared" si="79"/>
        <v>398.83678939579448</v>
      </c>
      <c r="GD81" s="59">
        <f t="shared" si="80"/>
        <v>692.1701227291278</v>
      </c>
      <c r="GE81" s="59">
        <f ca="1">AVERAGE(OFFSET($GD$3,0,0,'Données projet'!$E$17+1,1))-AVERAGE(OFFSET($H$3,0,0,'Données projet'!$E$17+1,1))</f>
        <v>272.90535195666996</v>
      </c>
      <c r="GF81" s="59">
        <f t="shared" si="104"/>
        <v>222.25422164416898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31.316148857834644</v>
      </c>
      <c r="GM81" s="21">
        <f>EXP(-LN(2)/25)*GM80+(1-EXP(-LN(2)/25))/(LN(2)/25)*Calculateur!GH81*Calculateur!GJ81*VLOOKUP('Données projet'!$B$17,Paramètres!$A$1:$I$89,3,0)*0.475*44/12</f>
        <v>0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31.316148857834644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6">
        <f t="shared" si="56"/>
        <v>256.66666666666669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11.009999999999998</v>
      </c>
      <c r="N82" s="13">
        <f>IF('Données projet'!$A$36&gt;35,N81+M82-V81,IF(A82&lt;'Données projet'!$A$36,$K$205^A82,IF(A82='Données projet'!$A$36,'Données projet'!$B$36,N81+M82-V81)))</f>
        <v>384.69999999999987</v>
      </c>
      <c r="O82" s="13">
        <f>N82*VLOOKUP('Données projet'!$B$9,Paramètres!$A$1:$I$89,3,0)*VLOOKUP('Données projet'!$B$9,Paramètres!$A$1:$I$89,5,0)</f>
        <v>348.07655999999986</v>
      </c>
      <c r="P82" s="13">
        <f t="shared" si="87"/>
        <v>81.166328031452807</v>
      </c>
      <c r="Q82" s="20">
        <f t="shared" si="54"/>
        <v>747.59802998811335</v>
      </c>
      <c r="R82" s="59">
        <f t="shared" si="55"/>
        <v>1040.9313633214467</v>
      </c>
      <c r="S82" s="59">
        <f ca="1">AVERAGE(OFFSET($R$3,0,0,'Données projet'!$E$9+1,1))-AVERAGE(OFFSET($H$3,0,0,'Données projet'!$E$9+1,1))</f>
        <v>530.15029472203241</v>
      </c>
      <c r="T82" s="59">
        <f t="shared" si="88"/>
        <v>279.93992816625956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88.025599001143405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88.025599001143405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11.009999999999998</v>
      </c>
      <c r="AI82" s="13">
        <f>IF('Données projet'!$A$62&gt;35,AI81+AH82-AQ81,IF(A82&lt;'Données projet'!$A$62,$AF$205^A82,IF(A82='Données projet'!$A$62,'Données projet'!$B$62,AI81+AH82-AQ81)))</f>
        <v>384.69999999999987</v>
      </c>
      <c r="AJ82" s="13">
        <f>AI82*VLOOKUP('Données projet'!$B$10,Paramètres!$A$1:$I$89,3,0)*VLOOKUP('Données projet'!$B$10,Paramètres!$A$1:$I$89,5,0)</f>
        <v>258.05675999999988</v>
      </c>
      <c r="AK82" s="13">
        <f t="shared" si="89"/>
        <v>62.30797703280173</v>
      </c>
      <c r="AL82" s="20">
        <f t="shared" si="58"/>
        <v>557.96858366546269</v>
      </c>
      <c r="AM82" s="59">
        <f t="shared" si="59"/>
        <v>851.30191699879606</v>
      </c>
      <c r="AN82" s="59">
        <f ca="1">AVERAGE(OFFSET($AM$3,0,0,'Données projet'!$E$10+1,1))-AVERAGE(OFFSET($H$3,0,0,'Données projet'!$E$10+1,1))</f>
        <v>403.92523699584234</v>
      </c>
      <c r="AO82" s="59">
        <f t="shared" si="90"/>
        <v>218.36990038879748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80.437185294148279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80.437185294148279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11.009999999999998</v>
      </c>
      <c r="BD82" s="12">
        <f>IF('Données projet'!$A$88&gt;35,BD81+BC82-BL81,IF(A82&lt;'Données projet'!$A$88,$BA$205^A82,IF(A82='Données projet'!$A$88,'Données projet'!$B$88,BD81+BC82-BL81)))</f>
        <v>384.69999999999987</v>
      </c>
      <c r="BE82" s="13">
        <f>BD82*VLOOKUP('Données projet'!$B$11,Paramètres!$A$1:$I$89,3,0)*VLOOKUP('Données projet'!$B$11,Paramètres!$A$1:$I$89,5,0)</f>
        <v>366.08051999999986</v>
      </c>
      <c r="BF82" s="13">
        <f t="shared" si="91"/>
        <v>84.864951236582286</v>
      </c>
      <c r="BG82" s="20">
        <f t="shared" si="61"/>
        <v>785.39669573704714</v>
      </c>
      <c r="BH82" s="59">
        <f t="shared" si="62"/>
        <v>1078.7300290703804</v>
      </c>
      <c r="BI82" s="59">
        <f ca="1">AVERAGE(OFFSET($BH$3,0,0,'Données projet'!$E$11+1,1))-AVERAGE(OFFSET($H$3,0,0,'Données projet'!$E$11+1,1))</f>
        <v>555.30922539833159</v>
      </c>
      <c r="BJ82" s="59">
        <f t="shared" si="92"/>
        <v>292.20785527099503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92.578647225340475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92.578647225340475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</v>
      </c>
      <c r="BY82" s="12">
        <f>IF('Données projet'!$A$114&gt;35,BY81+BX82-CG81,IF(A82&lt;'Données projet'!$A$114,$BV$205^A82,IF(A82='Données projet'!$A$114,'Données projet'!$B$114,BY81+BX82-CG81)))</f>
        <v>241.00000000000003</v>
      </c>
      <c r="BZ82" s="13">
        <f>BY82*VLOOKUP('Données projet'!$B$12,Paramètres!$A$1:$I$89,3,0)*VLOOKUP('Données projet'!$B$12,Paramètres!$A$1:$I$89,5,0)</f>
        <v>210.53760000000005</v>
      </c>
      <c r="CA82" s="13">
        <f t="shared" si="93"/>
        <v>52.053047337322276</v>
      </c>
      <c r="CB82" s="20">
        <f t="shared" si="64"/>
        <v>457.34537744583628</v>
      </c>
      <c r="CC82" s="59">
        <f t="shared" si="65"/>
        <v>750.67871077916959</v>
      </c>
      <c r="CD82" s="59">
        <f ca="1">AVERAGE(OFFSET($CC$3,0,0,'Données projet'!$E$12+1,1))-AVERAGE(OFFSET($H$3,0,0,'Données projet'!$E$12+1,1))</f>
        <v>354.24684313982857</v>
      </c>
      <c r="CE82" s="59">
        <f t="shared" si="94"/>
        <v>322.65043486962185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51.599347953827376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51.599347953827376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3.6</v>
      </c>
      <c r="CT82" s="12">
        <f>IF('Données projet'!$A$140&gt;35,CT81+CS82-DB81,IF(A82&lt;'Données projet'!$A$140,$CQ$205^A82,IF(A82='Données projet'!$A$140,'Données projet'!$B$140,CT81+CS82-DB81)))</f>
        <v>326.39999999999998</v>
      </c>
      <c r="CU82" s="17">
        <f>CT82*VLOOKUP('Données projet'!$B$13,Paramètres!$A$1:$I$89,3,0)*VLOOKUP('Données projet'!$B$13,Paramètres!$A$1:$I$89,5,0)</f>
        <v>239.31647999999998</v>
      </c>
      <c r="CV82" s="13">
        <f t="shared" si="95"/>
        <v>58.292443422481945</v>
      </c>
      <c r="CW82" s="20">
        <f t="shared" si="67"/>
        <v>518.33554162748942</v>
      </c>
      <c r="CX82" s="59">
        <f t="shared" si="68"/>
        <v>811.66887496082268</v>
      </c>
      <c r="CY82" s="59">
        <f ca="1">AVERAGE(OFFSET($CX$3,0,0,'Données projet'!$E$13+1,1))-AVERAGE(OFFSET($H$3,0,0,'Données projet'!$E$13+1,1))</f>
        <v>328.55201074501201</v>
      </c>
      <c r="CZ82" s="59">
        <f t="shared" si="96"/>
        <v>321.81422611044985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36.637875526260274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36.637875526260274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328.00000000000006</v>
      </c>
      <c r="DP82" s="17">
        <f>DO82*VLOOKUP('Données projet'!$B$14,Paramètres!$A$1:$I$89,3,0)*VLOOKUP('Données projet'!$B$14,Paramètres!$A$1:$I$89,5,0)</f>
        <v>255.84000000000006</v>
      </c>
      <c r="DQ82" s="13">
        <f t="shared" si="97"/>
        <v>61.834803371075836</v>
      </c>
      <c r="DR82" s="20">
        <f t="shared" si="70"/>
        <v>553.28361587129041</v>
      </c>
      <c r="DS82" s="59">
        <f t="shared" si="71"/>
        <v>846.61694920462378</v>
      </c>
      <c r="DT82" s="59">
        <f ca="1">AVERAGE(OFFSET($DS$3,0,0,'Données projet'!$E$14+1,1))-AVERAGE(OFFSET($H$3,0,0,'Données projet'!$E$14+1,1))</f>
        <v>288.82868507674738</v>
      </c>
      <c r="DU82" s="59">
        <f t="shared" si="98"/>
        <v>283.48738729114024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41.328657186338368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41.328657186338368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8.8000000000000007</v>
      </c>
      <c r="EJ82" s="12">
        <f>IF('Données projet'!$A$192&gt;35,EJ81+EI82-ER81,IF(A82&lt;'Données projet'!$A$192,$EG$205^A82,IF(A82='Données projet'!$A$192,'Données projet'!$B$192,EJ81+EI82-ER81)))</f>
        <v>342.19999999999987</v>
      </c>
      <c r="EK82" s="17">
        <f>EJ82*VLOOKUP('Données projet'!$B$15,Paramètres!$A$1:$I$89,3,0)*VLOOKUP('Données projet'!$B$15,Paramètres!$A$1:$I$89,5,0)</f>
        <v>293.60759999999993</v>
      </c>
      <c r="EL82" s="13">
        <f t="shared" si="99"/>
        <v>69.834695689453682</v>
      </c>
      <c r="EM82" s="20">
        <f t="shared" si="73"/>
        <v>632.99533165913169</v>
      </c>
      <c r="EN82" s="59">
        <f t="shared" si="74"/>
        <v>926.32866499246506</v>
      </c>
      <c r="EO82" s="59">
        <f ca="1">AVERAGE(OFFSET($EN$3,0,0,'Données projet'!$E$15+1,1))-AVERAGE(OFFSET($H$3,0,0,'Données projet'!$E$15+1,1))</f>
        <v>447.47021939360354</v>
      </c>
      <c r="EP82" s="59">
        <f t="shared" si="100"/>
        <v>256.77417912163997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81.356216688973859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81.356216688973859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3.6</v>
      </c>
      <c r="FE82" s="12">
        <f>IF('Données projet'!$A$218&gt;35,FE81+FD82-FM81,IF(A82&lt;'Données projet'!$A$218,$FB$205^A82,IF(A82='Données projet'!$A$218,'Données projet'!$B$218,FE81+FD82-FM81)))</f>
        <v>326.39999999999998</v>
      </c>
      <c r="FF82" s="17">
        <f>FE82*VLOOKUP('Données projet'!$B$16,Paramètres!$A$1:$I$89,3,0)*VLOOKUP('Données projet'!$B$16,Paramètres!$A$1:$I$89,5,0)</f>
        <v>259.68384000000003</v>
      </c>
      <c r="FG82" s="13">
        <f t="shared" si="101"/>
        <v>62.654980648867358</v>
      </c>
      <c r="FH82" s="20">
        <f t="shared" si="76"/>
        <v>561.40677929677736</v>
      </c>
      <c r="FI82" s="59">
        <f t="shared" si="77"/>
        <v>854.74011263011062</v>
      </c>
      <c r="FJ82" s="59">
        <f ca="1">AVERAGE(OFFSET($FI$3,0,0,'Données projet'!$E$16+1,1))-AVERAGE(OFFSET($H$3,0,0,'Données projet'!$E$16+1,1))</f>
        <v>353.37024194969638</v>
      </c>
      <c r="FK82" s="59">
        <f t="shared" si="102"/>
        <v>345.4750813433123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49.00157226495871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49.00157226495871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4.2</v>
      </c>
      <c r="FZ82" s="12">
        <f>IF('Données projet'!$A$244&gt;35,FZ81+FY82-GH81,IF(A82&lt;'Données projet'!$A$244,$FW$205^A82,IF(A82='Données projet'!$A$244,'Données projet'!$B$244,FZ81+FY82-GH81)))</f>
        <v>229.80000000000007</v>
      </c>
      <c r="GA82" s="17">
        <f>FZ82*VLOOKUP('Données projet'!$B$17,Paramètres!$A$1:$I$89,3,0)*VLOOKUP('Données projet'!$B$17,Paramètres!$A$1:$I$89,5,0)</f>
        <v>186.41376000000005</v>
      </c>
      <c r="GB82" s="13">
        <f t="shared" si="103"/>
        <v>46.746208944321332</v>
      </c>
      <c r="GC82" s="20">
        <f t="shared" si="79"/>
        <v>406.08694591135969</v>
      </c>
      <c r="GD82" s="59">
        <f t="shared" si="80"/>
        <v>699.42027924469301</v>
      </c>
      <c r="GE82" s="59">
        <f ca="1">AVERAGE(OFFSET($GD$3,0,0,'Données projet'!$E$17+1,1))-AVERAGE(OFFSET($H$3,0,0,'Données projet'!$E$17+1,1))</f>
        <v>272.90535195666996</v>
      </c>
      <c r="GF82" s="59">
        <f t="shared" si="104"/>
        <v>222.25422164416898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30.702058279697248</v>
      </c>
      <c r="GM82" s="21">
        <f>EXP(-LN(2)/25)*GM81+(1-EXP(-LN(2)/25))/(LN(2)/25)*Calculateur!GH82*Calculateur!GJ82*VLOOKUP('Données projet'!$B$17,Paramètres!$A$1:$I$89,3,0)*0.475*44/12</f>
        <v>0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30.702058279697248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6">
        <f t="shared" si="56"/>
        <v>256.66666666666669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395.71</v>
      </c>
      <c r="L83" s="12">
        <f>VLOOKUP(A83,'Données projet'!$A$35:$I$55,9,0)</f>
        <v>11.009999999999998</v>
      </c>
      <c r="M83" s="12">
        <f t="array" ref="M83">INDEX(L:L,MIN(IF(ISNUMBER(L83:L279),ROW(L83:L279),"")))</f>
        <v>11.009999999999998</v>
      </c>
      <c r="N83" s="13">
        <f>IF('Données projet'!$A$36&gt;35,N82+M83-V82,IF(A83&lt;'Données projet'!$A$36,$K$205^A83,IF(A83='Données projet'!$A$36,'Données projet'!$B$36,N82+M83-V82)))</f>
        <v>395.70999999999987</v>
      </c>
      <c r="O83" s="13">
        <f>N83*VLOOKUP('Données projet'!$B$9,Paramètres!$A$1:$I$89,3,0)*VLOOKUP('Données projet'!$B$9,Paramètres!$A$1:$I$89,5,0)</f>
        <v>358.03840799999989</v>
      </c>
      <c r="P83" s="13">
        <f t="shared" si="87"/>
        <v>83.215509161867502</v>
      </c>
      <c r="Q83" s="20">
        <f t="shared" si="54"/>
        <v>768.51723905691904</v>
      </c>
      <c r="R83" s="59">
        <f t="shared" si="55"/>
        <v>1061.8505723902524</v>
      </c>
      <c r="S83" s="59">
        <f ca="1">AVERAGE(OFFSET($R$3,0,0,'Données projet'!$E$9+1,1))-AVERAGE(OFFSET($H$3,0,0,'Données projet'!$E$9+1,1))</f>
        <v>530.15029472203241</v>
      </c>
      <c r="T83" s="59">
        <f t="shared" si="88"/>
        <v>279.93992816625956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59.57</v>
      </c>
      <c r="W83" s="16">
        <f>IF(ISNA(VLOOKUP(A83,'Données projet'!$A$35:$I$55,5,0)),0%,VLOOKUP(A83,'Données projet'!$A$35:$I$55,5,0)*VLOOKUP('Données projet'!$B$9,Paramètres!$A$1:$I$89,7,0))</f>
        <v>0.43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111.92045190667203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111.92045190667203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395.71</v>
      </c>
      <c r="AG83" s="12">
        <f>VLOOKUP(A83,'Données projet'!$A$61:$I$81,9,0)</f>
        <v>11.009999999999998</v>
      </c>
      <c r="AH83" s="12">
        <f t="array" ref="AH83">INDEX(AG:AG,MIN(IF(ISNUMBER(AG83:AG279),ROW(AG83:AG279),"")))</f>
        <v>11.009999999999998</v>
      </c>
      <c r="AI83" s="13">
        <f>IF('Données projet'!$A$62&gt;35,AI82+AH83-AQ82,IF(A83&lt;'Données projet'!$A$62,$AF$205^A83,IF(A83='Données projet'!$A$62,'Données projet'!$B$62,AI82+AH83-AQ82)))</f>
        <v>395.70999999999987</v>
      </c>
      <c r="AJ83" s="13">
        <f>AI83*VLOOKUP('Données projet'!$B$10,Paramètres!$A$1:$I$89,3,0)*VLOOKUP('Données projet'!$B$10,Paramètres!$A$1:$I$89,5,0)</f>
        <v>265.4422679999999</v>
      </c>
      <c r="AK83" s="13">
        <f t="shared" si="89"/>
        <v>63.88104721974485</v>
      </c>
      <c r="AL83" s="20">
        <f t="shared" si="58"/>
        <v>573.57144067438867</v>
      </c>
      <c r="AM83" s="59">
        <f t="shared" si="59"/>
        <v>866.90477400772193</v>
      </c>
      <c r="AN83" s="59">
        <f ca="1">AVERAGE(OFFSET($AM$3,0,0,'Données projet'!$E$10+1,1))-AVERAGE(OFFSET($H$3,0,0,'Données projet'!$E$10+1,1))</f>
        <v>403.92523699584234</v>
      </c>
      <c r="AO83" s="59">
        <f t="shared" si="90"/>
        <v>218.36990038879748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59.57</v>
      </c>
      <c r="AR83" s="16">
        <f>IF(ISNA(VLOOKUP(A83,'Données projet'!$A$61:$I$81,5,0)),0%,VLOOKUP(A83,'Données projet'!$A$61:$I$81,5,0)*VLOOKUP('Données projet'!$B$10,Paramètres!$A$1:$I$89,7,0))</f>
        <v>0.53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102.27213708713134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102.27213708713134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395.71</v>
      </c>
      <c r="BB83" s="12">
        <f>VLOOKUP(A83,'Données projet'!$A$87:$I$107,9,0)</f>
        <v>11.009999999999998</v>
      </c>
      <c r="BC83" s="12">
        <f t="array" ref="BC83">INDEX(BB:BB,MIN(IF(ISNUMBER(BB83:BB279),ROW(BB83:BB279),"")))</f>
        <v>11.009999999999998</v>
      </c>
      <c r="BD83" s="12">
        <f>IF('Données projet'!$A$88&gt;35,BD82+BC83-BL82,IF(A83&lt;'Données projet'!$A$88,$BA$205^A83,IF(A83='Données projet'!$A$88,'Données projet'!$B$88,BD82+BC83-BL82)))</f>
        <v>395.70999999999987</v>
      </c>
      <c r="BE83" s="13">
        <f>BD83*VLOOKUP('Données projet'!$B$11,Paramètres!$A$1:$I$89,3,0)*VLOOKUP('Données projet'!$B$11,Paramètres!$A$1:$I$89,5,0)</f>
        <v>376.55763599999983</v>
      </c>
      <c r="BF83" s="13">
        <f t="shared" si="91"/>
        <v>87.007510360855733</v>
      </c>
      <c r="BG83" s="20">
        <f t="shared" si="61"/>
        <v>807.37596324515664</v>
      </c>
      <c r="BH83" s="59">
        <f t="shared" si="62"/>
        <v>1100.70929657849</v>
      </c>
      <c r="BI83" s="59">
        <f ca="1">AVERAGE(OFFSET($BH$3,0,0,'Données projet'!$E$11+1,1))-AVERAGE(OFFSET($H$3,0,0,'Données projet'!$E$11+1,1))</f>
        <v>555.30922539833159</v>
      </c>
      <c r="BJ83" s="59">
        <f t="shared" si="92"/>
        <v>292.20785527099503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59.57</v>
      </c>
      <c r="BM83" s="16">
        <f>IF(ISNA(VLOOKUP(A83,'Données projet'!$A$87:$I$107,5,0)),0%,VLOOKUP(A83,'Données projet'!$A$87:$I$107,5,0)*VLOOKUP('Données projet'!$B$11,Paramètres!$A$1:$I$89,7,0))</f>
        <v>0.43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117.70944079839644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117.70944079839644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245</v>
      </c>
      <c r="BW83" s="12">
        <f>VLOOKUP(A83,'Données projet'!$A$113:$I$133,9,0)</f>
        <v>4</v>
      </c>
      <c r="BX83" s="12">
        <f t="array" ref="BX83">INDEX(BW:BW,MIN(IF(ISNUMBER(BW83:BW279),ROW(BW83:BW279),"")))</f>
        <v>4</v>
      </c>
      <c r="BY83" s="12">
        <f>IF('Données projet'!$A$114&gt;35,BY82+BX83-CG82,IF(A83&lt;'Données projet'!$A$114,$BV$205^A83,IF(A83='Données projet'!$A$114,'Données projet'!$B$114,BY82+BX83-CG82)))</f>
        <v>245.00000000000003</v>
      </c>
      <c r="BZ83" s="13">
        <f>BY83*VLOOKUP('Données projet'!$B$12,Paramètres!$A$1:$I$89,3,0)*VLOOKUP('Données projet'!$B$12,Paramètres!$A$1:$I$89,5,0)</f>
        <v>214.03200000000004</v>
      </c>
      <c r="CA83" s="13">
        <f t="shared" si="93"/>
        <v>52.815701536972242</v>
      </c>
      <c r="CB83" s="20">
        <f t="shared" si="64"/>
        <v>464.75974684356009</v>
      </c>
      <c r="CC83" s="59">
        <f t="shared" si="65"/>
        <v>758.09308017689341</v>
      </c>
      <c r="CD83" s="59">
        <f ca="1">AVERAGE(OFFSET($CC$3,0,0,'Données projet'!$E$12+1,1))-AVERAGE(OFFSET($H$3,0,0,'Données projet'!$E$12+1,1))</f>
        <v>354.24684313982857</v>
      </c>
      <c r="CE83" s="59">
        <f t="shared" si="94"/>
        <v>322.65043486962185</v>
      </c>
      <c r="CF83" s="15">
        <f>IF(ISNA(VLOOKUP(A83,'Données projet'!$A$113:$I$133,3,0)),0,VLOOKUP(A83,'Données projet'!$A$113:$I$133,3,0))</f>
        <v>13</v>
      </c>
      <c r="CG83" s="15">
        <f>IF(ISNA(VLOOKUP(A83,'Données projet'!$A$113:$I$133,4,0)),0,VLOOKUP(A83,'Données projet'!$A$113:$I$133,4,0))</f>
        <v>15</v>
      </c>
      <c r="CH83" s="16">
        <f>IF(ISNA(VLOOKUP(A83,'Données projet'!$A$113:$I$133,5,0)),0%,VLOOKUP(A83,'Données projet'!$A$113:$I$133,5,0)*VLOOKUP('Données projet'!$B$12,Paramètres!$A$1:$I$89,7,0))</f>
        <v>0.43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56.816532269909324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56.816532269909324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330</v>
      </c>
      <c r="CR83" s="12">
        <f>VLOOKUP(A83,'Données projet'!$A$139:$I$159,9,0)</f>
        <v>3.6</v>
      </c>
      <c r="CS83" s="12">
        <f t="array" ref="CS83">INDEX(CR:CR,MIN(IF(ISNUMBER(CR83:CR279),ROW(CR83:CR279),"")))</f>
        <v>3.6</v>
      </c>
      <c r="CT83" s="12">
        <f>IF('Données projet'!$A$140&gt;35,CT82+CS83-DB82,IF(A83&lt;'Données projet'!$A$140,$CQ$205^A83,IF(A83='Données projet'!$A$140,'Données projet'!$B$140,CT82+CS83-DB82)))</f>
        <v>330</v>
      </c>
      <c r="CU83" s="17">
        <f>CT83*VLOOKUP('Données projet'!$B$13,Paramètres!$A$1:$I$89,3,0)*VLOOKUP('Données projet'!$B$13,Paramètres!$A$1:$I$89,5,0)</f>
        <v>241.95599999999999</v>
      </c>
      <c r="CV83" s="13">
        <f t="shared" si="95"/>
        <v>58.860174395053612</v>
      </c>
      <c r="CW83" s="20">
        <f t="shared" si="67"/>
        <v>523.92150373805168</v>
      </c>
      <c r="CX83" s="59">
        <f t="shared" si="68"/>
        <v>817.25483707138505</v>
      </c>
      <c r="CY83" s="59">
        <f ca="1">AVERAGE(OFFSET($CX$3,0,0,'Données projet'!$E$13+1,1))-AVERAGE(OFFSET($H$3,0,0,'Données projet'!$E$13+1,1))</f>
        <v>328.55201074501201</v>
      </c>
      <c r="CZ83" s="59">
        <f t="shared" si="96"/>
        <v>321.81422611044985</v>
      </c>
      <c r="DA83" s="15">
        <f>IF(ISNA(VLOOKUP(A83,'Données projet'!$A$139:$I$159,3,0)),0,VLOOKUP(A83,'Données projet'!$A$139:$I$159,3,0))</f>
        <v>14</v>
      </c>
      <c r="DB83" s="15">
        <f>IF(ISNA(VLOOKUP(A83,'Données projet'!$A$139:$I$159,4,0)),0,VLOOKUP(A83,'Données projet'!$A$139:$I$159,4,0))</f>
        <v>11</v>
      </c>
      <c r="DC83" s="16">
        <f>IF(ISNA(VLOOKUP(A83,'Données projet'!$A$139:$I$159,5,0)),0%,VLOOKUP(A83,'Données projet'!$A$139:$I$159,5,0)*VLOOKUP('Données projet'!$B$13,Paramètres!$A$1:$I$89,7,0))</f>
        <v>0.43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39.753240207241745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39.753240207241745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328.00000000000006</v>
      </c>
      <c r="DP83" s="17">
        <f>DO83*VLOOKUP('Données projet'!$B$14,Paramètres!$A$1:$I$89,3,0)*VLOOKUP('Données projet'!$B$14,Paramètres!$A$1:$I$89,5,0)</f>
        <v>255.84000000000006</v>
      </c>
      <c r="DQ83" s="13">
        <f t="shared" si="97"/>
        <v>61.834803371075836</v>
      </c>
      <c r="DR83" s="20">
        <f t="shared" si="70"/>
        <v>553.28361587129041</v>
      </c>
      <c r="DS83" s="59">
        <f t="shared" si="71"/>
        <v>846.61694920462378</v>
      </c>
      <c r="DT83" s="59">
        <f ca="1">AVERAGE(OFFSET($DS$3,0,0,'Données projet'!$E$14+1,1))-AVERAGE(OFFSET($H$3,0,0,'Données projet'!$E$14+1,1))</f>
        <v>288.82868507674738</v>
      </c>
      <c r="DU83" s="59">
        <f t="shared" si="98"/>
        <v>283.48738729114024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40.518227426906073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40.518227426906073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351</v>
      </c>
      <c r="EH83" s="12">
        <f>VLOOKUP(A83,'Données projet'!$A$191:$I$211,9,0)</f>
        <v>8.8000000000000007</v>
      </c>
      <c r="EI83" s="12">
        <f t="array" ref="EI83">INDEX(EH:EH,MIN(IF(ISNUMBER(EH83:EH279),ROW(EH83:EH279),"")))</f>
        <v>8.8000000000000007</v>
      </c>
      <c r="EJ83" s="12">
        <f>IF('Données projet'!$A$192&gt;35,EJ82+EI83-ER82,IF(A83&lt;'Données projet'!$A$192,$EG$205^A83,IF(A83='Données projet'!$A$192,'Données projet'!$B$192,EJ82+EI83-ER82)))</f>
        <v>350.99999999999989</v>
      </c>
      <c r="EK83" s="17">
        <f>EJ83*VLOOKUP('Données projet'!$B$15,Paramètres!$A$1:$I$89,3,0)*VLOOKUP('Données projet'!$B$15,Paramètres!$A$1:$I$89,5,0)</f>
        <v>301.15799999999996</v>
      </c>
      <c r="EL83" s="13">
        <f t="shared" si="99"/>
        <v>71.419170296330975</v>
      </c>
      <c r="EM83" s="20">
        <f t="shared" si="73"/>
        <v>648.90523826610968</v>
      </c>
      <c r="EN83" s="59">
        <f t="shared" si="74"/>
        <v>942.23857159944305</v>
      </c>
      <c r="EO83" s="59">
        <f ca="1">AVERAGE(OFFSET($EN$3,0,0,'Données projet'!$E$15+1,1))-AVERAGE(OFFSET($H$3,0,0,'Données projet'!$E$15+1,1))</f>
        <v>447.47021939360354</v>
      </c>
      <c r="EP83" s="59">
        <f t="shared" si="100"/>
        <v>256.77417912163997</v>
      </c>
      <c r="EQ83" s="15">
        <f>IF(ISNA(VLOOKUP(A83,'Données projet'!$A$191:$I$211,3,0)),0,VLOOKUP(A83,'Données projet'!$A$191:$I$211,3,0))</f>
        <v>12</v>
      </c>
      <c r="ER83" s="15">
        <f>IF(ISNA(VLOOKUP(A83,'Données projet'!$A$191:$I$211,4,0)),0,VLOOKUP(A83,'Données projet'!$A$191:$I$211,4,0))</f>
        <v>28</v>
      </c>
      <c r="ES83" s="16">
        <f>IF(ISNA(VLOOKUP(A83,'Données projet'!$A$191:$I$211,5,0)),0%,VLOOKUP(A83,'Données projet'!$A$191:$I$211,5,0)*VLOOKUP('Données projet'!$B$15,Paramètres!$A$1:$I$89,7,0))</f>
        <v>0.53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93.836515712982248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93.836515712982248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330</v>
      </c>
      <c r="FC83" s="12">
        <f>VLOOKUP(A83,'Données projet'!$A$217:$I$237,9,0)</f>
        <v>3.6</v>
      </c>
      <c r="FD83" s="12">
        <f t="array" ref="FD83">INDEX(FC:FC,MIN(IF(ISNUMBER(FC83:FC279),ROW(FC83:FC279),"")))</f>
        <v>3.6</v>
      </c>
      <c r="FE83" s="12">
        <f>IF('Données projet'!$A$218&gt;35,FE82+FD83-FM82,IF(A83&lt;'Données projet'!$A$218,$FB$205^A83,IF(A83='Données projet'!$A$218,'Données projet'!$B$218,FE82+FD83-FM82)))</f>
        <v>330</v>
      </c>
      <c r="FF83" s="17">
        <f>FE83*VLOOKUP('Données projet'!$B$16,Paramètres!$A$1:$I$89,3,0)*VLOOKUP('Données projet'!$B$16,Paramètres!$A$1:$I$89,5,0)</f>
        <v>262.548</v>
      </c>
      <c r="FG83" s="13">
        <f t="shared" si="101"/>
        <v>63.265199933079444</v>
      </c>
      <c r="FH83" s="20">
        <f t="shared" si="76"/>
        <v>567.45798988344666</v>
      </c>
      <c r="FI83" s="59">
        <f t="shared" si="77"/>
        <v>860.79132321678003</v>
      </c>
      <c r="FJ83" s="59">
        <f ca="1">AVERAGE(OFFSET($FI$3,0,0,'Données projet'!$E$16+1,1))-AVERAGE(OFFSET($H$3,0,0,'Données projet'!$E$16+1,1))</f>
        <v>353.37024194969638</v>
      </c>
      <c r="FK83" s="59">
        <f t="shared" si="102"/>
        <v>345.4750813433123</v>
      </c>
      <c r="FL83" s="15">
        <f>IF(ISNA(VLOOKUP(A83,'Données projet'!$A$217:$I$237,3,0)),0,VLOOKUP(A83,'Données projet'!$A$217:$I$237,3,0))</f>
        <v>14</v>
      </c>
      <c r="FM83" s="15">
        <f>IF(ISNA(VLOOKUP(A83,'Données projet'!$A$217:$I$237,4,0)),0,VLOOKUP(A83,'Données projet'!$A$217:$I$237,4,0))</f>
        <v>11</v>
      </c>
      <c r="FN83" s="16">
        <f>IF(ISNA(VLOOKUP(A83,'Données projet'!$A$217:$I$237,5,0)),0%,VLOOKUP(A83,'Données projet'!$A$217:$I$237,5,0)*VLOOKUP('Données projet'!$B$16,Paramètres!$A$1:$I$89,7,0))</f>
        <v>0.53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53.168237644816656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53.168237644816656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234</v>
      </c>
      <c r="FX83" s="12">
        <f>VLOOKUP(A83,'Données projet'!$A$243:$I$263,9,0)</f>
        <v>4.2</v>
      </c>
      <c r="FY83" s="12">
        <f t="array" ref="FY83">INDEX(FX:FX,MIN(IF(ISNUMBER(FX83:FX279),ROW(FX83:FX279),"")))</f>
        <v>4.2</v>
      </c>
      <c r="FZ83" s="12">
        <f>IF('Données projet'!$A$244&gt;35,FZ82+FY83-GH82,IF(A83&lt;'Données projet'!$A$244,$FW$205^A83,IF(A83='Données projet'!$A$244,'Données projet'!$B$244,FZ82+FY83-GH82)))</f>
        <v>234.00000000000006</v>
      </c>
      <c r="GA83" s="17">
        <f>FZ83*VLOOKUP('Données projet'!$B$17,Paramètres!$A$1:$I$89,3,0)*VLOOKUP('Données projet'!$B$17,Paramètres!$A$1:$I$89,5,0)</f>
        <v>189.82080000000005</v>
      </c>
      <c r="GB83" s="13">
        <f t="shared" si="103"/>
        <v>47.500332100049796</v>
      </c>
      <c r="GC83" s="20">
        <f t="shared" si="79"/>
        <v>413.33430507425345</v>
      </c>
      <c r="GD83" s="59">
        <f t="shared" si="80"/>
        <v>706.66763840758676</v>
      </c>
      <c r="GE83" s="59">
        <f ca="1">AVERAGE(OFFSET($GD$3,0,0,'Données projet'!$E$17+1,1))-AVERAGE(OFFSET($H$3,0,0,'Données projet'!$E$17+1,1))</f>
        <v>272.90535195666996</v>
      </c>
      <c r="GF83" s="59">
        <f t="shared" si="104"/>
        <v>222.25422164416898</v>
      </c>
      <c r="GG83" s="15">
        <f>IF(ISNA(VLOOKUP(A83,'Données projet'!$A$243:$I$263,3,0)),0,VLOOKUP(A83,'Données projet'!$A$243:$I$263,3,0))</f>
        <v>13</v>
      </c>
      <c r="GH83" s="15">
        <f>IF(ISNA(VLOOKUP(A83,'Données projet'!$A$243:$I$263,4,0)),0,VLOOKUP(A83,'Données projet'!$A$243:$I$263,4,0))</f>
        <v>13</v>
      </c>
      <c r="GI83" s="16">
        <f>IF(ISNA(VLOOKUP(A83,'Données projet'!$A$243:$I$263,5,0)),0%,VLOOKUP(A83,'Données projet'!$A$243:$I$263,5,0)*VLOOKUP('Données projet'!$B$17,Paramètres!$A$1:$I$89,7,0))</f>
        <v>0.43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35.112884470032007</v>
      </c>
      <c r="GM83" s="21">
        <f>EXP(-LN(2)/25)*GM82+(1-EXP(-LN(2)/25))/(LN(2)/25)*Calculateur!GH83*Calculateur!GJ83*VLOOKUP('Données projet'!$B$17,Paramètres!$A$1:$I$89,3,0)*0.475*44/12</f>
        <v>0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35.112884470032007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6">
        <f t="shared" si="56"/>
        <v>256.66666666666669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10.41</v>
      </c>
      <c r="N84" s="13">
        <f>IF('Données projet'!$A$36&gt;35,N83+M84-V83,IF(A84&lt;'Données projet'!$A$36,$K$205^A84,IF(A84='Données projet'!$A$36,'Données projet'!$B$36,N83+M84-V83)))</f>
        <v>346.5499999999999</v>
      </c>
      <c r="O84" s="13">
        <f>N84*VLOOKUP('Données projet'!$B$9,Paramètres!$A$1:$I$89,3,0)*VLOOKUP('Données projet'!$B$9,Paramètres!$A$1:$I$89,5,0)</f>
        <v>313.55843999999991</v>
      </c>
      <c r="P84" s="13">
        <f t="shared" si="87"/>
        <v>74.011479710591601</v>
      </c>
      <c r="Q84" s="20">
        <f t="shared" si="54"/>
        <v>675.01761016261355</v>
      </c>
      <c r="R84" s="59">
        <f t="shared" si="55"/>
        <v>968.35094349594692</v>
      </c>
      <c r="S84" s="59">
        <f ca="1">AVERAGE(OFFSET($R$3,0,0,'Données projet'!$E$9+1,1))-AVERAGE(OFFSET($H$3,0,0,'Données projet'!$E$9+1,1))</f>
        <v>530.15029472203241</v>
      </c>
      <c r="T84" s="59">
        <f t="shared" si="88"/>
        <v>279.93992816625956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109.72576010951727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109.72576010951727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10.41</v>
      </c>
      <c r="AI84" s="13">
        <f>IF('Données projet'!$A$62&gt;35,AI83+AH84-AQ83,IF(A84&lt;'Données projet'!$A$62,$AF$205^A84,IF(A84='Données projet'!$A$62,'Données projet'!$B$62,AI83+AH84-AQ83)))</f>
        <v>346.5499999999999</v>
      </c>
      <c r="AJ84" s="13">
        <f>AI84*VLOOKUP('Données projet'!$B$10,Paramètres!$A$1:$I$89,3,0)*VLOOKUP('Données projet'!$B$10,Paramètres!$A$1:$I$89,5,0)</f>
        <v>232.46573999999993</v>
      </c>
      <c r="AK84" s="13">
        <f t="shared" si="89"/>
        <v>56.815500834092255</v>
      </c>
      <c r="AL84" s="20">
        <f t="shared" si="58"/>
        <v>503.8314944527105</v>
      </c>
      <c r="AM84" s="59">
        <f t="shared" si="59"/>
        <v>797.16482778604382</v>
      </c>
      <c r="AN84" s="59">
        <f ca="1">AVERAGE(OFFSET($AM$3,0,0,'Données projet'!$E$10+1,1))-AVERAGE(OFFSET($H$3,0,0,'Données projet'!$E$10+1,1))</f>
        <v>403.92523699584234</v>
      </c>
      <c r="AO84" s="59">
        <f t="shared" si="90"/>
        <v>218.36990038879748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100.26664285869683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100.26664285869683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10.41</v>
      </c>
      <c r="BD84" s="12">
        <f>IF('Données projet'!$A$88&gt;35,BD83+BC84-BL83,IF(A84&lt;'Données projet'!$A$88,$BA$205^A84,IF(A84='Données projet'!$A$88,'Données projet'!$B$88,BD83+BC84-BL83)))</f>
        <v>346.5499999999999</v>
      </c>
      <c r="BE84" s="13">
        <f>BD84*VLOOKUP('Données projet'!$B$11,Paramètres!$A$1:$I$89,3,0)*VLOOKUP('Données projet'!$B$11,Paramètres!$A$1:$I$89,5,0)</f>
        <v>329.77697999999992</v>
      </c>
      <c r="BF84" s="13">
        <f t="shared" si="91"/>
        <v>77.384067616717971</v>
      </c>
      <c r="BG84" s="20">
        <f t="shared" si="61"/>
        <v>709.13882459911702</v>
      </c>
      <c r="BH84" s="59">
        <f t="shared" si="62"/>
        <v>1002.4721579324503</v>
      </c>
      <c r="BI84" s="59">
        <f ca="1">AVERAGE(OFFSET($BH$3,0,0,'Données projet'!$E$11+1,1))-AVERAGE(OFFSET($H$3,0,0,'Données projet'!$E$11+1,1))</f>
        <v>555.30922539833159</v>
      </c>
      <c r="BJ84" s="59">
        <f t="shared" si="92"/>
        <v>292.20785527099503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115.40123046000954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115.40123046000954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3.6</v>
      </c>
      <c r="BY84" s="12">
        <f>IF('Données projet'!$A$114&gt;35,BY83+BX84-CG83,IF(A84&lt;'Données projet'!$A$114,$BV$205^A84,IF(A84='Données projet'!$A$114,'Données projet'!$B$114,BY83+BX84-CG83)))</f>
        <v>233.60000000000002</v>
      </c>
      <c r="BZ84" s="13">
        <f>BY84*VLOOKUP('Données projet'!$B$12,Paramètres!$A$1:$I$89,3,0)*VLOOKUP('Données projet'!$B$12,Paramètres!$A$1:$I$89,5,0)</f>
        <v>204.07296000000005</v>
      </c>
      <c r="CA84" s="13">
        <f t="shared" si="93"/>
        <v>50.638228095278635</v>
      </c>
      <c r="CB84" s="20">
        <f t="shared" si="64"/>
        <v>443.62198593261041</v>
      </c>
      <c r="CC84" s="59">
        <f t="shared" si="65"/>
        <v>736.95531926594367</v>
      </c>
      <c r="CD84" s="59">
        <f ca="1">AVERAGE(OFFSET($CC$3,0,0,'Données projet'!$E$12+1,1))-AVERAGE(OFFSET($H$3,0,0,'Données projet'!$E$12+1,1))</f>
        <v>354.24684313982857</v>
      </c>
      <c r="CE84" s="59">
        <f t="shared" si="94"/>
        <v>322.65043486962185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55.702394726759223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55.702394726759223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319</v>
      </c>
      <c r="CU84" s="17">
        <f>CT84*VLOOKUP('Données projet'!$B$13,Paramètres!$A$1:$I$89,3,0)*VLOOKUP('Données projet'!$B$13,Paramètres!$A$1:$I$89,5,0)</f>
        <v>233.89079999999998</v>
      </c>
      <c r="CV84" s="13">
        <f t="shared" si="95"/>
        <v>57.123140349023068</v>
      </c>
      <c r="CW84" s="20">
        <f t="shared" si="67"/>
        <v>506.84927944121517</v>
      </c>
      <c r="CX84" s="59">
        <f t="shared" si="68"/>
        <v>800.18261277454849</v>
      </c>
      <c r="CY84" s="59">
        <f ca="1">AVERAGE(OFFSET($CX$3,0,0,'Données projet'!$E$13+1,1))-AVERAGE(OFFSET($H$3,0,0,'Données projet'!$E$13+1,1))</f>
        <v>328.55201074501201</v>
      </c>
      <c r="CZ84" s="59">
        <f t="shared" si="96"/>
        <v>321.81422611044985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38.973703413860058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38.973703413860058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328.00000000000006</v>
      </c>
      <c r="DP84" s="17">
        <f>DO84*VLOOKUP('Données projet'!$B$14,Paramètres!$A$1:$I$89,3,0)*VLOOKUP('Données projet'!$B$14,Paramètres!$A$1:$I$89,5,0)</f>
        <v>255.84000000000006</v>
      </c>
      <c r="DQ84" s="13">
        <f t="shared" si="97"/>
        <v>61.834803371075836</v>
      </c>
      <c r="DR84" s="20">
        <f t="shared" si="70"/>
        <v>553.28361587129041</v>
      </c>
      <c r="DS84" s="59">
        <f t="shared" si="71"/>
        <v>846.61694920462378</v>
      </c>
      <c r="DT84" s="59">
        <f ca="1">AVERAGE(OFFSET($DS$3,0,0,'Données projet'!$E$14+1,1))-AVERAGE(OFFSET($H$3,0,0,'Données projet'!$E$14+1,1))</f>
        <v>288.82868507674738</v>
      </c>
      <c r="DU84" s="59">
        <f t="shared" si="98"/>
        <v>283.48738729114024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39.723689700742902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39.723689700742902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8.4</v>
      </c>
      <c r="EJ84" s="12">
        <f>IF('Données projet'!$A$192&gt;35,EJ83+EI84-ER83,IF(A84&lt;'Données projet'!$A$192,$EG$205^A84,IF(A84='Données projet'!$A$192,'Données projet'!$B$192,EJ83+EI84-ER83)))</f>
        <v>331.39999999999986</v>
      </c>
      <c r="EK84" s="17">
        <f>EJ84*VLOOKUP('Données projet'!$B$15,Paramètres!$A$1:$I$89,3,0)*VLOOKUP('Données projet'!$B$15,Paramètres!$A$1:$I$89,5,0)</f>
        <v>284.34119999999996</v>
      </c>
      <c r="EL84" s="13">
        <f t="shared" si="99"/>
        <v>67.883606139618351</v>
      </c>
      <c r="EM84" s="20">
        <f t="shared" si="73"/>
        <v>613.4582040265019</v>
      </c>
      <c r="EN84" s="59">
        <f t="shared" si="74"/>
        <v>906.79153735983527</v>
      </c>
      <c r="EO84" s="59">
        <f ca="1">AVERAGE(OFFSET($EN$3,0,0,'Données projet'!$E$15+1,1))-AVERAGE(OFFSET($H$3,0,0,'Données projet'!$E$15+1,1))</f>
        <v>447.47021939360354</v>
      </c>
      <c r="EP84" s="59">
        <f t="shared" si="100"/>
        <v>256.77417912163997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91.996438874473796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91.996438874473796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319</v>
      </c>
      <c r="FF84" s="17">
        <f>FE84*VLOOKUP('Données projet'!$B$16,Paramètres!$A$1:$I$89,3,0)*VLOOKUP('Données projet'!$B$16,Paramètres!$A$1:$I$89,5,0)</f>
        <v>253.79640000000001</v>
      </c>
      <c r="FG84" s="13">
        <f t="shared" si="101"/>
        <v>61.39816832228076</v>
      </c>
      <c r="FH84" s="20">
        <f t="shared" si="76"/>
        <v>548.96387316130563</v>
      </c>
      <c r="FI84" s="59">
        <f t="shared" si="77"/>
        <v>842.29720649463889</v>
      </c>
      <c r="FJ84" s="59">
        <f ca="1">AVERAGE(OFFSET($FI$3,0,0,'Données projet'!$E$16+1,1))-AVERAGE(OFFSET($H$3,0,0,'Données projet'!$E$16+1,1))</f>
        <v>353.37024194969638</v>
      </c>
      <c r="FK84" s="59">
        <f t="shared" si="102"/>
        <v>345.4750813433123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52.125640934024624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52.125640934024624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4</v>
      </c>
      <c r="FZ84" s="12">
        <f>IF('Données projet'!$A$244&gt;35,FZ83+FY84-GH83,IF(A84&lt;'Données projet'!$A$244,$FW$205^A84,IF(A84='Données projet'!$A$244,'Données projet'!$B$244,FZ83+FY84-GH83)))</f>
        <v>225.00000000000006</v>
      </c>
      <c r="GA84" s="17">
        <f>FZ84*VLOOKUP('Données projet'!$B$17,Paramètres!$A$1:$I$89,3,0)*VLOOKUP('Données projet'!$B$17,Paramètres!$A$1:$I$89,5,0)</f>
        <v>182.52000000000004</v>
      </c>
      <c r="GB84" s="13">
        <f t="shared" si="103"/>
        <v>45.882385280285632</v>
      </c>
      <c r="GC84" s="20">
        <f t="shared" si="79"/>
        <v>397.80082102983084</v>
      </c>
      <c r="GD84" s="59">
        <f t="shared" si="80"/>
        <v>691.13415436316416</v>
      </c>
      <c r="GE84" s="59">
        <f ca="1">AVERAGE(OFFSET($GD$3,0,0,'Données projet'!$E$17+1,1))-AVERAGE(OFFSET($H$3,0,0,'Données projet'!$E$17+1,1))</f>
        <v>272.90535195666996</v>
      </c>
      <c r="GF84" s="59">
        <f t="shared" si="104"/>
        <v>222.25422164416898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34.424342222319481</v>
      </c>
      <c r="GM84" s="21">
        <f>EXP(-LN(2)/25)*GM83+(1-EXP(-LN(2)/25))/(LN(2)/25)*Calculateur!GH84*Calculateur!GJ84*VLOOKUP('Données projet'!$B$17,Paramètres!$A$1:$I$89,3,0)*0.475*44/12</f>
        <v>0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34.424342222319481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6">
        <f t="shared" si="56"/>
        <v>256.66666666666669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10.41</v>
      </c>
      <c r="N85" s="13">
        <f>IF('Données projet'!$A$36&gt;35,N84+M85-V84,IF(A85&lt;'Données projet'!$A$36,$K$205^A85,IF(A85='Données projet'!$A$36,'Données projet'!$B$36,N84+M85-V84)))</f>
        <v>356.95999999999992</v>
      </c>
      <c r="O85" s="13">
        <f>N85*VLOOKUP('Données projet'!$B$9,Paramètres!$A$1:$I$89,3,0)*VLOOKUP('Données projet'!$B$9,Paramètres!$A$1:$I$89,5,0)</f>
        <v>322.97740799999991</v>
      </c>
      <c r="P85" s="13">
        <f t="shared" si="87"/>
        <v>75.9725269838044</v>
      </c>
      <c r="Q85" s="20">
        <f t="shared" si="54"/>
        <v>694.83780343012586</v>
      </c>
      <c r="R85" s="59">
        <f t="shared" si="55"/>
        <v>988.17113676345912</v>
      </c>
      <c r="S85" s="59">
        <f ca="1">AVERAGE(OFFSET($R$3,0,0,'Données projet'!$E$9+1,1))-AVERAGE(OFFSET($H$3,0,0,'Données projet'!$E$9+1,1))</f>
        <v>530.15029472203241</v>
      </c>
      <c r="T85" s="59">
        <f t="shared" si="88"/>
        <v>279.93992816625956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107.57410487987489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107.57410487987489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10.41</v>
      </c>
      <c r="AI85" s="13">
        <f>IF('Données projet'!$A$62&gt;35,AI84+AH85-AQ84,IF(A85&lt;'Données projet'!$A$62,$AF$205^A85,IF(A85='Données projet'!$A$62,'Données projet'!$B$62,AI84+AH85-AQ84)))</f>
        <v>356.95999999999992</v>
      </c>
      <c r="AJ85" s="13">
        <f>AI85*VLOOKUP('Données projet'!$B$10,Paramètres!$A$1:$I$89,3,0)*VLOOKUP('Données projet'!$B$10,Paramètres!$A$1:$I$89,5,0)</f>
        <v>239.44876799999994</v>
      </c>
      <c r="AK85" s="13">
        <f t="shared" si="89"/>
        <v>58.320914364839041</v>
      </c>
      <c r="AL85" s="20">
        <f t="shared" si="58"/>
        <v>518.61553011876128</v>
      </c>
      <c r="AM85" s="59">
        <f t="shared" si="59"/>
        <v>811.94886345209466</v>
      </c>
      <c r="AN85" s="59">
        <f ca="1">AVERAGE(OFFSET($AM$3,0,0,'Données projet'!$E$10+1,1))-AVERAGE(OFFSET($H$3,0,0,'Données projet'!$E$10+1,1))</f>
        <v>403.92523699584234</v>
      </c>
      <c r="AO85" s="59">
        <f t="shared" si="90"/>
        <v>218.36990038879748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98.300475148851206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98.300475148851206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10.41</v>
      </c>
      <c r="BD85" s="12">
        <f>IF('Données projet'!$A$88&gt;35,BD84+BC85-BL84,IF(A85&lt;'Données projet'!$A$88,$BA$205^A85,IF(A85='Données projet'!$A$88,'Données projet'!$B$88,BD84+BC85-BL84)))</f>
        <v>356.95999999999992</v>
      </c>
      <c r="BE85" s="13">
        <f>BD85*VLOOKUP('Données projet'!$B$11,Paramètres!$A$1:$I$89,3,0)*VLOOKUP('Données projet'!$B$11,Paramètres!$A$1:$I$89,5,0)</f>
        <v>339.68313599999993</v>
      </c>
      <c r="BF85" s="13">
        <f t="shared" si="91"/>
        <v>79.434476761127598</v>
      </c>
      <c r="BG85" s="20">
        <f t="shared" si="61"/>
        <v>729.96317555896383</v>
      </c>
      <c r="BH85" s="59">
        <f t="shared" si="62"/>
        <v>1023.2965088922972</v>
      </c>
      <c r="BI85" s="59">
        <f ca="1">AVERAGE(OFFSET($BH$3,0,0,'Données projet'!$E$11+1,1))-AVERAGE(OFFSET($H$3,0,0,'Données projet'!$E$11+1,1))</f>
        <v>555.30922539833159</v>
      </c>
      <c r="BJ85" s="59">
        <f t="shared" si="92"/>
        <v>292.20785527099503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113.13828271848912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113.13828271848912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3.6</v>
      </c>
      <c r="BY85" s="12">
        <f>IF('Données projet'!$A$114&gt;35,BY84+BX85-CG84,IF(A85&lt;'Données projet'!$A$114,$BV$205^A85,IF(A85='Données projet'!$A$114,'Données projet'!$B$114,BY84+BX85-CG84)))</f>
        <v>237.20000000000002</v>
      </c>
      <c r="BZ85" s="13">
        <f>BY85*VLOOKUP('Données projet'!$B$12,Paramètres!$A$1:$I$89,3,0)*VLOOKUP('Données projet'!$B$12,Paramètres!$A$1:$I$89,5,0)</f>
        <v>207.21792000000005</v>
      </c>
      <c r="CA85" s="13">
        <f t="shared" si="93"/>
        <v>51.327160141561521</v>
      </c>
      <c r="CB85" s="20">
        <f t="shared" si="64"/>
        <v>450.29934791321972</v>
      </c>
      <c r="CC85" s="59">
        <f t="shared" si="65"/>
        <v>743.63268124655303</v>
      </c>
      <c r="CD85" s="59">
        <f ca="1">AVERAGE(OFFSET($CC$3,0,0,'Données projet'!$E$12+1,1))-AVERAGE(OFFSET($H$3,0,0,'Données projet'!$E$12+1,1))</f>
        <v>354.24684313982857</v>
      </c>
      <c r="CE85" s="59">
        <f t="shared" si="94"/>
        <v>322.65043486962185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54.610104741273496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54.610104741273496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319</v>
      </c>
      <c r="CU85" s="17">
        <f>CT85*VLOOKUP('Données projet'!$B$13,Paramètres!$A$1:$I$89,3,0)*VLOOKUP('Données projet'!$B$13,Paramètres!$A$1:$I$89,5,0)</f>
        <v>233.89079999999998</v>
      </c>
      <c r="CV85" s="13">
        <f t="shared" si="95"/>
        <v>57.123140349023068</v>
      </c>
      <c r="CW85" s="20">
        <f t="shared" si="67"/>
        <v>506.84927944121517</v>
      </c>
      <c r="CX85" s="59">
        <f t="shared" si="68"/>
        <v>800.18261277454849</v>
      </c>
      <c r="CY85" s="59">
        <f ca="1">AVERAGE(OFFSET($CX$3,0,0,'Données projet'!$E$13+1,1))-AVERAGE(OFFSET($H$3,0,0,'Données projet'!$E$13+1,1))</f>
        <v>328.55201074501201</v>
      </c>
      <c r="CZ85" s="59">
        <f t="shared" si="96"/>
        <v>321.81422611044985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38.209452861526096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38.209452861526096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328.00000000000006</v>
      </c>
      <c r="DP85" s="17">
        <f>DO85*VLOOKUP('Données projet'!$B$14,Paramètres!$A$1:$I$89,3,0)*VLOOKUP('Données projet'!$B$14,Paramètres!$A$1:$I$89,5,0)</f>
        <v>255.84000000000006</v>
      </c>
      <c r="DQ85" s="13">
        <f t="shared" si="97"/>
        <v>61.834803371075836</v>
      </c>
      <c r="DR85" s="20">
        <f t="shared" si="70"/>
        <v>553.28361587129041</v>
      </c>
      <c r="DS85" s="59">
        <f t="shared" si="71"/>
        <v>846.61694920462378</v>
      </c>
      <c r="DT85" s="59">
        <f ca="1">AVERAGE(OFFSET($DS$3,0,0,'Données projet'!$E$14+1,1))-AVERAGE(OFFSET($H$3,0,0,'Données projet'!$E$14+1,1))</f>
        <v>288.82868507674738</v>
      </c>
      <c r="DU85" s="59">
        <f t="shared" si="98"/>
        <v>283.48738729114024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38.944732374769629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38.944732374769629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8.4</v>
      </c>
      <c r="EJ85" s="12">
        <f>IF('Données projet'!$A$192&gt;35,EJ84+EI85-ER84,IF(A85&lt;'Données projet'!$A$192,$EG$205^A85,IF(A85='Données projet'!$A$192,'Données projet'!$B$192,EJ84+EI85-ER84)))</f>
        <v>339.79999999999984</v>
      </c>
      <c r="EK85" s="17">
        <f>EJ85*VLOOKUP('Données projet'!$B$15,Paramètres!$A$1:$I$89,3,0)*VLOOKUP('Données projet'!$B$15,Paramètres!$A$1:$I$89,5,0)</f>
        <v>291.5483999999999</v>
      </c>
      <c r="EL85" s="13">
        <f t="shared" si="99"/>
        <v>69.40174753959208</v>
      </c>
      <c r="EM85" s="20">
        <f t="shared" si="73"/>
        <v>628.65484029812262</v>
      </c>
      <c r="EN85" s="59">
        <f t="shared" si="74"/>
        <v>921.98817363145599</v>
      </c>
      <c r="EO85" s="59">
        <f ca="1">AVERAGE(OFFSET($EN$3,0,0,'Données projet'!$E$15+1,1))-AVERAGE(OFFSET($H$3,0,0,'Données projet'!$E$15+1,1))</f>
        <v>447.47021939360354</v>
      </c>
      <c r="EP85" s="59">
        <f t="shared" si="100"/>
        <v>256.77417912163997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90.192444820432456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90.192444820432456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319</v>
      </c>
      <c r="FF85" s="17">
        <f>FE85*VLOOKUP('Données projet'!$B$16,Paramètres!$A$1:$I$89,3,0)*VLOOKUP('Données projet'!$B$16,Paramètres!$A$1:$I$89,5,0)</f>
        <v>253.79640000000001</v>
      </c>
      <c r="FG85" s="13">
        <f t="shared" si="101"/>
        <v>61.39816832228076</v>
      </c>
      <c r="FH85" s="20">
        <f t="shared" si="76"/>
        <v>548.96387316130563</v>
      </c>
      <c r="FI85" s="59">
        <f t="shared" si="77"/>
        <v>842.29720649463889</v>
      </c>
      <c r="FJ85" s="59">
        <f ca="1">AVERAGE(OFFSET($FI$3,0,0,'Données projet'!$E$16+1,1))-AVERAGE(OFFSET($H$3,0,0,'Données projet'!$E$16+1,1))</f>
        <v>353.37024194969638</v>
      </c>
      <c r="FK85" s="59">
        <f t="shared" si="102"/>
        <v>345.4750813433123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51.103488908810021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51.103488908810021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4</v>
      </c>
      <c r="FZ85" s="12">
        <f>IF('Données projet'!$A$244&gt;35,FZ84+FY85-GH84,IF(A85&lt;'Données projet'!$A$244,$FW$205^A85,IF(A85='Données projet'!$A$244,'Données projet'!$B$244,FZ84+FY85-GH84)))</f>
        <v>229.00000000000006</v>
      </c>
      <c r="GA85" s="17">
        <f>FZ85*VLOOKUP('Données projet'!$B$17,Paramètres!$A$1:$I$89,3,0)*VLOOKUP('Données projet'!$B$17,Paramètres!$A$1:$I$89,5,0)</f>
        <v>185.76480000000004</v>
      </c>
      <c r="GB85" s="13">
        <f t="shared" si="103"/>
        <v>46.602385341463361</v>
      </c>
      <c r="GC85" s="20">
        <f t="shared" si="79"/>
        <v>404.7061811363821</v>
      </c>
      <c r="GD85" s="59">
        <f t="shared" si="80"/>
        <v>698.03951446971541</v>
      </c>
      <c r="GE85" s="59">
        <f ca="1">AVERAGE(OFFSET($GD$3,0,0,'Données projet'!$E$17+1,1))-AVERAGE(OFFSET($H$3,0,0,'Données projet'!$E$17+1,1))</f>
        <v>272.90535195666996</v>
      </c>
      <c r="GF85" s="59">
        <f t="shared" si="104"/>
        <v>222.25422164416898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33.749301868115289</v>
      </c>
      <c r="GM85" s="21">
        <f>EXP(-LN(2)/25)*GM84+(1-EXP(-LN(2)/25))/(LN(2)/25)*Calculateur!GH85*Calculateur!GJ85*VLOOKUP('Données projet'!$B$17,Paramètres!$A$1:$I$89,3,0)*0.475*44/12</f>
        <v>0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33.749301868115289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6">
        <f t="shared" si="56"/>
        <v>256.66666666666669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10.41</v>
      </c>
      <c r="N86" s="13">
        <f>IF('Données projet'!$A$36&gt;35,N85+M86-V85,IF(A86&lt;'Données projet'!$A$36,$K$205^A86,IF(A86='Données projet'!$A$36,'Données projet'!$B$36,N85+M86-V85)))</f>
        <v>367.36999999999995</v>
      </c>
      <c r="O86" s="13">
        <f>N86*VLOOKUP('Données projet'!$B$9,Paramètres!$A$1:$I$89,3,0)*VLOOKUP('Données projet'!$B$9,Paramètres!$A$1:$I$89,5,0)</f>
        <v>332.39637599999992</v>
      </c>
      <c r="P86" s="13">
        <f t="shared" si="87"/>
        <v>77.926927644548115</v>
      </c>
      <c r="Q86" s="20">
        <f t="shared" si="54"/>
        <v>714.64642051425437</v>
      </c>
      <c r="R86" s="59">
        <f t="shared" si="55"/>
        <v>1007.9797538475877</v>
      </c>
      <c r="S86" s="59">
        <f ca="1">AVERAGE(OFFSET($R$3,0,0,'Données projet'!$E$9+1,1))-AVERAGE(OFFSET($H$3,0,0,'Données projet'!$E$9+1,1))</f>
        <v>530.15029472203241</v>
      </c>
      <c r="T86" s="59">
        <f t="shared" si="88"/>
        <v>279.93992816625956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105.46464229690571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105.46464229690571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10.41</v>
      </c>
      <c r="AI86" s="13">
        <f>IF('Données projet'!$A$62&gt;35,AI85+AH86-AQ85,IF(A86&lt;'Données projet'!$A$62,$AF$205^A86,IF(A86='Données projet'!$A$62,'Données projet'!$B$62,AI85+AH86-AQ85)))</f>
        <v>367.36999999999995</v>
      </c>
      <c r="AJ86" s="13">
        <f>AI86*VLOOKUP('Données projet'!$B$10,Paramètres!$A$1:$I$89,3,0)*VLOOKUP('Données projet'!$B$10,Paramètres!$A$1:$I$89,5,0)</f>
        <v>246.43179599999996</v>
      </c>
      <c r="AK86" s="13">
        <f t="shared" si="89"/>
        <v>59.821225570679459</v>
      </c>
      <c r="AL86" s="20">
        <f t="shared" si="58"/>
        <v>533.39067923560003</v>
      </c>
      <c r="AM86" s="59">
        <f t="shared" si="59"/>
        <v>826.7240125689334</v>
      </c>
      <c r="AN86" s="59">
        <f ca="1">AVERAGE(OFFSET($AM$3,0,0,'Données projet'!$E$10+1,1))-AVERAGE(OFFSET($H$3,0,0,'Données projet'!$E$10+1,1))</f>
        <v>403.92523699584234</v>
      </c>
      <c r="AO86" s="59">
        <f t="shared" si="90"/>
        <v>218.36990038879748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96.372862788551771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96.372862788551771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10.41</v>
      </c>
      <c r="BD86" s="12">
        <f>IF('Données projet'!$A$88&gt;35,BD85+BC86-BL85,IF(A86&lt;'Données projet'!$A$88,$BA$205^A86,IF(A86='Données projet'!$A$88,'Données projet'!$B$88,BD85+BC86-BL85)))</f>
        <v>367.36999999999995</v>
      </c>
      <c r="BE86" s="13">
        <f>BD86*VLOOKUP('Données projet'!$B$11,Paramètres!$A$1:$I$89,3,0)*VLOOKUP('Données projet'!$B$11,Paramètres!$A$1:$I$89,5,0)</f>
        <v>349.58929199999994</v>
      </c>
      <c r="BF86" s="13">
        <f t="shared" si="91"/>
        <v>81.477936417285449</v>
      </c>
      <c r="BG86" s="20">
        <f t="shared" si="61"/>
        <v>750.77542282677189</v>
      </c>
      <c r="BH86" s="59">
        <f t="shared" si="62"/>
        <v>1044.1087561601053</v>
      </c>
      <c r="BI86" s="59">
        <f ca="1">AVERAGE(OFFSET($BH$3,0,0,'Données projet'!$E$11+1,1))-AVERAGE(OFFSET($H$3,0,0,'Données projet'!$E$11+1,1))</f>
        <v>555.30922539833159</v>
      </c>
      <c r="BJ86" s="59">
        <f t="shared" si="92"/>
        <v>292.20785527099503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110.91971000191808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110.91971000191808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3.6</v>
      </c>
      <c r="BY86" s="12">
        <f>IF('Données projet'!$A$114&gt;35,BY85+BX86-CG85,IF(A86&lt;'Données projet'!$A$114,$BV$205^A86,IF(A86='Données projet'!$A$114,'Données projet'!$B$114,BY85+BX86-CG85)))</f>
        <v>240.8</v>
      </c>
      <c r="BZ86" s="13">
        <f>BY86*VLOOKUP('Données projet'!$B$12,Paramètres!$A$1:$I$89,3,0)*VLOOKUP('Données projet'!$B$12,Paramètres!$A$1:$I$89,5,0)</f>
        <v>210.36288000000002</v>
      </c>
      <c r="CA86" s="13">
        <f t="shared" si="93"/>
        <v>52.014876138342963</v>
      </c>
      <c r="CB86" s="20">
        <f t="shared" si="64"/>
        <v>456.97459194094728</v>
      </c>
      <c r="CC86" s="59">
        <f t="shared" si="65"/>
        <v>750.30792527428059</v>
      </c>
      <c r="CD86" s="59">
        <f ca="1">AVERAGE(OFFSET($CC$3,0,0,'Données projet'!$E$12+1,1))-AVERAGE(OFFSET($H$3,0,0,'Données projet'!$E$12+1,1))</f>
        <v>354.24684313982857</v>
      </c>
      <c r="CE86" s="59">
        <f t="shared" si="94"/>
        <v>322.65043486962185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53.539233896172036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53.539233896172036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319</v>
      </c>
      <c r="CU86" s="17">
        <f>CT86*VLOOKUP('Données projet'!$B$13,Paramètres!$A$1:$I$89,3,0)*VLOOKUP('Données projet'!$B$13,Paramètres!$A$1:$I$89,5,0)</f>
        <v>233.89079999999998</v>
      </c>
      <c r="CV86" s="13">
        <f t="shared" si="95"/>
        <v>57.123140349023068</v>
      </c>
      <c r="CW86" s="20">
        <f t="shared" si="67"/>
        <v>506.84927944121517</v>
      </c>
      <c r="CX86" s="59">
        <f t="shared" si="68"/>
        <v>800.18261277454849</v>
      </c>
      <c r="CY86" s="59">
        <f ca="1">AVERAGE(OFFSET($CX$3,0,0,'Données projet'!$E$13+1,1))-AVERAGE(OFFSET($H$3,0,0,'Données projet'!$E$13+1,1))</f>
        <v>328.55201074501201</v>
      </c>
      <c r="CZ86" s="59">
        <f t="shared" si="96"/>
        <v>321.81422611044985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37.460188796376592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37.460188796376592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328.00000000000006</v>
      </c>
      <c r="DP86" s="17">
        <f>DO86*VLOOKUP('Données projet'!$B$14,Paramètres!$A$1:$I$89,3,0)*VLOOKUP('Données projet'!$B$14,Paramètres!$A$1:$I$89,5,0)</f>
        <v>255.84000000000006</v>
      </c>
      <c r="DQ86" s="13">
        <f t="shared" si="97"/>
        <v>61.834803371075836</v>
      </c>
      <c r="DR86" s="20">
        <f t="shared" si="70"/>
        <v>553.28361587129041</v>
      </c>
      <c r="DS86" s="59">
        <f t="shared" si="71"/>
        <v>846.61694920462378</v>
      </c>
      <c r="DT86" s="59">
        <f ca="1">AVERAGE(OFFSET($DS$3,0,0,'Données projet'!$E$14+1,1))-AVERAGE(OFFSET($H$3,0,0,'Données projet'!$E$14+1,1))</f>
        <v>288.82868507674738</v>
      </c>
      <c r="DU86" s="59">
        <f t="shared" si="98"/>
        <v>283.48738729114024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38.181049926841638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38.181049926841638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8.4</v>
      </c>
      <c r="EJ86" s="12">
        <f>IF('Données projet'!$A$192&gt;35,EJ85+EI86-ER85,IF(A86&lt;'Données projet'!$A$192,$EG$205^A86,IF(A86='Données projet'!$A$192,'Données projet'!$B$192,EJ85+EI86-ER85)))</f>
        <v>348.19999999999982</v>
      </c>
      <c r="EK86" s="17">
        <f>EJ86*VLOOKUP('Données projet'!$B$15,Paramètres!$A$1:$I$89,3,0)*VLOOKUP('Données projet'!$B$15,Paramètres!$A$1:$I$89,5,0)</f>
        <v>298.75559999999984</v>
      </c>
      <c r="EL86" s="13">
        <f t="shared" si="99"/>
        <v>70.915526361788181</v>
      </c>
      <c r="EM86" s="20">
        <f t="shared" si="73"/>
        <v>643.84387841344744</v>
      </c>
      <c r="EN86" s="59">
        <f t="shared" si="74"/>
        <v>937.17721174678081</v>
      </c>
      <c r="EO86" s="59">
        <f ca="1">AVERAGE(OFFSET($EN$3,0,0,'Données projet'!$E$15+1,1))-AVERAGE(OFFSET($H$3,0,0,'Données projet'!$E$15+1,1))</f>
        <v>447.47021939360354</v>
      </c>
      <c r="EP86" s="59">
        <f t="shared" si="100"/>
        <v>256.77417912163997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88.42382598946314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88.42382598946314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319</v>
      </c>
      <c r="FF86" s="17">
        <f>FE86*VLOOKUP('Données projet'!$B$16,Paramètres!$A$1:$I$89,3,0)*VLOOKUP('Données projet'!$B$16,Paramètres!$A$1:$I$89,5,0)</f>
        <v>253.79640000000001</v>
      </c>
      <c r="FG86" s="13">
        <f t="shared" si="101"/>
        <v>61.39816832228076</v>
      </c>
      <c r="FH86" s="20">
        <f t="shared" si="76"/>
        <v>548.96387316130563</v>
      </c>
      <c r="FI86" s="59">
        <f t="shared" si="77"/>
        <v>842.29720649463889</v>
      </c>
      <c r="FJ86" s="59">
        <f ca="1">AVERAGE(OFFSET($FI$3,0,0,'Données projet'!$E$16+1,1))-AVERAGE(OFFSET($H$3,0,0,'Données projet'!$E$16+1,1))</f>
        <v>353.37024194969638</v>
      </c>
      <c r="FK86" s="59">
        <f t="shared" si="102"/>
        <v>345.4750813433123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50.101380661358704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50.101380661358704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4</v>
      </c>
      <c r="FZ86" s="12">
        <f>IF('Données projet'!$A$244&gt;35,FZ85+FY86-GH85,IF(A86&lt;'Données projet'!$A$244,$FW$205^A86,IF(A86='Données projet'!$A$244,'Données projet'!$B$244,FZ85+FY86-GH85)))</f>
        <v>233.00000000000006</v>
      </c>
      <c r="GA86" s="17">
        <f>FZ86*VLOOKUP('Données projet'!$B$17,Paramètres!$A$1:$I$89,3,0)*VLOOKUP('Données projet'!$B$17,Paramètres!$A$1:$I$89,5,0)</f>
        <v>189.00960000000006</v>
      </c>
      <c r="GB86" s="13">
        <f t="shared" si="103"/>
        <v>47.320922915876508</v>
      </c>
      <c r="GC86" s="20">
        <f t="shared" si="79"/>
        <v>411.60899407848501</v>
      </c>
      <c r="GD86" s="59">
        <f t="shared" si="80"/>
        <v>704.94232741181827</v>
      </c>
      <c r="GE86" s="59">
        <f ca="1">AVERAGE(OFFSET($GD$3,0,0,'Données projet'!$E$17+1,1))-AVERAGE(OFFSET($H$3,0,0,'Données projet'!$E$17+1,1))</f>
        <v>272.90535195666996</v>
      </c>
      <c r="GF86" s="59">
        <f t="shared" si="104"/>
        <v>222.25422164416898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33.087498643523084</v>
      </c>
      <c r="GM86" s="21">
        <f>EXP(-LN(2)/25)*GM85+(1-EXP(-LN(2)/25))/(LN(2)/25)*Calculateur!GH86*Calculateur!GJ86*VLOOKUP('Données projet'!$B$17,Paramètres!$A$1:$I$89,3,0)*0.475*44/12</f>
        <v>0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33.087498643523084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6">
        <f t="shared" si="56"/>
        <v>256.66666666666669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10.41</v>
      </c>
      <c r="N87" s="13">
        <f>IF('Données projet'!$A$36&gt;35,N86+M87-V86,IF(A87&lt;'Données projet'!$A$36,$K$205^A87,IF(A87='Données projet'!$A$36,'Données projet'!$B$36,N86+M87-V86)))</f>
        <v>377.78</v>
      </c>
      <c r="O87" s="13">
        <f>N87*VLOOKUP('Données projet'!$B$9,Paramètres!$A$1:$I$89,3,0)*VLOOKUP('Données projet'!$B$9,Paramètres!$A$1:$I$89,5,0)</f>
        <v>341.81534399999998</v>
      </c>
      <c r="P87" s="13">
        <f t="shared" si="87"/>
        <v>79.874891668491202</v>
      </c>
      <c r="Q87" s="20">
        <f t="shared" si="54"/>
        <v>734.44382712262211</v>
      </c>
      <c r="R87" s="59">
        <f t="shared" si="55"/>
        <v>1027.7771604559555</v>
      </c>
      <c r="S87" s="59">
        <f ca="1">AVERAGE(OFFSET($R$3,0,0,'Données projet'!$E$9+1,1))-AVERAGE(OFFSET($H$3,0,0,'Données projet'!$E$9+1,1))</f>
        <v>530.15029472203241</v>
      </c>
      <c r="T87" s="59">
        <f t="shared" si="88"/>
        <v>279.93992816625956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103.39654498854341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103.39654498854341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10.41</v>
      </c>
      <c r="AI87" s="13">
        <f>IF('Données projet'!$A$62&gt;35,AI86+AH87-AQ86,IF(A87&lt;'Données projet'!$A$62,$AF$205^A87,IF(A87='Données projet'!$A$62,'Données projet'!$B$62,AI86+AH87-AQ86)))</f>
        <v>377.78</v>
      </c>
      <c r="AJ87" s="13">
        <f>AI87*VLOOKUP('Données projet'!$B$10,Paramètres!$A$1:$I$89,3,0)*VLOOKUP('Données projet'!$B$10,Paramètres!$A$1:$I$89,5,0)</f>
        <v>253.41482399999998</v>
      </c>
      <c r="AK87" s="13">
        <f t="shared" si="89"/>
        <v>61.316595641104968</v>
      </c>
      <c r="AL87" s="20">
        <f t="shared" si="58"/>
        <v>548.15722254159107</v>
      </c>
      <c r="AM87" s="59">
        <f t="shared" si="59"/>
        <v>841.49055587492444</v>
      </c>
      <c r="AN87" s="59">
        <f ca="1">AVERAGE(OFFSET($AM$3,0,0,'Données projet'!$E$10+1,1))-AVERAGE(OFFSET($H$3,0,0,'Données projet'!$E$10+1,1))</f>
        <v>403.92523699584234</v>
      </c>
      <c r="AO87" s="59">
        <f t="shared" si="90"/>
        <v>218.36990038879748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94.483049730910366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94.483049730910366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10.41</v>
      </c>
      <c r="BD87" s="12">
        <f>IF('Données projet'!$A$88&gt;35,BD86+BC87-BL86,IF(A87&lt;'Données projet'!$A$88,$BA$205^A87,IF(A87='Données projet'!$A$88,'Données projet'!$B$88,BD86+BC87-BL86)))</f>
        <v>377.78</v>
      </c>
      <c r="BE87" s="13">
        <f>BD87*VLOOKUP('Données projet'!$B$11,Paramètres!$A$1:$I$89,3,0)*VLOOKUP('Données projet'!$B$11,Paramètres!$A$1:$I$89,5,0)</f>
        <v>359.49544800000001</v>
      </c>
      <c r="BF87" s="13">
        <f t="shared" si="91"/>
        <v>83.51466612912472</v>
      </c>
      <c r="BG87" s="20">
        <f t="shared" si="61"/>
        <v>771.57594877489225</v>
      </c>
      <c r="BH87" s="59">
        <f t="shared" si="62"/>
        <v>1064.9092821082256</v>
      </c>
      <c r="BI87" s="59">
        <f ca="1">AVERAGE(OFFSET($BH$3,0,0,'Données projet'!$E$11+1,1))-AVERAGE(OFFSET($H$3,0,0,'Données projet'!$E$11+1,1))</f>
        <v>555.30922539833159</v>
      </c>
      <c r="BJ87" s="59">
        <f t="shared" si="92"/>
        <v>292.20785527099503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108.74464214312326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108.74464214312326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3.6</v>
      </c>
      <c r="BY87" s="12">
        <f>IF('Données projet'!$A$114&gt;35,BY86+BX87-CG86,IF(A87&lt;'Données projet'!$A$114,$BV$205^A87,IF(A87='Données projet'!$A$114,'Données projet'!$B$114,BY86+BX87-CG86)))</f>
        <v>244.4</v>
      </c>
      <c r="BZ87" s="13">
        <f>BY87*VLOOKUP('Données projet'!$B$12,Paramètres!$A$1:$I$89,3,0)*VLOOKUP('Données projet'!$B$12,Paramètres!$A$1:$I$89,5,0)</f>
        <v>213.50784000000002</v>
      </c>
      <c r="CA87" s="13">
        <f t="shared" si="93"/>
        <v>52.701396365805124</v>
      </c>
      <c r="CB87" s="20">
        <f t="shared" si="64"/>
        <v>463.6477533371106</v>
      </c>
      <c r="CC87" s="59">
        <f t="shared" si="65"/>
        <v>756.98108667044391</v>
      </c>
      <c r="CD87" s="59">
        <f ca="1">AVERAGE(OFFSET($CC$3,0,0,'Données projet'!$E$12+1,1))-AVERAGE(OFFSET($H$3,0,0,'Données projet'!$E$12+1,1))</f>
        <v>354.24684313982857</v>
      </c>
      <c r="CE87" s="59">
        <f t="shared" si="94"/>
        <v>322.65043486962185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52.489362175176296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52.489362175176296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319</v>
      </c>
      <c r="CU87" s="17">
        <f>CT87*VLOOKUP('Données projet'!$B$13,Paramètres!$A$1:$I$89,3,0)*VLOOKUP('Données projet'!$B$13,Paramètres!$A$1:$I$89,5,0)</f>
        <v>233.89079999999998</v>
      </c>
      <c r="CV87" s="13">
        <f t="shared" si="95"/>
        <v>57.123140349023068</v>
      </c>
      <c r="CW87" s="20">
        <f t="shared" si="67"/>
        <v>506.84927944121517</v>
      </c>
      <c r="CX87" s="59">
        <f t="shared" si="68"/>
        <v>800.18261277454849</v>
      </c>
      <c r="CY87" s="59">
        <f ca="1">AVERAGE(OFFSET($CX$3,0,0,'Données projet'!$E$13+1,1))-AVERAGE(OFFSET($H$3,0,0,'Données projet'!$E$13+1,1))</f>
        <v>328.55201074501201</v>
      </c>
      <c r="CZ87" s="59">
        <f t="shared" si="96"/>
        <v>321.81422611044985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36.725617342538712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36.725617342538712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328.00000000000006</v>
      </c>
      <c r="DP87" s="17">
        <f>DO87*VLOOKUP('Données projet'!$B$14,Paramètres!$A$1:$I$89,3,0)*VLOOKUP('Données projet'!$B$14,Paramètres!$A$1:$I$89,5,0)</f>
        <v>255.84000000000006</v>
      </c>
      <c r="DQ87" s="13">
        <f t="shared" si="97"/>
        <v>61.834803371075836</v>
      </c>
      <c r="DR87" s="20">
        <f t="shared" si="70"/>
        <v>553.28361587129041</v>
      </c>
      <c r="DS87" s="59">
        <f t="shared" si="71"/>
        <v>846.61694920462378</v>
      </c>
      <c r="DT87" s="59">
        <f ca="1">AVERAGE(OFFSET($DS$3,0,0,'Données projet'!$E$14+1,1))-AVERAGE(OFFSET($H$3,0,0,'Données projet'!$E$14+1,1))</f>
        <v>288.82868507674738</v>
      </c>
      <c r="DU87" s="59">
        <f t="shared" si="98"/>
        <v>283.48738729114024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37.432342825917218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37.432342825917218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8.4</v>
      </c>
      <c r="EJ87" s="12">
        <f>IF('Données projet'!$A$192&gt;35,EJ86+EI87-ER86,IF(A87&lt;'Données projet'!$A$192,$EG$205^A87,IF(A87='Données projet'!$A$192,'Données projet'!$B$192,EJ86+EI87-ER86)))</f>
        <v>356.5999999999998</v>
      </c>
      <c r="EK87" s="17">
        <f>EJ87*VLOOKUP('Données projet'!$B$15,Paramètres!$A$1:$I$89,3,0)*VLOOKUP('Données projet'!$B$15,Paramètres!$A$1:$I$89,5,0)</f>
        <v>305.96279999999985</v>
      </c>
      <c r="EL87" s="13">
        <f t="shared" si="99"/>
        <v>72.425059957831166</v>
      </c>
      <c r="EM87" s="20">
        <f t="shared" si="73"/>
        <v>659.02552275988899</v>
      </c>
      <c r="EN87" s="59">
        <f t="shared" si="74"/>
        <v>952.35885609322236</v>
      </c>
      <c r="EO87" s="59">
        <f ca="1">AVERAGE(OFFSET($EN$3,0,0,'Données projet'!$E$15+1,1))-AVERAGE(OFFSET($H$3,0,0,'Données projet'!$E$15+1,1))</f>
        <v>447.47021939360354</v>
      </c>
      <c r="EP87" s="59">
        <f t="shared" si="100"/>
        <v>256.77417912163997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86.689888695018155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86.689888695018155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319</v>
      </c>
      <c r="FF87" s="17">
        <f>FE87*VLOOKUP('Données projet'!$B$16,Paramètres!$A$1:$I$89,3,0)*VLOOKUP('Données projet'!$B$16,Paramètres!$A$1:$I$89,5,0)</f>
        <v>253.79640000000001</v>
      </c>
      <c r="FG87" s="13">
        <f t="shared" si="101"/>
        <v>61.39816832228076</v>
      </c>
      <c r="FH87" s="20">
        <f t="shared" si="76"/>
        <v>548.96387316130563</v>
      </c>
      <c r="FI87" s="59">
        <f t="shared" si="77"/>
        <v>842.29720649463889</v>
      </c>
      <c r="FJ87" s="59">
        <f ca="1">AVERAGE(OFFSET($FI$3,0,0,'Données projet'!$E$16+1,1))-AVERAGE(OFFSET($H$3,0,0,'Données projet'!$E$16+1,1))</f>
        <v>353.37024194969638</v>
      </c>
      <c r="FK87" s="59">
        <f t="shared" si="102"/>
        <v>345.4750813433123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49.118923145414229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49.118923145414229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4</v>
      </c>
      <c r="FZ87" s="12">
        <f>IF('Données projet'!$A$244&gt;35,FZ86+FY87-GH86,IF(A87&lt;'Données projet'!$A$244,$FW$205^A87,IF(A87='Données projet'!$A$244,'Données projet'!$B$244,FZ86+FY87-GH86)))</f>
        <v>237.00000000000006</v>
      </c>
      <c r="GA87" s="17">
        <f>FZ87*VLOOKUP('Données projet'!$B$17,Paramètres!$A$1:$I$89,3,0)*VLOOKUP('Données projet'!$B$17,Paramètres!$A$1:$I$89,5,0)</f>
        <v>192.25440000000006</v>
      </c>
      <c r="GB87" s="13">
        <f t="shared" si="103"/>
        <v>48.038026007842433</v>
      </c>
      <c r="GC87" s="20">
        <f t="shared" si="79"/>
        <v>418.50930863032568</v>
      </c>
      <c r="GD87" s="59">
        <f t="shared" si="80"/>
        <v>711.84264196365893</v>
      </c>
      <c r="GE87" s="59">
        <f ca="1">AVERAGE(OFFSET($GD$3,0,0,'Données projet'!$E$17+1,1))-AVERAGE(OFFSET($H$3,0,0,'Données projet'!$E$17+1,1))</f>
        <v>272.90535195666996</v>
      </c>
      <c r="GF87" s="59">
        <f t="shared" si="104"/>
        <v>222.25422164416898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32.438672976505025</v>
      </c>
      <c r="GM87" s="21">
        <f>EXP(-LN(2)/25)*GM86+(1-EXP(-LN(2)/25))/(LN(2)/25)*Calculateur!GH87*Calculateur!GJ87*VLOOKUP('Données projet'!$B$17,Paramètres!$A$1:$I$89,3,0)*0.475*44/12</f>
        <v>0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32.438672976505025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6">
        <f t="shared" si="56"/>
        <v>256.66666666666669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10.41</v>
      </c>
      <c r="N88" s="13">
        <f>IF('Données projet'!$A$36&gt;35,N87+M88-V87,IF(A88&lt;'Données projet'!$A$36,$K$205^A88,IF(A88='Données projet'!$A$36,'Données projet'!$B$36,N87+M88-V87)))</f>
        <v>388.19</v>
      </c>
      <c r="O88" s="13">
        <f>N88*VLOOKUP('Données projet'!$B$9,Paramètres!$A$1:$I$89,3,0)*VLOOKUP('Données projet'!$B$9,Paramètres!$A$1:$I$89,5,0)</f>
        <v>351.23431199999999</v>
      </c>
      <c r="P88" s="13">
        <f t="shared" si="87"/>
        <v>81.816616800686063</v>
      </c>
      <c r="Q88" s="20">
        <f t="shared" si="54"/>
        <v>754.23036766119492</v>
      </c>
      <c r="R88" s="59">
        <f t="shared" si="55"/>
        <v>1047.5637009945283</v>
      </c>
      <c r="S88" s="59">
        <f ca="1">AVERAGE(OFFSET($R$3,0,0,'Données projet'!$E$9+1,1))-AVERAGE(OFFSET($H$3,0,0,'Données projet'!$E$9+1,1))</f>
        <v>530.15029472203241</v>
      </c>
      <c r="T88" s="59">
        <f t="shared" si="88"/>
        <v>279.93992816625956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101.36900180698331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101.36900180698331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10.41</v>
      </c>
      <c r="AI88" s="13">
        <f>IF('Données projet'!$A$62&gt;35,AI87+AH88-AQ87,IF(A88&lt;'Données projet'!$A$62,$AF$205^A88,IF(A88='Données projet'!$A$62,'Données projet'!$B$62,AI87+AH88-AQ87)))</f>
        <v>388.19</v>
      </c>
      <c r="AJ88" s="13">
        <f>AI88*VLOOKUP('Données projet'!$B$10,Paramètres!$A$1:$I$89,3,0)*VLOOKUP('Données projet'!$B$10,Paramètres!$A$1:$I$89,5,0)</f>
        <v>260.397852</v>
      </c>
      <c r="AK88" s="13">
        <f t="shared" si="89"/>
        <v>62.807176376677099</v>
      </c>
      <c r="AL88" s="20">
        <f t="shared" si="58"/>
        <v>562.91542442271259</v>
      </c>
      <c r="AM88" s="59">
        <f t="shared" si="59"/>
        <v>856.24875775604596</v>
      </c>
      <c r="AN88" s="59">
        <f ca="1">AVERAGE(OFFSET($AM$3,0,0,'Données projet'!$E$10+1,1))-AVERAGE(OFFSET($H$3,0,0,'Données projet'!$E$10+1,1))</f>
        <v>403.92523699584234</v>
      </c>
      <c r="AO88" s="59">
        <f t="shared" si="90"/>
        <v>218.36990038879748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92.630294754657157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92.630294754657157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10.41</v>
      </c>
      <c r="BD88" s="12">
        <f>IF('Données projet'!$A$88&gt;35,BD87+BC88-BL87,IF(A88&lt;'Données projet'!$A$88,$BA$205^A88,IF(A88='Données projet'!$A$88,'Données projet'!$B$88,BD87+BC88-BL87)))</f>
        <v>388.19</v>
      </c>
      <c r="BE88" s="13">
        <f>BD88*VLOOKUP('Données projet'!$B$11,Paramètres!$A$1:$I$89,3,0)*VLOOKUP('Données projet'!$B$11,Paramètres!$A$1:$I$89,5,0)</f>
        <v>369.40160400000002</v>
      </c>
      <c r="BF88" s="13">
        <f t="shared" si="91"/>
        <v>85.544872652631781</v>
      </c>
      <c r="BG88" s="20">
        <f t="shared" si="61"/>
        <v>792.36511350333376</v>
      </c>
      <c r="BH88" s="59">
        <f t="shared" si="62"/>
        <v>1085.698446836667</v>
      </c>
      <c r="BI88" s="59">
        <f ca="1">AVERAGE(OFFSET($BH$3,0,0,'Données projet'!$E$11+1,1))-AVERAGE(OFFSET($H$3,0,0,'Données projet'!$E$11+1,1))</f>
        <v>555.30922539833159</v>
      </c>
      <c r="BJ88" s="59">
        <f t="shared" si="92"/>
        <v>292.20785527099503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106.61222603837901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106.61222603837901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248</v>
      </c>
      <c r="BW88" s="12">
        <f>VLOOKUP(A88,'Données projet'!$A$113:$I$133,9,0)</f>
        <v>3.6</v>
      </c>
      <c r="BX88" s="12">
        <f t="array" ref="BX88">INDEX(BW:BW,MIN(IF(ISNUMBER(BW88:BW284),ROW(BW88:BW284),"")))</f>
        <v>3.6</v>
      </c>
      <c r="BY88" s="12">
        <f>IF('Données projet'!$A$114&gt;35,BY87+BX88-CG87,IF(A88&lt;'Données projet'!$A$114,$BV$205^A88,IF(A88='Données projet'!$A$114,'Données projet'!$B$114,BY87+BX88-CG87)))</f>
        <v>248</v>
      </c>
      <c r="BZ88" s="13">
        <f>BY88*VLOOKUP('Données projet'!$B$12,Paramètres!$A$1:$I$89,3,0)*VLOOKUP('Données projet'!$B$12,Paramètres!$A$1:$I$89,5,0)</f>
        <v>216.65280000000004</v>
      </c>
      <c r="CA88" s="13">
        <f t="shared" si="93"/>
        <v>53.38674047237982</v>
      </c>
      <c r="CB88" s="20">
        <f t="shared" si="64"/>
        <v>470.3188663227283</v>
      </c>
      <c r="CC88" s="59">
        <f t="shared" si="65"/>
        <v>763.65219965606161</v>
      </c>
      <c r="CD88" s="59">
        <f ca="1">AVERAGE(OFFSET($CC$3,0,0,'Données projet'!$E$12+1,1))-AVERAGE(OFFSET($H$3,0,0,'Données projet'!$E$12+1,1))</f>
        <v>354.24684313982857</v>
      </c>
      <c r="CE88" s="59">
        <f t="shared" si="94"/>
        <v>322.65043486962185</v>
      </c>
      <c r="CF88" s="15">
        <f>IF(ISNA(VLOOKUP(A88,'Données projet'!$A$113:$I$133,3,0)),0,VLOOKUP(A88,'Données projet'!$A$113:$I$133,3,0))</f>
        <v>14</v>
      </c>
      <c r="CG88" s="15">
        <f>IF(ISNA(VLOOKUP(A88,'Données projet'!$A$113:$I$133,4,0)),0,VLOOKUP(A88,'Données projet'!$A$113:$I$133,4,0))</f>
        <v>14</v>
      </c>
      <c r="CH88" s="16">
        <f>IF(ISNA(VLOOKUP(A88,'Données projet'!$A$113:$I$133,5,0)),0%,VLOOKUP(A88,'Données projet'!$A$113:$I$133,5,0)*VLOOKUP('Données projet'!$B$12,Paramètres!$A$1:$I$89,7,0))</f>
        <v>0.43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57.273826118101873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57.273826118101873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319</v>
      </c>
      <c r="CU88" s="17">
        <f>CT88*VLOOKUP('Données projet'!$B$13,Paramètres!$A$1:$I$89,3,0)*VLOOKUP('Données projet'!$B$13,Paramètres!$A$1:$I$89,5,0)</f>
        <v>233.89079999999998</v>
      </c>
      <c r="CV88" s="13">
        <f t="shared" si="95"/>
        <v>57.123140349023068</v>
      </c>
      <c r="CW88" s="20">
        <f t="shared" si="67"/>
        <v>506.84927944121517</v>
      </c>
      <c r="CX88" s="59">
        <f t="shared" si="68"/>
        <v>800.18261277454849</v>
      </c>
      <c r="CY88" s="59">
        <f ca="1">AVERAGE(OFFSET($CX$3,0,0,'Données projet'!$E$13+1,1))-AVERAGE(OFFSET($H$3,0,0,'Données projet'!$E$13+1,1))</f>
        <v>328.55201074501201</v>
      </c>
      <c r="CZ88" s="59">
        <f t="shared" si="96"/>
        <v>321.81422611044985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36.005450386866251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36.005450386866251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328.00000000000006</v>
      </c>
      <c r="DP88" s="17">
        <f>DO88*VLOOKUP('Données projet'!$B$14,Paramètres!$A$1:$I$89,3,0)*VLOOKUP('Données projet'!$B$14,Paramètres!$A$1:$I$89,5,0)</f>
        <v>255.84000000000006</v>
      </c>
      <c r="DQ88" s="13">
        <f t="shared" si="97"/>
        <v>61.834803371075836</v>
      </c>
      <c r="DR88" s="20">
        <f t="shared" si="70"/>
        <v>553.28361587129041</v>
      </c>
      <c r="DS88" s="59">
        <f t="shared" si="71"/>
        <v>846.61694920462378</v>
      </c>
      <c r="DT88" s="59">
        <f ca="1">AVERAGE(OFFSET($DS$3,0,0,'Données projet'!$E$14+1,1))-AVERAGE(OFFSET($H$3,0,0,'Données projet'!$E$14+1,1))</f>
        <v>288.82868507674738</v>
      </c>
      <c r="DU88" s="59">
        <f t="shared" si="98"/>
        <v>283.48738729114024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36.698317414575683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36.698317414575683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>
        <f>VLOOKUP(A88,'Données projet'!$A$191:$I$211,2,0)</f>
        <v>365</v>
      </c>
      <c r="EH88" s="12">
        <f>VLOOKUP(A88,'Données projet'!$A$191:$I$211,9,0)</f>
        <v>8.4</v>
      </c>
      <c r="EI88" s="12">
        <f t="array" ref="EI88">INDEX(EH:EH,MIN(IF(ISNUMBER(EH88:EH284),ROW(EH88:EH284),"")))</f>
        <v>8.4</v>
      </c>
      <c r="EJ88" s="12">
        <f>IF('Données projet'!$A$192&gt;35,EJ87+EI88-ER87,IF(A88&lt;'Données projet'!$A$192,$EG$205^A88,IF(A88='Données projet'!$A$192,'Données projet'!$B$192,EJ87+EI88-ER87)))</f>
        <v>364.99999999999977</v>
      </c>
      <c r="EK88" s="17">
        <f>EJ88*VLOOKUP('Données projet'!$B$15,Paramètres!$A$1:$I$89,3,0)*VLOOKUP('Données projet'!$B$15,Paramètres!$A$1:$I$89,5,0)</f>
        <v>313.16999999999985</v>
      </c>
      <c r="EL88" s="13">
        <f t="shared" si="99"/>
        <v>73.930459835341836</v>
      </c>
      <c r="EM88" s="20">
        <f t="shared" si="73"/>
        <v>674.19996754655335</v>
      </c>
      <c r="EN88" s="59">
        <f t="shared" si="74"/>
        <v>967.53330087988661</v>
      </c>
      <c r="EO88" s="59">
        <f ca="1">AVERAGE(OFFSET($EN$3,0,0,'Données projet'!$E$15+1,1))-AVERAGE(OFFSET($H$3,0,0,'Données projet'!$E$15+1,1))</f>
        <v>447.47021939360354</v>
      </c>
      <c r="EP88" s="59">
        <f t="shared" si="100"/>
        <v>256.77417912163997</v>
      </c>
      <c r="EQ88" s="15">
        <f>IF(ISNA(VLOOKUP(A88,'Données projet'!$A$191:$I$211,3,0)),0,VLOOKUP(A88,'Données projet'!$A$191:$I$211,3,0))</f>
        <v>13</v>
      </c>
      <c r="ER88" s="15">
        <f>IF(ISNA(VLOOKUP(A88,'Données projet'!$A$191:$I$211,4,0)),0,VLOOKUP(A88,'Données projet'!$A$191:$I$211,4,0))</f>
        <v>27</v>
      </c>
      <c r="ES88" s="16">
        <f>IF(ISNA(VLOOKUP(A88,'Données projet'!$A$191:$I$211,5,0)),0%,VLOOKUP(A88,'Données projet'!$A$191:$I$211,5,0)*VLOOKUP('Données projet'!$B$15,Paramètres!$A$1:$I$89,7,0))</f>
        <v>0.53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98.562896063817888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98.562896063817888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319</v>
      </c>
      <c r="FF88" s="17">
        <f>FE88*VLOOKUP('Données projet'!$B$16,Paramètres!$A$1:$I$89,3,0)*VLOOKUP('Données projet'!$B$16,Paramètres!$A$1:$I$89,5,0)</f>
        <v>253.79640000000001</v>
      </c>
      <c r="FG88" s="13">
        <f t="shared" si="101"/>
        <v>61.39816832228076</v>
      </c>
      <c r="FH88" s="20">
        <f t="shared" si="76"/>
        <v>548.96387316130563</v>
      </c>
      <c r="FI88" s="59">
        <f t="shared" si="77"/>
        <v>842.29720649463889</v>
      </c>
      <c r="FJ88" s="59">
        <f ca="1">AVERAGE(OFFSET($FI$3,0,0,'Données projet'!$E$16+1,1))-AVERAGE(OFFSET($H$3,0,0,'Données projet'!$E$16+1,1))</f>
        <v>353.37024194969638</v>
      </c>
      <c r="FK88" s="59">
        <f t="shared" si="102"/>
        <v>345.4750813433123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48.155731022117514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48.155731022117514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>
        <f>VLOOKUP(A88,'Données projet'!$A$243:$I$263,2,0)</f>
        <v>241</v>
      </c>
      <c r="FX88" s="12">
        <f>VLOOKUP(A88,'Données projet'!$A$243:$I$263,9,0)</f>
        <v>4</v>
      </c>
      <c r="FY88" s="12">
        <f t="array" ref="FY88">INDEX(FX:FX,MIN(IF(ISNUMBER(FX88:FX284),ROW(FX88:FX284),"")))</f>
        <v>4</v>
      </c>
      <c r="FZ88" s="12">
        <f>IF('Données projet'!$A$244&gt;35,FZ87+FY88-GH87,IF(A88&lt;'Données projet'!$A$244,$FW$205^A88,IF(A88='Données projet'!$A$244,'Données projet'!$B$244,FZ87+FY88-GH87)))</f>
        <v>241.00000000000006</v>
      </c>
      <c r="GA88" s="17">
        <f>FZ88*VLOOKUP('Données projet'!$B$17,Paramètres!$A$1:$I$89,3,0)*VLOOKUP('Données projet'!$B$17,Paramètres!$A$1:$I$89,5,0)</f>
        <v>195.49920000000006</v>
      </c>
      <c r="GB88" s="13">
        <f t="shared" si="103"/>
        <v>48.753721622209305</v>
      </c>
      <c r="GC88" s="20">
        <f t="shared" si="79"/>
        <v>425.40717182534792</v>
      </c>
      <c r="GD88" s="59">
        <f t="shared" si="80"/>
        <v>718.74050515868123</v>
      </c>
      <c r="GE88" s="59">
        <f ca="1">AVERAGE(OFFSET($GD$3,0,0,'Données projet'!$E$17+1,1))-AVERAGE(OFFSET($H$3,0,0,'Données projet'!$E$17+1,1))</f>
        <v>272.90535195666996</v>
      </c>
      <c r="GF88" s="59">
        <f t="shared" si="104"/>
        <v>222.25422164416898</v>
      </c>
      <c r="GG88" s="15">
        <f>IF(ISNA(VLOOKUP(A88,'Données projet'!$A$243:$I$263,3,0)),0,VLOOKUP(A88,'Données projet'!$A$243:$I$263,3,0))</f>
        <v>14</v>
      </c>
      <c r="GH88" s="15">
        <f>IF(ISNA(VLOOKUP(A88,'Données projet'!$A$243:$I$263,4,0)),0,VLOOKUP(A88,'Données projet'!$A$243:$I$263,4,0))</f>
        <v>13</v>
      </c>
      <c r="GI88" s="16">
        <f>IF(ISNA(VLOOKUP(A88,'Données projet'!$A$243:$I$263,5,0)),0%,VLOOKUP(A88,'Données projet'!$A$243:$I$263,5,0)*VLOOKUP('Données projet'!$B$17,Paramètres!$A$1:$I$89,7,0))</f>
        <v>0.43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36.815445211865757</v>
      </c>
      <c r="GM88" s="21">
        <f>EXP(-LN(2)/25)*GM87+(1-EXP(-LN(2)/25))/(LN(2)/25)*Calculateur!GH88*Calculateur!GJ88*VLOOKUP('Données projet'!$B$17,Paramètres!$A$1:$I$89,3,0)*0.475*44/12</f>
        <v>0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36.815445211865757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6">
        <f t="shared" si="56"/>
        <v>256.66666666666669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10.41</v>
      </c>
      <c r="N89" s="13">
        <f>IF('Données projet'!$A$36&gt;35,N88+M89-V88,IF(A89&lt;'Données projet'!$A$36,$K$205^A89,IF(A89='Données projet'!$A$36,'Données projet'!$B$36,N88+M89-V88)))</f>
        <v>398.6</v>
      </c>
      <c r="O89" s="13">
        <f>N89*VLOOKUP('Données projet'!$B$9,Paramètres!$A$1:$I$89,3,0)*VLOOKUP('Données projet'!$B$9,Paramètres!$A$1:$I$89,5,0)</f>
        <v>360.65328</v>
      </c>
      <c r="P89" s="13">
        <f t="shared" si="87"/>
        <v>83.752289576604468</v>
      </c>
      <c r="Q89" s="20">
        <f t="shared" si="54"/>
        <v>774.006367012586</v>
      </c>
      <c r="R89" s="59">
        <f t="shared" si="55"/>
        <v>1067.3397003459193</v>
      </c>
      <c r="S89" s="59">
        <f ca="1">AVERAGE(OFFSET($R$3,0,0,'Données projet'!$E$9+1,1))-AVERAGE(OFFSET($H$3,0,0,'Données projet'!$E$9+1,1))</f>
        <v>530.15029472203241</v>
      </c>
      <c r="T89" s="59">
        <f t="shared" si="88"/>
        <v>279.93992816625956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99.381217510534356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99.381217510534356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10.41</v>
      </c>
      <c r="AI89" s="13">
        <f>IF('Données projet'!$A$62&gt;35,AI88+AH89-AQ88,IF(A89&lt;'Données projet'!$A$62,$AF$205^A89,IF(A89='Données projet'!$A$62,'Données projet'!$B$62,AI88+AH89-AQ88)))</f>
        <v>398.6</v>
      </c>
      <c r="AJ89" s="13">
        <f>AI89*VLOOKUP('Données projet'!$B$10,Paramètres!$A$1:$I$89,3,0)*VLOOKUP('Données projet'!$B$10,Paramètres!$A$1:$I$89,5,0)</f>
        <v>267.38087999999999</v>
      </c>
      <c r="AK89" s="13">
        <f t="shared" si="89"/>
        <v>64.293110972833858</v>
      </c>
      <c r="AL89" s="20">
        <f t="shared" si="58"/>
        <v>577.66553427768554</v>
      </c>
      <c r="AM89" s="59">
        <f t="shared" si="59"/>
        <v>870.9988676110188</v>
      </c>
      <c r="AN89" s="59">
        <f ca="1">AVERAGE(OFFSET($AM$3,0,0,'Données projet'!$E$10+1,1))-AVERAGE(OFFSET($H$3,0,0,'Données projet'!$E$10+1,1))</f>
        <v>403.92523699584234</v>
      </c>
      <c r="AO89" s="59">
        <f t="shared" si="90"/>
        <v>218.36990038879748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90.813871173419329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90.813871173419329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10.41</v>
      </c>
      <c r="BD89" s="12">
        <f>IF('Données projet'!$A$88&gt;35,BD88+BC89-BL88,IF(A89&lt;'Données projet'!$A$88,$BA$205^A89,IF(A89='Données projet'!$A$88,'Données projet'!$B$88,BD88+BC89-BL88)))</f>
        <v>398.6</v>
      </c>
      <c r="BE89" s="13">
        <f>BD89*VLOOKUP('Données projet'!$B$11,Paramètres!$A$1:$I$89,3,0)*VLOOKUP('Données projet'!$B$11,Paramètres!$A$1:$I$89,5,0)</f>
        <v>379.30776000000003</v>
      </c>
      <c r="BF89" s="13">
        <f t="shared" si="91"/>
        <v>87.568751023409277</v>
      </c>
      <c r="BG89" s="20">
        <f t="shared" si="61"/>
        <v>813.14325669910443</v>
      </c>
      <c r="BH89" s="59">
        <f t="shared" si="62"/>
        <v>1106.4765900324378</v>
      </c>
      <c r="BI89" s="59">
        <f ca="1">AVERAGE(OFFSET($BH$3,0,0,'Données projet'!$E$11+1,1))-AVERAGE(OFFSET($H$3,0,0,'Données projet'!$E$11+1,1))</f>
        <v>555.30922539833159</v>
      </c>
      <c r="BJ89" s="59">
        <f t="shared" si="92"/>
        <v>292.20785527099503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104.52162531280339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104.52162531280339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3</v>
      </c>
      <c r="BY89" s="12">
        <f>IF('Données projet'!$A$114&gt;35,BY88+BX89-CG88,IF(A89&lt;'Données projet'!$A$114,$BV$205^A89,IF(A89='Données projet'!$A$114,'Données projet'!$B$114,BY88+BX89-CG88)))</f>
        <v>237</v>
      </c>
      <c r="BZ89" s="13">
        <f>BY89*VLOOKUP('Données projet'!$B$12,Paramètres!$A$1:$I$89,3,0)*VLOOKUP('Données projet'!$B$12,Paramètres!$A$1:$I$89,5,0)</f>
        <v>207.04320000000001</v>
      </c>
      <c r="CA89" s="13">
        <f t="shared" si="93"/>
        <v>51.288918231806321</v>
      </c>
      <c r="CB89" s="20">
        <f t="shared" si="64"/>
        <v>449.92843925372944</v>
      </c>
      <c r="CC89" s="59">
        <f t="shared" si="65"/>
        <v>743.26177258706275</v>
      </c>
      <c r="CD89" s="59">
        <f ca="1">AVERAGE(OFFSET($CC$3,0,0,'Données projet'!$E$12+1,1))-AVERAGE(OFFSET($H$3,0,0,'Données projet'!$E$12+1,1))</f>
        <v>354.24684313982857</v>
      </c>
      <c r="CE89" s="59">
        <f t="shared" si="94"/>
        <v>322.65043486962185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56.150721321510424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56.150721321510424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319</v>
      </c>
      <c r="CU89" s="17">
        <f>CT89*VLOOKUP('Données projet'!$B$13,Paramètres!$A$1:$I$89,3,0)*VLOOKUP('Données projet'!$B$13,Paramètres!$A$1:$I$89,5,0)</f>
        <v>233.89079999999998</v>
      </c>
      <c r="CV89" s="13">
        <f t="shared" si="95"/>
        <v>57.123140349023068</v>
      </c>
      <c r="CW89" s="20">
        <f t="shared" si="67"/>
        <v>506.84927944121517</v>
      </c>
      <c r="CX89" s="59">
        <f t="shared" si="68"/>
        <v>800.18261277454849</v>
      </c>
      <c r="CY89" s="59">
        <f ca="1">AVERAGE(OFFSET($CX$3,0,0,'Données projet'!$E$13+1,1))-AVERAGE(OFFSET($H$3,0,0,'Données projet'!$E$13+1,1))</f>
        <v>328.55201074501201</v>
      </c>
      <c r="CZ89" s="59">
        <f t="shared" si="96"/>
        <v>321.81422611044985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35.299405465936054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35.299405465936054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328.00000000000006</v>
      </c>
      <c r="DP89" s="17">
        <f>DO89*VLOOKUP('Données projet'!$B$14,Paramètres!$A$1:$I$89,3,0)*VLOOKUP('Données projet'!$B$14,Paramètres!$A$1:$I$89,5,0)</f>
        <v>255.84000000000006</v>
      </c>
      <c r="DQ89" s="13">
        <f t="shared" si="97"/>
        <v>61.834803371075836</v>
      </c>
      <c r="DR89" s="20">
        <f t="shared" si="70"/>
        <v>553.28361587129041</v>
      </c>
      <c r="DS89" s="59">
        <f t="shared" si="71"/>
        <v>846.61694920462378</v>
      </c>
      <c r="DT89" s="59">
        <f ca="1">AVERAGE(OFFSET($DS$3,0,0,'Données projet'!$E$14+1,1))-AVERAGE(OFFSET($H$3,0,0,'Données projet'!$E$14+1,1))</f>
        <v>288.82868507674738</v>
      </c>
      <c r="DU89" s="59">
        <f t="shared" si="98"/>
        <v>283.48738729114024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35.978685793839261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35.978685793839261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7.8</v>
      </c>
      <c r="EJ89" s="12">
        <f>IF('Données projet'!$A$192&gt;35,EJ88+EI89-ER88,IF(A89&lt;'Données projet'!$A$192,$EG$205^A89,IF(A89='Données projet'!$A$192,'Données projet'!$B$192,EJ88+EI89-ER88)))</f>
        <v>345.79999999999978</v>
      </c>
      <c r="EK89" s="17">
        <f>EJ89*VLOOKUP('Données projet'!$B$15,Paramètres!$A$1:$I$89,3,0)*VLOOKUP('Données projet'!$B$15,Paramètres!$A$1:$I$89,5,0)</f>
        <v>296.69639999999981</v>
      </c>
      <c r="EL89" s="13">
        <f t="shared" si="99"/>
        <v>70.48345633189993</v>
      </c>
      <c r="EM89" s="20">
        <f t="shared" si="73"/>
        <v>639.50491644472538</v>
      </c>
      <c r="EN89" s="59">
        <f t="shared" si="74"/>
        <v>932.83824977805875</v>
      </c>
      <c r="EO89" s="59">
        <f ca="1">AVERAGE(OFFSET($EN$3,0,0,'Données projet'!$E$15+1,1))-AVERAGE(OFFSET($H$3,0,0,'Données projet'!$E$15+1,1))</f>
        <v>447.47021939360354</v>
      </c>
      <c r="EP89" s="59">
        <f t="shared" si="100"/>
        <v>256.77417912163997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96.630137789436915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96.630137789436915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319</v>
      </c>
      <c r="FF89" s="17">
        <f>FE89*VLOOKUP('Données projet'!$B$16,Paramètres!$A$1:$I$89,3,0)*VLOOKUP('Données projet'!$B$16,Paramètres!$A$1:$I$89,5,0)</f>
        <v>253.79640000000001</v>
      </c>
      <c r="FG89" s="13">
        <f t="shared" si="101"/>
        <v>61.39816832228076</v>
      </c>
      <c r="FH89" s="20">
        <f t="shared" si="76"/>
        <v>548.96387316130563</v>
      </c>
      <c r="FI89" s="59">
        <f t="shared" si="77"/>
        <v>842.29720649463889</v>
      </c>
      <c r="FJ89" s="59">
        <f ca="1">AVERAGE(OFFSET($FI$3,0,0,'Données projet'!$E$16+1,1))-AVERAGE(OFFSET($H$3,0,0,'Données projet'!$E$16+1,1))</f>
        <v>353.37024194969638</v>
      </c>
      <c r="FK89" s="59">
        <f t="shared" si="102"/>
        <v>345.4750813433123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47.211426508869458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47.211426508869458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3.6</v>
      </c>
      <c r="FZ89" s="12">
        <f>IF('Données projet'!$A$244&gt;35,FZ88+FY89-GH88,IF(A89&lt;'Données projet'!$A$244,$FW$205^A89,IF(A89='Données projet'!$A$244,'Données projet'!$B$244,FZ88+FY89-GH88)))</f>
        <v>231.60000000000005</v>
      </c>
      <c r="GA89" s="17">
        <f>FZ89*VLOOKUP('Données projet'!$B$17,Paramètres!$A$1:$I$89,3,0)*VLOOKUP('Données projet'!$B$17,Paramètres!$A$1:$I$89,5,0)</f>
        <v>187.87392000000006</v>
      </c>
      <c r="GB89" s="13">
        <f t="shared" si="103"/>
        <v>47.069599349044694</v>
      </c>
      <c r="GC89" s="20">
        <f t="shared" si="79"/>
        <v>409.19329619958626</v>
      </c>
      <c r="GD89" s="59">
        <f t="shared" si="80"/>
        <v>702.52662953291951</v>
      </c>
      <c r="GE89" s="59">
        <f ca="1">AVERAGE(OFFSET($GD$3,0,0,'Données projet'!$E$17+1,1))-AVERAGE(OFFSET($H$3,0,0,'Données projet'!$E$17+1,1))</f>
        <v>272.90535195666996</v>
      </c>
      <c r="GF89" s="59">
        <f t="shared" si="104"/>
        <v>222.25422164416898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36.093516786465379</v>
      </c>
      <c r="GM89" s="21">
        <f>EXP(-LN(2)/25)*GM88+(1-EXP(-LN(2)/25))/(LN(2)/25)*Calculateur!GH89*Calculateur!GJ89*VLOOKUP('Données projet'!$B$17,Paramètres!$A$1:$I$89,3,0)*0.475*44/12</f>
        <v>0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36.093516786465379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6">
        <f t="shared" si="56"/>
        <v>256.66666666666669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10.41</v>
      </c>
      <c r="N90" s="13">
        <f>IF('Données projet'!$A$36&gt;35,N89+M90-V89,IF(A90&lt;'Données projet'!$A$36,$K$205^A90,IF(A90='Données projet'!$A$36,'Données projet'!$B$36,N89+M90-V89)))</f>
        <v>409.01000000000005</v>
      </c>
      <c r="O90" s="13">
        <f>N90*VLOOKUP('Données projet'!$B$9,Paramètres!$A$1:$I$89,3,0)*VLOOKUP('Données projet'!$B$9,Paramètres!$A$1:$I$89,5,0)</f>
        <v>370.07224800000006</v>
      </c>
      <c r="P90" s="13">
        <f t="shared" si="87"/>
        <v>85.682086233509125</v>
      </c>
      <c r="Q90" s="20">
        <f t="shared" si="54"/>
        <v>793.77213212336176</v>
      </c>
      <c r="R90" s="59">
        <f t="shared" si="55"/>
        <v>1087.1054654566951</v>
      </c>
      <c r="S90" s="59">
        <f ca="1">AVERAGE(OFFSET($R$3,0,0,'Données projet'!$E$9+1,1))-AVERAGE(OFFSET($H$3,0,0,'Données projet'!$E$9+1,1))</f>
        <v>530.15029472203241</v>
      </c>
      <c r="T90" s="59">
        <f t="shared" si="88"/>
        <v>279.93992816625956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97.432412451710064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97.432412451710064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10.41</v>
      </c>
      <c r="AI90" s="13">
        <f>IF('Données projet'!$A$62&gt;35,AI89+AH90-AQ89,IF(A90&lt;'Données projet'!$A$62,$AF$205^A90,IF(A90='Données projet'!$A$62,'Données projet'!$B$62,AI89+AH90-AQ89)))</f>
        <v>409.01000000000005</v>
      </c>
      <c r="AJ90" s="13">
        <f>AI90*VLOOKUP('Données projet'!$B$10,Paramètres!$A$1:$I$89,3,0)*VLOOKUP('Données projet'!$B$10,Paramètres!$A$1:$I$89,5,0)</f>
        <v>274.36390800000004</v>
      </c>
      <c r="AK90" s="13">
        <f t="shared" si="89"/>
        <v>65.774534719511138</v>
      </c>
      <c r="AL90" s="20">
        <f t="shared" si="58"/>
        <v>592.40778773648196</v>
      </c>
      <c r="AM90" s="59">
        <f t="shared" si="59"/>
        <v>885.74112106981534</v>
      </c>
      <c r="AN90" s="59">
        <f ca="1">AVERAGE(OFFSET($AM$3,0,0,'Données projet'!$E$10+1,1))-AVERAGE(OFFSET($H$3,0,0,'Données projet'!$E$10+1,1))</f>
        <v>403.92523699584234</v>
      </c>
      <c r="AO90" s="59">
        <f t="shared" si="90"/>
        <v>218.36990038879748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89.033066550700582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89.033066550700582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10.41</v>
      </c>
      <c r="BD90" s="12">
        <f>IF('Données projet'!$A$88&gt;35,BD89+BC90-BL89,IF(A90&lt;'Données projet'!$A$88,$BA$205^A90,IF(A90='Données projet'!$A$88,'Données projet'!$B$88,BD89+BC90-BL89)))</f>
        <v>409.01000000000005</v>
      </c>
      <c r="BE90" s="13">
        <f>BD90*VLOOKUP('Données projet'!$B$11,Paramètres!$A$1:$I$89,3,0)*VLOOKUP('Données projet'!$B$11,Paramètres!$A$1:$I$89,5,0)</f>
        <v>389.21391600000004</v>
      </c>
      <c r="BF90" s="13">
        <f t="shared" si="91"/>
        <v>89.586485509577855</v>
      </c>
      <c r="BG90" s="20">
        <f t="shared" si="61"/>
        <v>833.91069929584819</v>
      </c>
      <c r="BH90" s="59">
        <f t="shared" si="62"/>
        <v>1127.2440326291814</v>
      </c>
      <c r="BI90" s="59">
        <f ca="1">AVERAGE(OFFSET($BH$3,0,0,'Données projet'!$E$11+1,1))-AVERAGE(OFFSET($H$3,0,0,'Données projet'!$E$11+1,1))</f>
        <v>555.30922539833159</v>
      </c>
      <c r="BJ90" s="59">
        <f t="shared" si="92"/>
        <v>292.20785527099503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102.47201999231578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102.47201999231578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3</v>
      </c>
      <c r="BY90" s="12">
        <f>IF('Données projet'!$A$114&gt;35,BY89+BX90-CG89,IF(A90&lt;'Données projet'!$A$114,$BV$205^A90,IF(A90='Données projet'!$A$114,'Données projet'!$B$114,BY89+BX90-CG89)))</f>
        <v>240</v>
      </c>
      <c r="BZ90" s="13">
        <f>BY90*VLOOKUP('Données projet'!$B$12,Paramètres!$A$1:$I$89,3,0)*VLOOKUP('Données projet'!$B$12,Paramètres!$A$1:$I$89,5,0)</f>
        <v>209.66400000000002</v>
      </c>
      <c r="CA90" s="13">
        <f t="shared" si="93"/>
        <v>51.862154403304537</v>
      </c>
      <c r="CB90" s="20">
        <f t="shared" si="64"/>
        <v>455.49138558575538</v>
      </c>
      <c r="CC90" s="59">
        <f t="shared" si="65"/>
        <v>748.8247189190887</v>
      </c>
      <c r="CD90" s="59">
        <f ca="1">AVERAGE(OFFSET($CC$3,0,0,'Données projet'!$E$12+1,1))-AVERAGE(OFFSET($H$3,0,0,'Données projet'!$E$12+1,1))</f>
        <v>354.24684313982857</v>
      </c>
      <c r="CE90" s="59">
        <f t="shared" si="94"/>
        <v>322.65043486962185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55.049639924953844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55.049639924953844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319</v>
      </c>
      <c r="CU90" s="17">
        <f>CT90*VLOOKUP('Données projet'!$B$13,Paramètres!$A$1:$I$89,3,0)*VLOOKUP('Données projet'!$B$13,Paramètres!$A$1:$I$89,5,0)</f>
        <v>233.89079999999998</v>
      </c>
      <c r="CV90" s="13">
        <f t="shared" si="95"/>
        <v>57.123140349023068</v>
      </c>
      <c r="CW90" s="20">
        <f t="shared" si="67"/>
        <v>506.84927944121517</v>
      </c>
      <c r="CX90" s="59">
        <f t="shared" si="68"/>
        <v>800.18261277454849</v>
      </c>
      <c r="CY90" s="59">
        <f ca="1">AVERAGE(OFFSET($CX$3,0,0,'Données projet'!$E$13+1,1))-AVERAGE(OFFSET($H$3,0,0,'Données projet'!$E$13+1,1))</f>
        <v>328.55201074501201</v>
      </c>
      <c r="CZ90" s="59">
        <f t="shared" si="96"/>
        <v>321.81422611044985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34.607205655260422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34.607205655260422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328.00000000000006</v>
      </c>
      <c r="DP90" s="17">
        <f>DO90*VLOOKUP('Données projet'!$B$14,Paramètres!$A$1:$I$89,3,0)*VLOOKUP('Données projet'!$B$14,Paramètres!$A$1:$I$89,5,0)</f>
        <v>255.84000000000006</v>
      </c>
      <c r="DQ90" s="13">
        <f t="shared" si="97"/>
        <v>61.834803371075836</v>
      </c>
      <c r="DR90" s="20">
        <f t="shared" si="70"/>
        <v>553.28361587129041</v>
      </c>
      <c r="DS90" s="59">
        <f t="shared" si="71"/>
        <v>846.61694920462378</v>
      </c>
      <c r="DT90" s="59">
        <f ca="1">AVERAGE(OFFSET($DS$3,0,0,'Données projet'!$E$14+1,1))-AVERAGE(OFFSET($H$3,0,0,'Données projet'!$E$14+1,1))</f>
        <v>288.82868507674738</v>
      </c>
      <c r="DU90" s="59">
        <f t="shared" si="98"/>
        <v>283.48738729114024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35.273165710253537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35.273165710253537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7.8</v>
      </c>
      <c r="EJ90" s="12">
        <f>IF('Données projet'!$A$192&gt;35,EJ89+EI90-ER89,IF(A90&lt;'Données projet'!$A$192,$EG$205^A90,IF(A90='Données projet'!$A$192,'Données projet'!$B$192,EJ89+EI90-ER89)))</f>
        <v>353.5999999999998</v>
      </c>
      <c r="EK90" s="17">
        <f>EJ90*VLOOKUP('Données projet'!$B$15,Paramètres!$A$1:$I$89,3,0)*VLOOKUP('Données projet'!$B$15,Paramètres!$A$1:$I$89,5,0)</f>
        <v>303.38879999999989</v>
      </c>
      <c r="EL90" s="13">
        <f t="shared" si="99"/>
        <v>71.88642102141435</v>
      </c>
      <c r="EM90" s="20">
        <f t="shared" si="73"/>
        <v>653.60434327896314</v>
      </c>
      <c r="EN90" s="59">
        <f t="shared" si="74"/>
        <v>946.9376766122964</v>
      </c>
      <c r="EO90" s="59">
        <f ca="1">AVERAGE(OFFSET($EN$3,0,0,'Données projet'!$E$15+1,1))-AVERAGE(OFFSET($H$3,0,0,'Données projet'!$E$15+1,1))</f>
        <v>447.47021939360354</v>
      </c>
      <c r="EP90" s="59">
        <f t="shared" si="100"/>
        <v>256.77417912163997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94.735279725950406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94.735279725950406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319</v>
      </c>
      <c r="FF90" s="17">
        <f>FE90*VLOOKUP('Données projet'!$B$16,Paramètres!$A$1:$I$89,3,0)*VLOOKUP('Données projet'!$B$16,Paramètres!$A$1:$I$89,5,0)</f>
        <v>253.79640000000001</v>
      </c>
      <c r="FG90" s="13">
        <f t="shared" si="101"/>
        <v>61.39816832228076</v>
      </c>
      <c r="FH90" s="20">
        <f t="shared" si="76"/>
        <v>548.96387316130563</v>
      </c>
      <c r="FI90" s="59">
        <f t="shared" si="77"/>
        <v>842.29720649463889</v>
      </c>
      <c r="FJ90" s="59">
        <f ca="1">AVERAGE(OFFSET($FI$3,0,0,'Données projet'!$E$16+1,1))-AVERAGE(OFFSET($H$3,0,0,'Données projet'!$E$16+1,1))</f>
        <v>353.37024194969638</v>
      </c>
      <c r="FK90" s="59">
        <f t="shared" si="102"/>
        <v>345.4750813433123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46.285639231157319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46.285639231157319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3.6</v>
      </c>
      <c r="FZ90" s="12">
        <f>IF('Données projet'!$A$244&gt;35,FZ89+FY90-GH89,IF(A90&lt;'Données projet'!$A$244,$FW$205^A90,IF(A90='Données projet'!$A$244,'Données projet'!$B$244,FZ89+FY90-GH89)))</f>
        <v>235.20000000000005</v>
      </c>
      <c r="GA90" s="17">
        <f>FZ90*VLOOKUP('Données projet'!$B$17,Paramètres!$A$1:$I$89,3,0)*VLOOKUP('Données projet'!$B$17,Paramètres!$A$1:$I$89,5,0)</f>
        <v>190.79424000000006</v>
      </c>
      <c r="GB90" s="13">
        <f t="shared" si="103"/>
        <v>47.715505384501149</v>
      </c>
      <c r="GC90" s="20">
        <f t="shared" si="79"/>
        <v>415.40447321133956</v>
      </c>
      <c r="GD90" s="59">
        <f t="shared" si="80"/>
        <v>708.73780654467282</v>
      </c>
      <c r="GE90" s="59">
        <f ca="1">AVERAGE(OFFSET($GD$3,0,0,'Données projet'!$E$17+1,1))-AVERAGE(OFFSET($H$3,0,0,'Données projet'!$E$17+1,1))</f>
        <v>272.90535195666996</v>
      </c>
      <c r="GF90" s="59">
        <f t="shared" si="104"/>
        <v>222.25422164416898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35.385744937154243</v>
      </c>
      <c r="GM90" s="21">
        <f>EXP(-LN(2)/25)*GM89+(1-EXP(-LN(2)/25))/(LN(2)/25)*Calculateur!GH90*Calculateur!GJ90*VLOOKUP('Données projet'!$B$17,Paramètres!$A$1:$I$89,3,0)*0.475*44/12</f>
        <v>0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35.385744937154243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6">
        <f t="shared" si="56"/>
        <v>256.66666666666669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10.41</v>
      </c>
      <c r="N91" s="13">
        <f>IF('Données projet'!$A$36&gt;35,N90+M91-V90,IF(A91&lt;'Données projet'!$A$36,$K$205^A91,IF(A91='Données projet'!$A$36,'Données projet'!$B$36,N90+M91-V90)))</f>
        <v>419.42000000000007</v>
      </c>
      <c r="O91" s="13">
        <f>N91*VLOOKUP('Données projet'!$B$9,Paramètres!$A$1:$I$89,3,0)*VLOOKUP('Données projet'!$B$9,Paramètres!$A$1:$I$89,5,0)</f>
        <v>379.49121600000007</v>
      </c>
      <c r="P91" s="13">
        <f t="shared" si="87"/>
        <v>87.606173526430666</v>
      </c>
      <c r="Q91" s="20">
        <f t="shared" si="54"/>
        <v>813.52795342520028</v>
      </c>
      <c r="R91" s="59">
        <f t="shared" si="55"/>
        <v>1106.8612867585337</v>
      </c>
      <c r="S91" s="59">
        <f ca="1">AVERAGE(OFFSET($R$3,0,0,'Données projet'!$E$9+1,1))-AVERAGE(OFFSET($H$3,0,0,'Données projet'!$E$9+1,1))</f>
        <v>530.15029472203241</v>
      </c>
      <c r="T91" s="59">
        <f t="shared" si="88"/>
        <v>279.93992816625956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95.52182227143561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95.52182227143561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10.41</v>
      </c>
      <c r="AI91" s="13">
        <f>IF('Données projet'!$A$62&gt;35,AI90+AH91-AQ90,IF(A91&lt;'Données projet'!$A$62,$AF$205^A91,IF(A91='Données projet'!$A$62,'Données projet'!$B$62,AI90+AH91-AQ90)))</f>
        <v>419.42000000000007</v>
      </c>
      <c r="AJ91" s="13">
        <f>AI91*VLOOKUP('Données projet'!$B$10,Paramètres!$A$1:$I$89,3,0)*VLOOKUP('Données projet'!$B$10,Paramètres!$A$1:$I$89,5,0)</f>
        <v>281.34693600000008</v>
      </c>
      <c r="AK91" s="13">
        <f t="shared" si="89"/>
        <v>67.251575627534038</v>
      </c>
      <c r="AL91" s="20">
        <f t="shared" si="58"/>
        <v>607.14240775128849</v>
      </c>
      <c r="AM91" s="59">
        <f t="shared" si="59"/>
        <v>900.47574108462186</v>
      </c>
      <c r="AN91" s="59">
        <f ca="1">AVERAGE(OFFSET($AM$3,0,0,'Données projet'!$E$10+1,1))-AVERAGE(OFFSET($H$3,0,0,'Données projet'!$E$10+1,1))</f>
        <v>403.92523699584234</v>
      </c>
      <c r="AO91" s="59">
        <f t="shared" si="90"/>
        <v>218.36990038879748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87.287182420449781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87.287182420449781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10.41</v>
      </c>
      <c r="BD91" s="12">
        <f>IF('Données projet'!$A$88&gt;35,BD90+BC91-BL90,IF(A91&lt;'Données projet'!$A$88,$BA$205^A91,IF(A91='Données projet'!$A$88,'Données projet'!$B$88,BD90+BC91-BL90)))</f>
        <v>419.42000000000007</v>
      </c>
      <c r="BE91" s="13">
        <f>BD91*VLOOKUP('Données projet'!$B$11,Paramètres!$A$1:$I$89,3,0)*VLOOKUP('Données projet'!$B$11,Paramètres!$A$1:$I$89,5,0)</f>
        <v>399.12007200000005</v>
      </c>
      <c r="BF91" s="13">
        <f t="shared" si="91"/>
        <v>91.598250464935191</v>
      </c>
      <c r="BG91" s="20">
        <f t="shared" si="61"/>
        <v>854.66774495976222</v>
      </c>
      <c r="BH91" s="59">
        <f t="shared" si="62"/>
        <v>1148.0010782930956</v>
      </c>
      <c r="BI91" s="59">
        <f ca="1">AVERAGE(OFFSET($BH$3,0,0,'Données projet'!$E$11+1,1))-AVERAGE(OFFSET($H$3,0,0,'Données projet'!$E$11+1,1))</f>
        <v>555.30922539833159</v>
      </c>
      <c r="BJ91" s="59">
        <f t="shared" si="92"/>
        <v>292.20785527099503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100.46260618202713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100.46260618202713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3</v>
      </c>
      <c r="BY91" s="12">
        <f>IF('Données projet'!$A$114&gt;35,BY90+BX91-CG90,IF(A91&lt;'Données projet'!$A$114,$BV$205^A91,IF(A91='Données projet'!$A$114,'Données projet'!$B$114,BY90+BX91-CG90)))</f>
        <v>243</v>
      </c>
      <c r="BZ91" s="13">
        <f>BY91*VLOOKUP('Données projet'!$B$12,Paramètres!$A$1:$I$89,3,0)*VLOOKUP('Données projet'!$B$12,Paramètres!$A$1:$I$89,5,0)</f>
        <v>212.28480000000002</v>
      </c>
      <c r="CA91" s="13">
        <f t="shared" si="93"/>
        <v>52.434557099704193</v>
      </c>
      <c r="CB91" s="20">
        <f t="shared" si="64"/>
        <v>461.05288028198476</v>
      </c>
      <c r="CC91" s="59">
        <f t="shared" si="65"/>
        <v>754.38621361531807</v>
      </c>
      <c r="CD91" s="59">
        <f ca="1">AVERAGE(OFFSET($CC$3,0,0,'Données projet'!$E$12+1,1))-AVERAGE(OFFSET($H$3,0,0,'Données projet'!$E$12+1,1))</f>
        <v>354.24684313982857</v>
      </c>
      <c r="CE91" s="59">
        <f t="shared" si="94"/>
        <v>322.65043486962185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53.970150062990406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53.970150062990406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319</v>
      </c>
      <c r="CU91" s="17">
        <f>CT91*VLOOKUP('Données projet'!$B$13,Paramètres!$A$1:$I$89,3,0)*VLOOKUP('Données projet'!$B$13,Paramètres!$A$1:$I$89,5,0)</f>
        <v>233.89079999999998</v>
      </c>
      <c r="CV91" s="13">
        <f t="shared" si="95"/>
        <v>57.123140349023068</v>
      </c>
      <c r="CW91" s="20">
        <f t="shared" si="67"/>
        <v>506.84927944121517</v>
      </c>
      <c r="CX91" s="59">
        <f t="shared" si="68"/>
        <v>800.18261277454849</v>
      </c>
      <c r="CY91" s="59">
        <f ca="1">AVERAGE(OFFSET($CX$3,0,0,'Données projet'!$E$13+1,1))-AVERAGE(OFFSET($H$3,0,0,'Données projet'!$E$13+1,1))</f>
        <v>328.55201074501201</v>
      </c>
      <c r="CZ91" s="59">
        <f t="shared" si="96"/>
        <v>321.81422611044985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33.928579460671941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33.928579460671941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328.00000000000006</v>
      </c>
      <c r="DP91" s="17">
        <f>DO91*VLOOKUP('Données projet'!$B$14,Paramètres!$A$1:$I$89,3,0)*VLOOKUP('Données projet'!$B$14,Paramètres!$A$1:$I$89,5,0)</f>
        <v>255.84000000000006</v>
      </c>
      <c r="DQ91" s="13">
        <f t="shared" si="97"/>
        <v>61.834803371075836</v>
      </c>
      <c r="DR91" s="20">
        <f t="shared" si="70"/>
        <v>553.28361587129041</v>
      </c>
      <c r="DS91" s="59">
        <f t="shared" si="71"/>
        <v>846.61694920462378</v>
      </c>
      <c r="DT91" s="59">
        <f ca="1">AVERAGE(OFFSET($DS$3,0,0,'Données projet'!$E$14+1,1))-AVERAGE(OFFSET($H$3,0,0,'Données projet'!$E$14+1,1))</f>
        <v>288.82868507674738</v>
      </c>
      <c r="DU91" s="59">
        <f t="shared" si="98"/>
        <v>283.48738729114024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34.581480445182166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34.581480445182166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7.8</v>
      </c>
      <c r="EJ91" s="12">
        <f>IF('Données projet'!$A$192&gt;35,EJ90+EI91-ER90,IF(A91&lt;'Données projet'!$A$192,$EG$205^A91,IF(A91='Données projet'!$A$192,'Données projet'!$B$192,EJ90+EI91-ER90)))</f>
        <v>361.39999999999981</v>
      </c>
      <c r="EK91" s="17">
        <f>EJ91*VLOOKUP('Données projet'!$B$15,Paramètres!$A$1:$I$89,3,0)*VLOOKUP('Données projet'!$B$15,Paramètres!$A$1:$I$89,5,0)</f>
        <v>310.08119999999985</v>
      </c>
      <c r="EL91" s="13">
        <f t="shared" si="99"/>
        <v>73.285787705139427</v>
      </c>
      <c r="EM91" s="20">
        <f t="shared" si="73"/>
        <v>667.69750358645092</v>
      </c>
      <c r="EN91" s="59">
        <f t="shared" si="74"/>
        <v>961.03083691978418</v>
      </c>
      <c r="EO91" s="59">
        <f ca="1">AVERAGE(OFFSET($EN$3,0,0,'Données projet'!$E$15+1,1))-AVERAGE(OFFSET($H$3,0,0,'Données projet'!$E$15+1,1))</f>
        <v>447.47021939360354</v>
      </c>
      <c r="EP91" s="59">
        <f t="shared" si="100"/>
        <v>256.77417912163997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92.877578673339571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92.877578673339571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319</v>
      </c>
      <c r="FF91" s="17">
        <f>FE91*VLOOKUP('Données projet'!$B$16,Paramètres!$A$1:$I$89,3,0)*VLOOKUP('Données projet'!$B$16,Paramètres!$A$1:$I$89,5,0)</f>
        <v>253.79640000000001</v>
      </c>
      <c r="FG91" s="13">
        <f t="shared" si="101"/>
        <v>61.39816832228076</v>
      </c>
      <c r="FH91" s="20">
        <f t="shared" si="76"/>
        <v>548.96387316130563</v>
      </c>
      <c r="FI91" s="59">
        <f t="shared" si="77"/>
        <v>842.29720649463889</v>
      </c>
      <c r="FJ91" s="59">
        <f ca="1">AVERAGE(OFFSET($FI$3,0,0,'Données projet'!$E$16+1,1))-AVERAGE(OFFSET($H$3,0,0,'Données projet'!$E$16+1,1))</f>
        <v>353.37024194969638</v>
      </c>
      <c r="FK91" s="59">
        <f t="shared" si="102"/>
        <v>345.4750813433123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45.378006077286628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45.378006077286628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3.6</v>
      </c>
      <c r="FZ91" s="12">
        <f>IF('Données projet'!$A$244&gt;35,FZ90+FY91-GH90,IF(A91&lt;'Données projet'!$A$244,$FW$205^A91,IF(A91='Données projet'!$A$244,'Données projet'!$B$244,FZ90+FY91-GH90)))</f>
        <v>238.80000000000004</v>
      </c>
      <c r="GA91" s="17">
        <f>FZ91*VLOOKUP('Données projet'!$B$17,Paramètres!$A$1:$I$89,3,0)*VLOOKUP('Données projet'!$B$17,Paramètres!$A$1:$I$89,5,0)</f>
        <v>193.71456000000006</v>
      </c>
      <c r="GB91" s="13">
        <f t="shared" si="103"/>
        <v>48.360261629719496</v>
      </c>
      <c r="GC91" s="20">
        <f t="shared" si="79"/>
        <v>421.61364767176156</v>
      </c>
      <c r="GD91" s="59">
        <f t="shared" si="80"/>
        <v>714.94698100509481</v>
      </c>
      <c r="GE91" s="59">
        <f ca="1">AVERAGE(OFFSET($GD$3,0,0,'Données projet'!$E$17+1,1))-AVERAGE(OFFSET($H$3,0,0,'Données projet'!$E$17+1,1))</f>
        <v>272.90535195666996</v>
      </c>
      <c r="GF91" s="59">
        <f t="shared" si="104"/>
        <v>222.25422164416898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34.691852062109902</v>
      </c>
      <c r="GM91" s="21">
        <f>EXP(-LN(2)/25)*GM90+(1-EXP(-LN(2)/25))/(LN(2)/25)*Calculateur!GH91*Calculateur!GJ91*VLOOKUP('Données projet'!$B$17,Paramètres!$A$1:$I$89,3,0)*0.475*44/12</f>
        <v>0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34.691852062109902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6">
        <f t="shared" si="56"/>
        <v>256.66666666666669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>
        <f>VLOOKUP(A92,'Données projet'!$A$35:$I$55,2,0)</f>
        <v>429.83</v>
      </c>
      <c r="L92" s="12">
        <f>VLOOKUP(A92,'Données projet'!$A$35:$I$55,9,0)</f>
        <v>10.41</v>
      </c>
      <c r="M92" s="12">
        <f t="array" ref="M92">INDEX(L:L,MIN(IF(ISNUMBER(L92:L288),ROW(L92:L288),"")))</f>
        <v>10.41</v>
      </c>
      <c r="N92" s="13">
        <f>IF('Données projet'!$A$36&gt;35,N91+M92-V91,IF(A92&lt;'Données projet'!$A$36,$K$205^A92,IF(A92='Données projet'!$A$36,'Données projet'!$B$36,N91+M92-V91)))</f>
        <v>429.8300000000001</v>
      </c>
      <c r="O92" s="13">
        <f>N92*VLOOKUP('Données projet'!$B$9,Paramètres!$A$1:$I$89,3,0)*VLOOKUP('Données projet'!$B$9,Paramètres!$A$1:$I$89,5,0)</f>
        <v>388.91018400000007</v>
      </c>
      <c r="P92" s="13">
        <f t="shared" si="87"/>
        <v>89.524709460853941</v>
      </c>
      <c r="Q92" s="20">
        <f t="shared" si="54"/>
        <v>833.27410611098742</v>
      </c>
      <c r="R92" s="59">
        <f t="shared" si="55"/>
        <v>1126.6074394443208</v>
      </c>
      <c r="S92" s="59">
        <f ca="1">AVERAGE(OFFSET($R$3,0,0,'Données projet'!$E$9+1,1))-AVERAGE(OFFSET($H$3,0,0,'Données projet'!$E$9+1,1))</f>
        <v>530.15029472203241</v>
      </c>
      <c r="T92" s="59">
        <f t="shared" si="88"/>
        <v>279.93992816625956</v>
      </c>
      <c r="U92" s="15">
        <f>IF(ISNA(VLOOKUP(A92,'Données projet'!$A$35:$I$55,3,0)),0,VLOOKUP(A92,'Données projet'!$A$35:$I$55,3,0))</f>
        <v>8</v>
      </c>
      <c r="V92" s="15">
        <f>IF(ISNA(VLOOKUP(A92,'Données projet'!$A$35:$I$55,4,0)),0,VLOOKUP(A92,'Données projet'!$A$35:$I$55,4,0))</f>
        <v>64.5</v>
      </c>
      <c r="W92" s="16">
        <f>IF(ISNA(VLOOKUP(A92,'Données projet'!$A$35:$I$55,5,0)),0%,VLOOKUP(A92,'Données projet'!$A$35:$I$55,5,0)*VLOOKUP('Données projet'!$B$9,Paramètres!$A$1:$I$89,7,0))</f>
        <v>0.43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121.39006553864958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121.39006553864958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>
        <f>VLOOKUP(A92,'Données projet'!$A$61:$I$81,2,0)</f>
        <v>429.83</v>
      </c>
      <c r="AG92" s="12">
        <f>VLOOKUP(A92,'Données projet'!$A$61:$I$81,9,0)</f>
        <v>10.41</v>
      </c>
      <c r="AH92" s="12">
        <f t="array" ref="AH92">INDEX(AG:AG,MIN(IF(ISNUMBER(AG92:AG288),ROW(AG92:AG288),"")))</f>
        <v>10.41</v>
      </c>
      <c r="AI92" s="13">
        <f>IF('Données projet'!$A$62&gt;35,AI91+AH92-AQ91,IF(A92&lt;'Données projet'!$A$62,$AF$205^A92,IF(A92='Données projet'!$A$62,'Données projet'!$B$62,AI91+AH92-AQ91)))</f>
        <v>429.8300000000001</v>
      </c>
      <c r="AJ92" s="13">
        <f>AI92*VLOOKUP('Données projet'!$B$10,Paramètres!$A$1:$I$89,3,0)*VLOOKUP('Données projet'!$B$10,Paramètres!$A$1:$I$89,5,0)</f>
        <v>288.32996400000007</v>
      </c>
      <c r="AK92" s="13">
        <f t="shared" si="89"/>
        <v>68.72435499106922</v>
      </c>
      <c r="AL92" s="20">
        <f t="shared" si="58"/>
        <v>621.86960557611235</v>
      </c>
      <c r="AM92" s="59">
        <f t="shared" si="59"/>
        <v>915.20293890944572</v>
      </c>
      <c r="AN92" s="59">
        <f ca="1">AVERAGE(OFFSET($AM$3,0,0,'Données projet'!$E$10+1,1))-AVERAGE(OFFSET($H$3,0,0,'Données projet'!$E$10+1,1))</f>
        <v>403.92523699584234</v>
      </c>
      <c r="AO92" s="59">
        <f t="shared" si="90"/>
        <v>218.36990038879748</v>
      </c>
      <c r="AP92" s="15">
        <f>IF(ISNA(VLOOKUP(A92,'Données projet'!$A$61:$I$81,3,0)),0,VLOOKUP(A92,'Données projet'!$A$61:$I$81,3,0))</f>
        <v>8</v>
      </c>
      <c r="AQ92" s="15">
        <f>IF(ISNA(VLOOKUP(A92,'Données projet'!$A$61:$I$81,4,0)),0,VLOOKUP(A92,'Données projet'!$A$61:$I$81,4,0))</f>
        <v>64.5</v>
      </c>
      <c r="AR92" s="16">
        <f>IF(ISNA(VLOOKUP(A92,'Données projet'!$A$61:$I$81,5,0)),0%,VLOOKUP(A92,'Données projet'!$A$61:$I$81,5,0)*VLOOKUP('Données projet'!$B$10,Paramètres!$A$1:$I$89,7,0))</f>
        <v>0.53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110.92540471635222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110.92540471635222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>
        <f>VLOOKUP(A92,'Données projet'!$A$87:$I$107,2,0)</f>
        <v>429.83</v>
      </c>
      <c r="BB92" s="12">
        <f>VLOOKUP(A92,'Données projet'!$A$87:$I$107,9,0)</f>
        <v>10.41</v>
      </c>
      <c r="BC92" s="12">
        <f t="array" ref="BC92">INDEX(BB:BB,MIN(IF(ISNUMBER(BB92:BB288),ROW(BB92:BB288),"")))</f>
        <v>10.41</v>
      </c>
      <c r="BD92" s="12">
        <f>IF('Données projet'!$A$88&gt;35,BD91+BC92-BL91,IF(A92&lt;'Données projet'!$A$88,$BA$205^A92,IF(A92='Données projet'!$A$88,'Données projet'!$B$88,BD91+BC92-BL91)))</f>
        <v>429.8300000000001</v>
      </c>
      <c r="BE92" s="13">
        <f>BD92*VLOOKUP('Données projet'!$B$11,Paramètres!$A$1:$I$89,3,0)*VLOOKUP('Données projet'!$B$11,Paramètres!$A$1:$I$89,5,0)</f>
        <v>409.02622800000012</v>
      </c>
      <c r="BF92" s="13">
        <f t="shared" si="91"/>
        <v>93.604211095030166</v>
      </c>
      <c r="BG92" s="20">
        <f t="shared" si="61"/>
        <v>875.4146814238444</v>
      </c>
      <c r="BH92" s="59">
        <f t="shared" si="62"/>
        <v>1168.7480147571778</v>
      </c>
      <c r="BI92" s="59">
        <f ca="1">AVERAGE(OFFSET($BH$3,0,0,'Données projet'!$E$11+1,1))-AVERAGE(OFFSET($H$3,0,0,'Données projet'!$E$11+1,1))</f>
        <v>555.30922539833159</v>
      </c>
      <c r="BJ92" s="59">
        <f t="shared" si="92"/>
        <v>292.20785527099503</v>
      </c>
      <c r="BK92" s="15">
        <f>IF(ISNA(VLOOKUP(A92,'Données projet'!$A$87:$I$107,3,0)),0,VLOOKUP(A92,'Données projet'!$A$87:$I$107,3,0))</f>
        <v>8</v>
      </c>
      <c r="BL92" s="15">
        <f>IF(ISNA(VLOOKUP(A92,'Données projet'!$A$87:$I$107,4,0)),0,VLOOKUP(A92,'Données projet'!$A$87:$I$107,4,0))</f>
        <v>64.5</v>
      </c>
      <c r="BM92" s="16">
        <f>IF(ISNA(VLOOKUP(A92,'Données projet'!$A$87:$I$107,5,0)),0%,VLOOKUP(A92,'Données projet'!$A$87:$I$107,5,0)*VLOOKUP('Données projet'!$B$11,Paramètres!$A$1:$I$89,7,0))</f>
        <v>0.43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127.66886203202803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127.66886203202803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3</v>
      </c>
      <c r="BY92" s="12">
        <f>IF('Données projet'!$A$114&gt;35,BY91+BX92-CG91,IF(A92&lt;'Données projet'!$A$114,$BV$205^A92,IF(A92='Données projet'!$A$114,'Données projet'!$B$114,BY91+BX92-CG91)))</f>
        <v>246</v>
      </c>
      <c r="BZ92" s="13">
        <f>BY92*VLOOKUP('Données projet'!$B$12,Paramètres!$A$1:$I$89,3,0)*VLOOKUP('Données projet'!$B$12,Paramètres!$A$1:$I$89,5,0)</f>
        <v>214.90560000000005</v>
      </c>
      <c r="CA92" s="13">
        <f t="shared" si="93"/>
        <v>53.006137800892326</v>
      </c>
      <c r="CB92" s="20">
        <f t="shared" si="64"/>
        <v>466.61294333655422</v>
      </c>
      <c r="CC92" s="59">
        <f t="shared" si="65"/>
        <v>759.94627666988754</v>
      </c>
      <c r="CD92" s="59">
        <f ca="1">AVERAGE(OFFSET($CC$3,0,0,'Données projet'!$E$12+1,1))-AVERAGE(OFFSET($H$3,0,0,'Données projet'!$E$12+1,1))</f>
        <v>354.24684313982857</v>
      </c>
      <c r="CE92" s="59">
        <f t="shared" si="94"/>
        <v>322.65043486962185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52.911828338796269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52.911828338796269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319</v>
      </c>
      <c r="CU92" s="17">
        <f>CT92*VLOOKUP('Données projet'!$B$13,Paramètres!$A$1:$I$89,3,0)*VLOOKUP('Données projet'!$B$13,Paramètres!$A$1:$I$89,5,0)</f>
        <v>233.89079999999998</v>
      </c>
      <c r="CV92" s="13">
        <f t="shared" si="95"/>
        <v>57.123140349023068</v>
      </c>
      <c r="CW92" s="20">
        <f t="shared" si="67"/>
        <v>506.84927944121517</v>
      </c>
      <c r="CX92" s="59">
        <f t="shared" si="68"/>
        <v>800.18261277454849</v>
      </c>
      <c r="CY92" s="59">
        <f ca="1">AVERAGE(OFFSET($CX$3,0,0,'Données projet'!$E$13+1,1))-AVERAGE(OFFSET($H$3,0,0,'Données projet'!$E$13+1,1))</f>
        <v>328.55201074501201</v>
      </c>
      <c r="CZ92" s="59">
        <f t="shared" si="96"/>
        <v>321.81422611044985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33.263260711838235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33.263260711838235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328.00000000000006</v>
      </c>
      <c r="DP92" s="17">
        <f>DO92*VLOOKUP('Données projet'!$B$14,Paramètres!$A$1:$I$89,3,0)*VLOOKUP('Données projet'!$B$14,Paramètres!$A$1:$I$89,5,0)</f>
        <v>255.84000000000006</v>
      </c>
      <c r="DQ92" s="13">
        <f t="shared" si="97"/>
        <v>61.834803371075836</v>
      </c>
      <c r="DR92" s="20">
        <f t="shared" si="70"/>
        <v>553.28361587129041</v>
      </c>
      <c r="DS92" s="59">
        <f t="shared" si="71"/>
        <v>846.61694920462378</v>
      </c>
      <c r="DT92" s="59">
        <f ca="1">AVERAGE(OFFSET($DS$3,0,0,'Données projet'!$E$14+1,1))-AVERAGE(OFFSET($H$3,0,0,'Données projet'!$E$14+1,1))</f>
        <v>288.82868507674738</v>
      </c>
      <c r="DU92" s="59">
        <f t="shared" si="98"/>
        <v>283.48738729114024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33.903358706272492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33.903358706272492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7.8</v>
      </c>
      <c r="EJ92" s="12">
        <f>IF('Données projet'!$A$192&gt;35,EJ91+EI92-ER91,IF(A92&lt;'Données projet'!$A$192,$EG$205^A92,IF(A92='Données projet'!$A$192,'Données projet'!$B$192,EJ91+EI92-ER91)))</f>
        <v>369.19999999999982</v>
      </c>
      <c r="EK92" s="17">
        <f>EJ92*VLOOKUP('Données projet'!$B$15,Paramètres!$A$1:$I$89,3,0)*VLOOKUP('Données projet'!$B$15,Paramètres!$A$1:$I$89,5,0)</f>
        <v>316.77359999999987</v>
      </c>
      <c r="EL92" s="13">
        <f t="shared" si="99"/>
        <v>74.681642981668006</v>
      </c>
      <c r="EM92" s="20">
        <f t="shared" si="73"/>
        <v>681.78454819307149</v>
      </c>
      <c r="EN92" s="59">
        <f t="shared" si="74"/>
        <v>975.11788152640474</v>
      </c>
      <c r="EO92" s="59">
        <f ca="1">AVERAGE(OFFSET($EN$3,0,0,'Données projet'!$E$15+1,1))-AVERAGE(OFFSET($H$3,0,0,'Données projet'!$E$15+1,1))</f>
        <v>447.47021939360354</v>
      </c>
      <c r="EP92" s="59">
        <f t="shared" si="100"/>
        <v>256.77417912163997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91.056306005284682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91.056306005284682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319</v>
      </c>
      <c r="FF92" s="17">
        <f>FE92*VLOOKUP('Données projet'!$B$16,Paramètres!$A$1:$I$89,3,0)*VLOOKUP('Données projet'!$B$16,Paramètres!$A$1:$I$89,5,0)</f>
        <v>253.79640000000001</v>
      </c>
      <c r="FG92" s="13">
        <f t="shared" si="101"/>
        <v>61.39816832228076</v>
      </c>
      <c r="FH92" s="20">
        <f t="shared" si="76"/>
        <v>548.96387316130563</v>
      </c>
      <c r="FI92" s="59">
        <f t="shared" si="77"/>
        <v>842.29720649463889</v>
      </c>
      <c r="FJ92" s="59">
        <f ca="1">AVERAGE(OFFSET($FI$3,0,0,'Données projet'!$E$16+1,1))-AVERAGE(OFFSET($H$3,0,0,'Données projet'!$E$16+1,1))</f>
        <v>353.37024194969638</v>
      </c>
      <c r="FK92" s="59">
        <f t="shared" si="102"/>
        <v>345.4750813433123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44.488171055961786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44.488171055961786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3.6</v>
      </c>
      <c r="FZ92" s="12">
        <f>IF('Données projet'!$A$244&gt;35,FZ91+FY92-GH91,IF(A92&lt;'Données projet'!$A$244,$FW$205^A92,IF(A92='Données projet'!$A$244,'Données projet'!$B$244,FZ91+FY92-GH91)))</f>
        <v>242.40000000000003</v>
      </c>
      <c r="GA92" s="17">
        <f>FZ92*VLOOKUP('Données projet'!$B$17,Paramètres!$A$1:$I$89,3,0)*VLOOKUP('Données projet'!$B$17,Paramètres!$A$1:$I$89,5,0)</f>
        <v>196.63488000000004</v>
      </c>
      <c r="GB92" s="13">
        <f t="shared" si="103"/>
        <v>49.003887420349095</v>
      </c>
      <c r="GC92" s="20">
        <f t="shared" si="79"/>
        <v>427.82085325710801</v>
      </c>
      <c r="GD92" s="59">
        <f t="shared" si="80"/>
        <v>721.15418659044133</v>
      </c>
      <c r="GE92" s="59">
        <f ca="1">AVERAGE(OFFSET($GD$3,0,0,'Données projet'!$E$17+1,1))-AVERAGE(OFFSET($H$3,0,0,'Données projet'!$E$17+1,1))</f>
        <v>272.90535195666996</v>
      </c>
      <c r="GF92" s="59">
        <f t="shared" si="104"/>
        <v>222.25422164416898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34.011566003112314</v>
      </c>
      <c r="GM92" s="21">
        <f>EXP(-LN(2)/25)*GM91+(1-EXP(-LN(2)/25))/(LN(2)/25)*Calculateur!GH92*Calculateur!GJ92*VLOOKUP('Données projet'!$B$17,Paramètres!$A$1:$I$89,3,0)*0.475*44/12</f>
        <v>0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34.011566003112314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6">
        <f t="shared" si="56"/>
        <v>256.66666666666669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9.9470000000000027</v>
      </c>
      <c r="N93" s="13">
        <f>IF('Données projet'!$A$36&gt;35,N92+M93-V92,IF(A93&lt;'Données projet'!$A$36,$K$205^A93,IF(A93='Données projet'!$A$36,'Données projet'!$B$36,N92+M93-V92)))</f>
        <v>375.2770000000001</v>
      </c>
      <c r="O93" s="13">
        <f>N93*VLOOKUP('Données projet'!$B$9,Paramètres!$A$1:$I$89,3,0)*VLOOKUP('Données projet'!$B$9,Paramètres!$A$1:$I$89,5,0)</f>
        <v>339.55062960000009</v>
      </c>
      <c r="P93" s="13">
        <f t="shared" si="87"/>
        <v>79.407096506902036</v>
      </c>
      <c r="Q93" s="20">
        <f t="shared" si="54"/>
        <v>729.68470630285447</v>
      </c>
      <c r="R93" s="59">
        <f t="shared" si="55"/>
        <v>1023.0180396361877</v>
      </c>
      <c r="S93" s="59">
        <f ca="1">AVERAGE(OFFSET($R$3,0,0,'Données projet'!$E$9+1,1))-AVERAGE(OFFSET($H$3,0,0,'Données projet'!$E$9+1,1))</f>
        <v>530.15029472203241</v>
      </c>
      <c r="T93" s="59">
        <f t="shared" si="88"/>
        <v>279.93992816625956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119.00968039406574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119.00968039406574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9.9470000000000027</v>
      </c>
      <c r="AI93" s="13">
        <f>IF('Données projet'!$A$62&gt;35,AI92+AH93-AQ92,IF(A93&lt;'Données projet'!$A$62,$AF$205^A93,IF(A93='Données projet'!$A$62,'Données projet'!$B$62,AI92+AH93-AQ92)))</f>
        <v>375.2770000000001</v>
      </c>
      <c r="AJ93" s="13">
        <f>AI93*VLOOKUP('Données projet'!$B$10,Paramètres!$A$1:$I$89,3,0)*VLOOKUP('Données projet'!$B$10,Paramètres!$A$1:$I$89,5,0)</f>
        <v>251.73581160000006</v>
      </c>
      <c r="AK93" s="13">
        <f t="shared" si="89"/>
        <v>60.957488966067835</v>
      </c>
      <c r="AL93" s="20">
        <f t="shared" si="58"/>
        <v>544.6074984859016</v>
      </c>
      <c r="AM93" s="59">
        <f t="shared" si="59"/>
        <v>837.94083181923497</v>
      </c>
      <c r="AN93" s="59">
        <f ca="1">AVERAGE(OFFSET($AM$3,0,0,'Données projet'!$E$10+1,1))-AVERAGE(OFFSET($H$3,0,0,'Données projet'!$E$10+1,1))</f>
        <v>403.92523699584234</v>
      </c>
      <c r="AO93" s="59">
        <f t="shared" si="90"/>
        <v>218.36990038879748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108.75022518768077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108.75022518768077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9.9470000000000027</v>
      </c>
      <c r="BD93" s="12">
        <f>IF('Données projet'!$A$88&gt;35,BD92+BC93-BL92,IF(A93&lt;'Données projet'!$A$88,$BA$205^A93,IF(A93='Données projet'!$A$88,'Données projet'!$B$88,BD92+BC93-BL92)))</f>
        <v>375.2770000000001</v>
      </c>
      <c r="BE93" s="13">
        <f>BD93*VLOOKUP('Données projet'!$B$11,Paramètres!$A$1:$I$89,3,0)*VLOOKUP('Données projet'!$B$11,Paramètres!$A$1:$I$89,5,0)</f>
        <v>357.11359320000008</v>
      </c>
      <c r="BF93" s="13">
        <f t="shared" si="91"/>
        <v>83.025554270305832</v>
      </c>
      <c r="BG93" s="20">
        <f t="shared" si="61"/>
        <v>766.57568184411605</v>
      </c>
      <c r="BH93" s="59">
        <f t="shared" si="62"/>
        <v>1059.9090151774494</v>
      </c>
      <c r="BI93" s="59">
        <f ca="1">AVERAGE(OFFSET($BH$3,0,0,'Données projet'!$E$11+1,1))-AVERAGE(OFFSET($H$3,0,0,'Données projet'!$E$11+1,1))</f>
        <v>555.30922539833159</v>
      </c>
      <c r="BJ93" s="59">
        <f t="shared" si="92"/>
        <v>292.20785527099503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125.16535351789675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125.16535351789675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249</v>
      </c>
      <c r="BW93" s="12">
        <f>VLOOKUP(A93,'Données projet'!$A$113:$I$133,9,0)</f>
        <v>3</v>
      </c>
      <c r="BX93" s="12">
        <f t="array" ref="BX93">INDEX(BW:BW,MIN(IF(ISNUMBER(BW93:BW289),ROW(BW93:BW289),"")))</f>
        <v>3</v>
      </c>
      <c r="BY93" s="12">
        <f>IF('Données projet'!$A$114&gt;35,BY92+BX93-CG92,IF(A93&lt;'Données projet'!$A$114,$BV$205^A93,IF(A93='Données projet'!$A$114,'Données projet'!$B$114,BY92+BX93-CG92)))</f>
        <v>249</v>
      </c>
      <c r="BZ93" s="13">
        <f>BY93*VLOOKUP('Données projet'!$B$12,Paramètres!$A$1:$I$89,3,0)*VLOOKUP('Données projet'!$B$12,Paramètres!$A$1:$I$89,5,0)</f>
        <v>217.52640000000005</v>
      </c>
      <c r="CA93" s="13">
        <f t="shared" si="93"/>
        <v>53.576907690651254</v>
      </c>
      <c r="CB93" s="20">
        <f t="shared" si="64"/>
        <v>472.17159422788433</v>
      </c>
      <c r="CC93" s="59">
        <f t="shared" si="65"/>
        <v>765.50492756121764</v>
      </c>
      <c r="CD93" s="59">
        <f ca="1">AVERAGE(OFFSET($CC$3,0,0,'Données projet'!$E$12+1,1))-AVERAGE(OFFSET($H$3,0,0,'Données projet'!$E$12+1,1))</f>
        <v>354.24684313982857</v>
      </c>
      <c r="CE93" s="59">
        <f t="shared" si="94"/>
        <v>322.65043486962185</v>
      </c>
      <c r="CF93" s="15">
        <f>IF(ISNA(VLOOKUP(A93,'Données projet'!$A$113:$I$133,3,0)),0,VLOOKUP(A93,'Données projet'!$A$113:$I$133,3,0))</f>
        <v>15</v>
      </c>
      <c r="CG93" s="15">
        <f>IF(ISNA(VLOOKUP(A93,'Données projet'!$A$113:$I$133,4,0)),0,VLOOKUP(A93,'Données projet'!$A$113:$I$133,4,0))</f>
        <v>12</v>
      </c>
      <c r="CH93" s="16">
        <f>IF(ISNA(VLOOKUP(A93,'Données projet'!$A$113:$I$133,5,0)),0%,VLOOKUP(A93,'Données projet'!$A$113:$I$133,5,0)*VLOOKUP('Données projet'!$B$12,Paramètres!$A$1:$I$89,7,0))</f>
        <v>0.43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56.857472503670593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56.857472503670593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319</v>
      </c>
      <c r="CU93" s="17">
        <f>CT93*VLOOKUP('Données projet'!$B$13,Paramètres!$A$1:$I$89,3,0)*VLOOKUP('Données projet'!$B$13,Paramètres!$A$1:$I$89,5,0)</f>
        <v>233.89079999999998</v>
      </c>
      <c r="CV93" s="13">
        <f t="shared" si="95"/>
        <v>57.123140349023068</v>
      </c>
      <c r="CW93" s="20">
        <f t="shared" si="67"/>
        <v>506.84927944121517</v>
      </c>
      <c r="CX93" s="59">
        <f t="shared" si="68"/>
        <v>800.18261277454849</v>
      </c>
      <c r="CY93" s="59">
        <f ca="1">AVERAGE(OFFSET($CX$3,0,0,'Données projet'!$E$13+1,1))-AVERAGE(OFFSET($H$3,0,0,'Données projet'!$E$13+1,1))</f>
        <v>328.55201074501201</v>
      </c>
      <c r="CZ93" s="59">
        <f t="shared" si="96"/>
        <v>321.81422611044985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32.610988457864792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32.610988457864792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328.00000000000006</v>
      </c>
      <c r="DP93" s="17">
        <f>DO93*VLOOKUP('Données projet'!$B$14,Paramètres!$A$1:$I$89,3,0)*VLOOKUP('Données projet'!$B$14,Paramètres!$A$1:$I$89,5,0)</f>
        <v>255.84000000000006</v>
      </c>
      <c r="DQ93" s="13">
        <f t="shared" si="97"/>
        <v>61.834803371075836</v>
      </c>
      <c r="DR93" s="20">
        <f t="shared" si="70"/>
        <v>553.28361587129041</v>
      </c>
      <c r="DS93" s="59">
        <f t="shared" si="71"/>
        <v>846.61694920462378</v>
      </c>
      <c r="DT93" s="59">
        <f ca="1">AVERAGE(OFFSET($DS$3,0,0,'Données projet'!$E$14+1,1))-AVERAGE(OFFSET($H$3,0,0,'Données projet'!$E$14+1,1))</f>
        <v>288.82868507674738</v>
      </c>
      <c r="DU93" s="59">
        <f t="shared" si="98"/>
        <v>283.48738729114024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33.238534521049417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33.238534521049417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377</v>
      </c>
      <c r="EH93" s="12">
        <f>VLOOKUP(A93,'Données projet'!$A$191:$I$211,9,0)</f>
        <v>7.8</v>
      </c>
      <c r="EI93" s="12">
        <f t="array" ref="EI93">INDEX(EH:EH,MIN(IF(ISNUMBER(EH93:EH289),ROW(EH93:EH289),"")))</f>
        <v>7.8</v>
      </c>
      <c r="EJ93" s="12">
        <f>IF('Données projet'!$A$192&gt;35,EJ92+EI93-ER92,IF(A93&lt;'Données projet'!$A$192,$EG$205^A93,IF(A93='Données projet'!$A$192,'Données projet'!$B$192,EJ92+EI93-ER92)))</f>
        <v>376.99999999999983</v>
      </c>
      <c r="EK93" s="17">
        <f>EJ93*VLOOKUP('Données projet'!$B$15,Paramètres!$A$1:$I$89,3,0)*VLOOKUP('Données projet'!$B$15,Paramètres!$A$1:$I$89,5,0)</f>
        <v>323.46599999999989</v>
      </c>
      <c r="EL93" s="13">
        <f t="shared" si="99"/>
        <v>76.074069581431147</v>
      </c>
      <c r="EM93" s="20">
        <f t="shared" si="73"/>
        <v>695.86562118765903</v>
      </c>
      <c r="EN93" s="59">
        <f t="shared" si="74"/>
        <v>989.1989545209924</v>
      </c>
      <c r="EO93" s="59">
        <f ca="1">AVERAGE(OFFSET($EN$3,0,0,'Données projet'!$E$15+1,1))-AVERAGE(OFFSET($H$3,0,0,'Données projet'!$E$15+1,1))</f>
        <v>447.47021939360354</v>
      </c>
      <c r="EP93" s="59">
        <f t="shared" si="100"/>
        <v>256.77417912163997</v>
      </c>
      <c r="EQ93" s="15">
        <f>IF(ISNA(VLOOKUP(A93,'Données projet'!$A$191:$I$211,3,0)),0,VLOOKUP(A93,'Données projet'!$A$191:$I$211,3,0))</f>
        <v>14</v>
      </c>
      <c r="ER93" s="15">
        <f>IF(ISNA(VLOOKUP(A93,'Données projet'!$A$191:$I$211,4,0)),0,VLOOKUP(A93,'Données projet'!$A$191:$I$211,4,0))</f>
        <v>26</v>
      </c>
      <c r="ES93" s="16">
        <f>IF(ISNA(VLOOKUP(A93,'Données projet'!$A$191:$I$211,5,0)),0%,VLOOKUP(A93,'Données projet'!$A$191:$I$211,5,0)*VLOOKUP('Données projet'!$B$15,Paramètres!$A$1:$I$89,7,0))</f>
        <v>0.53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102.34098899349287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102.34098899349287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319</v>
      </c>
      <c r="FF93" s="17">
        <f>FE93*VLOOKUP('Données projet'!$B$16,Paramètres!$A$1:$I$89,3,0)*VLOOKUP('Données projet'!$B$16,Paramètres!$A$1:$I$89,5,0)</f>
        <v>253.79640000000001</v>
      </c>
      <c r="FG93" s="13">
        <f t="shared" si="101"/>
        <v>61.39816832228076</v>
      </c>
      <c r="FH93" s="20">
        <f t="shared" si="76"/>
        <v>548.96387316130563</v>
      </c>
      <c r="FI93" s="59">
        <f t="shared" si="77"/>
        <v>842.29720649463889</v>
      </c>
      <c r="FJ93" s="59">
        <f ca="1">AVERAGE(OFFSET($FI$3,0,0,'Données projet'!$E$16+1,1))-AVERAGE(OFFSET($H$3,0,0,'Données projet'!$E$16+1,1))</f>
        <v>353.37024194969638</v>
      </c>
      <c r="FK93" s="59">
        <f t="shared" si="102"/>
        <v>345.4750813433123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43.615785156659349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43.615785156659349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>
        <f>VLOOKUP(A93,'Données projet'!$A$243:$I$263,2,0)</f>
        <v>246</v>
      </c>
      <c r="FX93" s="12">
        <f>VLOOKUP(A93,'Données projet'!$A$243:$I$263,9,0)</f>
        <v>3.6</v>
      </c>
      <c r="FY93" s="12">
        <f t="array" ref="FY93">INDEX(FX:FX,MIN(IF(ISNUMBER(FX93:FX289),ROW(FX93:FX289),"")))</f>
        <v>3.6</v>
      </c>
      <c r="FZ93" s="12">
        <f>IF('Données projet'!$A$244&gt;35,FZ92+FY93-GH92,IF(A93&lt;'Données projet'!$A$244,$FW$205^A93,IF(A93='Données projet'!$A$244,'Données projet'!$B$244,FZ92+FY93-GH92)))</f>
        <v>246.00000000000003</v>
      </c>
      <c r="GA93" s="17">
        <f>FZ93*VLOOKUP('Données projet'!$B$17,Paramètres!$A$1:$I$89,3,0)*VLOOKUP('Données projet'!$B$17,Paramètres!$A$1:$I$89,5,0)</f>
        <v>199.55520000000004</v>
      </c>
      <c r="GB93" s="13">
        <f t="shared" si="103"/>
        <v>49.646401484745567</v>
      </c>
      <c r="GC93" s="20">
        <f t="shared" si="79"/>
        <v>434.02612258593189</v>
      </c>
      <c r="GD93" s="59">
        <f t="shared" si="80"/>
        <v>727.3594559192652</v>
      </c>
      <c r="GE93" s="59">
        <f ca="1">AVERAGE(OFFSET($GD$3,0,0,'Données projet'!$E$17+1,1))-AVERAGE(OFFSET($H$3,0,0,'Données projet'!$E$17+1,1))</f>
        <v>272.90535195666996</v>
      </c>
      <c r="GF93" s="59">
        <f t="shared" si="104"/>
        <v>222.25422164416898</v>
      </c>
      <c r="GG93" s="15">
        <f>IF(ISNA(VLOOKUP(A93,'Données projet'!$A$243:$I$263,3,0)),0,VLOOKUP(A93,'Données projet'!$A$243:$I$263,3,0))</f>
        <v>15</v>
      </c>
      <c r="GH93" s="15">
        <f>IF(ISNA(VLOOKUP(A93,'Données projet'!$A$243:$I$263,4,0)),0,VLOOKUP(A93,'Données projet'!$A$243:$I$263,4,0))</f>
        <v>12</v>
      </c>
      <c r="GI93" s="16">
        <f>IF(ISNA(VLOOKUP(A93,'Données projet'!$A$243:$I$263,5,0)),0%,VLOOKUP(A93,'Données projet'!$A$243:$I$263,5,0)*VLOOKUP('Données projet'!$B$17,Paramètres!$A$1:$I$89,7,0))</f>
        <v>0.43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37.971889009684133</v>
      </c>
      <c r="GM93" s="21">
        <f>EXP(-LN(2)/25)*GM92+(1-EXP(-LN(2)/25))/(LN(2)/25)*Calculateur!GH93*Calculateur!GJ93*VLOOKUP('Données projet'!$B$17,Paramètres!$A$1:$I$89,3,0)*0.475*44/12</f>
        <v>0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37.971889009684133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6">
        <f t="shared" si="56"/>
        <v>256.66666666666669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9.9470000000000027</v>
      </c>
      <c r="N94" s="13">
        <f>IF('Données projet'!$A$36&gt;35,N93+M94-V93,IF(A94&lt;'Données projet'!$A$36,$K$205^A94,IF(A94='Données projet'!$A$36,'Données projet'!$B$36,N93+M94-V93)))</f>
        <v>385.2240000000001</v>
      </c>
      <c r="O94" s="13">
        <f>N94*VLOOKUP('Données projet'!$B$9,Paramètres!$A$1:$I$89,3,0)*VLOOKUP('Données projet'!$B$9,Paramètres!$A$1:$I$89,5,0)</f>
        <v>348.55067520000006</v>
      </c>
      <c r="P94" s="13">
        <f t="shared" si="87"/>
        <v>81.264008176199866</v>
      </c>
      <c r="Q94" s="20">
        <f t="shared" si="54"/>
        <v>748.59390688021483</v>
      </c>
      <c r="R94" s="59">
        <f t="shared" si="55"/>
        <v>1041.9272402135482</v>
      </c>
      <c r="S94" s="59">
        <f ca="1">AVERAGE(OFFSET($R$3,0,0,'Données projet'!$E$9+1,1))-AVERAGE(OFFSET($H$3,0,0,'Données projet'!$E$9+1,1))</f>
        <v>530.15029472203241</v>
      </c>
      <c r="T94" s="59">
        <f t="shared" si="88"/>
        <v>279.93992816625956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116.67597315027561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116.67597315027561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9.9470000000000027</v>
      </c>
      <c r="AI94" s="13">
        <f>IF('Données projet'!$A$62&gt;35,AI93+AH94-AQ93,IF(A94&lt;'Données projet'!$A$62,$AF$205^A94,IF(A94='Données projet'!$A$62,'Données projet'!$B$62,AI93+AH94-AQ93)))</f>
        <v>385.2240000000001</v>
      </c>
      <c r="AJ94" s="13">
        <f>AI94*VLOOKUP('Données projet'!$B$10,Paramètres!$A$1:$I$89,3,0)*VLOOKUP('Données projet'!$B$10,Paramètres!$A$1:$I$89,5,0)</f>
        <v>258.40825920000003</v>
      </c>
      <c r="AK94" s="13">
        <f t="shared" si="89"/>
        <v>62.382961972530694</v>
      </c>
      <c r="AL94" s="20">
        <f t="shared" si="58"/>
        <v>558.71137687549106</v>
      </c>
      <c r="AM94" s="59">
        <f t="shared" si="59"/>
        <v>852.04471020882443</v>
      </c>
      <c r="AN94" s="59">
        <f ca="1">AVERAGE(OFFSET($AM$3,0,0,'Données projet'!$E$10+1,1))-AVERAGE(OFFSET($H$3,0,0,'Données projet'!$E$10+1,1))</f>
        <v>403.92523699584234</v>
      </c>
      <c r="AO94" s="59">
        <f t="shared" si="90"/>
        <v>218.36990038879748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106.61769960283806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106.61769960283806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9.9470000000000027</v>
      </c>
      <c r="BD94" s="12">
        <f>IF('Données projet'!$A$88&gt;35,BD93+BC94-BL93,IF(A94&lt;'Données projet'!$A$88,$BA$205^A94,IF(A94='Données projet'!$A$88,'Données projet'!$B$88,BD93+BC94-BL93)))</f>
        <v>385.2240000000001</v>
      </c>
      <c r="BE94" s="13">
        <f>BD94*VLOOKUP('Données projet'!$B$11,Paramètres!$A$1:$I$89,3,0)*VLOOKUP('Données projet'!$B$11,Paramètres!$A$1:$I$89,5,0)</f>
        <v>366.5791584000001</v>
      </c>
      <c r="BF94" s="13">
        <f t="shared" si="91"/>
        <v>84.967082513452766</v>
      </c>
      <c r="BG94" s="20">
        <f t="shared" si="61"/>
        <v>786.44303625759687</v>
      </c>
      <c r="BH94" s="59">
        <f t="shared" si="62"/>
        <v>1079.7763695909302</v>
      </c>
      <c r="BI94" s="59">
        <f ca="1">AVERAGE(OFFSET($BH$3,0,0,'Données projet'!$E$11+1,1))-AVERAGE(OFFSET($H$3,0,0,'Données projet'!$E$11+1,1))</f>
        <v>555.30922539833159</v>
      </c>
      <c r="BJ94" s="59">
        <f t="shared" si="92"/>
        <v>292.20785527099503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122.71093727873816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122.71093727873816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3</v>
      </c>
      <c r="BY94" s="12">
        <f>IF('Données projet'!$A$114&gt;35,BY93+BX94-CG93,IF(A94&lt;'Données projet'!$A$114,$BV$205^A94,IF(A94='Données projet'!$A$114,'Données projet'!$B$114,BY93+BX94-CG93)))</f>
        <v>240</v>
      </c>
      <c r="BZ94" s="13">
        <f>BY94*VLOOKUP('Données projet'!$B$12,Paramètres!$A$1:$I$89,3,0)*VLOOKUP('Données projet'!$B$12,Paramètres!$A$1:$I$89,5,0)</f>
        <v>209.66400000000002</v>
      </c>
      <c r="CA94" s="13">
        <f t="shared" si="93"/>
        <v>51.862154403304537</v>
      </c>
      <c r="CB94" s="20">
        <f t="shared" si="64"/>
        <v>455.49138558575538</v>
      </c>
      <c r="CC94" s="59">
        <f t="shared" si="65"/>
        <v>748.8247189190887</v>
      </c>
      <c r="CD94" s="59">
        <f ca="1">AVERAGE(OFFSET($CC$3,0,0,'Données projet'!$E$12+1,1))-AVERAGE(OFFSET($H$3,0,0,'Données projet'!$E$12+1,1))</f>
        <v>354.24684313982857</v>
      </c>
      <c r="CE94" s="59">
        <f t="shared" si="94"/>
        <v>322.65043486962185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55.742532147507511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55.742532147507511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319</v>
      </c>
      <c r="CU94" s="17">
        <f>CT94*VLOOKUP('Données projet'!$B$13,Paramètres!$A$1:$I$89,3,0)*VLOOKUP('Données projet'!$B$13,Paramètres!$A$1:$I$89,5,0)</f>
        <v>233.89079999999998</v>
      </c>
      <c r="CV94" s="13">
        <f t="shared" si="95"/>
        <v>57.123140349023068</v>
      </c>
      <c r="CW94" s="20">
        <f t="shared" si="67"/>
        <v>506.84927944121517</v>
      </c>
      <c r="CX94" s="59">
        <f t="shared" si="68"/>
        <v>800.18261277454849</v>
      </c>
      <c r="CY94" s="59">
        <f ca="1">AVERAGE(OFFSET($CX$3,0,0,'Données projet'!$E$13+1,1))-AVERAGE(OFFSET($H$3,0,0,'Données projet'!$E$13+1,1))</f>
        <v>328.55201074501201</v>
      </c>
      <c r="CZ94" s="59">
        <f t="shared" si="96"/>
        <v>321.81422611044985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31.971506864944974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31.971506864944974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328.00000000000006</v>
      </c>
      <c r="DP94" s="17">
        <f>DO94*VLOOKUP('Données projet'!$B$14,Paramètres!$A$1:$I$89,3,0)*VLOOKUP('Données projet'!$B$14,Paramètres!$A$1:$I$89,5,0)</f>
        <v>255.84000000000006</v>
      </c>
      <c r="DQ94" s="13">
        <f t="shared" si="97"/>
        <v>61.834803371075836</v>
      </c>
      <c r="DR94" s="20">
        <f t="shared" si="70"/>
        <v>553.28361587129041</v>
      </c>
      <c r="DS94" s="59">
        <f t="shared" si="71"/>
        <v>846.61694920462378</v>
      </c>
      <c r="DT94" s="59">
        <f ca="1">AVERAGE(OFFSET($DS$3,0,0,'Données projet'!$E$14+1,1))-AVERAGE(OFFSET($H$3,0,0,'Données projet'!$E$14+1,1))</f>
        <v>288.82868507674738</v>
      </c>
      <c r="DU94" s="59">
        <f t="shared" si="98"/>
        <v>283.48738729114024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32.586747132595853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32.586747132595853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7.6</v>
      </c>
      <c r="EJ94" s="12">
        <f>IF('Données projet'!$A$192&gt;35,EJ93+EI94-ER93,IF(A94&lt;'Données projet'!$A$192,$EG$205^A94,IF(A94='Données projet'!$A$192,'Données projet'!$B$192,EJ93+EI94-ER93)))</f>
        <v>358.59999999999985</v>
      </c>
      <c r="EK94" s="17">
        <f>EJ94*VLOOKUP('Données projet'!$B$15,Paramètres!$A$1:$I$89,3,0)*VLOOKUP('Données projet'!$B$15,Paramètres!$A$1:$I$89,5,0)</f>
        <v>307.67879999999991</v>
      </c>
      <c r="EL94" s="13">
        <f t="shared" si="99"/>
        <v>72.783859383050768</v>
      </c>
      <c r="EM94" s="20">
        <f t="shared" si="73"/>
        <v>662.63913175881328</v>
      </c>
      <c r="EN94" s="59">
        <f t="shared" si="74"/>
        <v>955.97246509214665</v>
      </c>
      <c r="EO94" s="59">
        <f ca="1">AVERAGE(OFFSET($EN$3,0,0,'Données projet'!$E$15+1,1))-AVERAGE(OFFSET($H$3,0,0,'Données projet'!$E$15+1,1))</f>
        <v>447.47021939360354</v>
      </c>
      <c r="EP94" s="59">
        <f t="shared" si="100"/>
        <v>256.77417912163997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100.33414462117011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100.33414462117011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319</v>
      </c>
      <c r="FF94" s="17">
        <f>FE94*VLOOKUP('Données projet'!$B$16,Paramètres!$A$1:$I$89,3,0)*VLOOKUP('Données projet'!$B$16,Paramètres!$A$1:$I$89,5,0)</f>
        <v>253.79640000000001</v>
      </c>
      <c r="FG94" s="13">
        <f t="shared" si="101"/>
        <v>61.39816832228076</v>
      </c>
      <c r="FH94" s="20">
        <f t="shared" si="76"/>
        <v>548.96387316130563</v>
      </c>
      <c r="FI94" s="59">
        <f t="shared" si="77"/>
        <v>842.29720649463889</v>
      </c>
      <c r="FJ94" s="59">
        <f ca="1">AVERAGE(OFFSET($FI$3,0,0,'Données projet'!$E$16+1,1))-AVERAGE(OFFSET($H$3,0,0,'Données projet'!$E$16+1,1))</f>
        <v>353.37024194969638</v>
      </c>
      <c r="FK94" s="59">
        <f t="shared" si="102"/>
        <v>345.4750813433123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42.760506212739379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42.760506212739379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234.00000000000003</v>
      </c>
      <c r="GA94" s="17">
        <f>FZ94*VLOOKUP('Données projet'!$B$17,Paramètres!$A$1:$I$89,3,0)*VLOOKUP('Données projet'!$B$17,Paramètres!$A$1:$I$89,5,0)</f>
        <v>189.82080000000005</v>
      </c>
      <c r="GB94" s="13">
        <f t="shared" si="103"/>
        <v>47.500332100049796</v>
      </c>
      <c r="GC94" s="20">
        <f t="shared" si="79"/>
        <v>413.33430507425345</v>
      </c>
      <c r="GD94" s="59">
        <f t="shared" si="80"/>
        <v>706.66763840758676</v>
      </c>
      <c r="GE94" s="59">
        <f ca="1">AVERAGE(OFFSET($GD$3,0,0,'Données projet'!$E$17+1,1))-AVERAGE(OFFSET($H$3,0,0,'Données projet'!$E$17+1,1))</f>
        <v>272.90535195666996</v>
      </c>
      <c r="GF94" s="59">
        <f t="shared" si="104"/>
        <v>222.25422164416898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37.22728342676961</v>
      </c>
      <c r="GM94" s="21">
        <f>EXP(-LN(2)/25)*GM93+(1-EXP(-LN(2)/25))/(LN(2)/25)*Calculateur!GH94*Calculateur!GJ94*VLOOKUP('Données projet'!$B$17,Paramètres!$A$1:$I$89,3,0)*0.475*44/12</f>
        <v>0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37.22728342676961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6">
        <f t="shared" si="56"/>
        <v>256.66666666666669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9.9470000000000027</v>
      </c>
      <c r="N95" s="13">
        <f>IF('Données projet'!$A$36&gt;35,N94+M95-V94,IF(A95&lt;'Données projet'!$A$36,$K$205^A95,IF(A95='Données projet'!$A$36,'Données projet'!$B$36,N94+M95-V94)))</f>
        <v>395.17100000000011</v>
      </c>
      <c r="O95" s="13">
        <f>N95*VLOOKUP('Données projet'!$B$9,Paramètres!$A$1:$I$89,3,0)*VLOOKUP('Données projet'!$B$9,Paramètres!$A$1:$I$89,5,0)</f>
        <v>357.55072080000008</v>
      </c>
      <c r="P95" s="13">
        <f t="shared" si="87"/>
        <v>83.115346428782544</v>
      </c>
      <c r="Q95" s="20">
        <f t="shared" si="54"/>
        <v>767.49340042346296</v>
      </c>
      <c r="R95" s="59">
        <f t="shared" si="55"/>
        <v>1060.8267337567963</v>
      </c>
      <c r="S95" s="59">
        <f ca="1">AVERAGE(OFFSET($R$3,0,0,'Données projet'!$E$9+1,1))-AVERAGE(OFFSET($H$3,0,0,'Données projet'!$E$9+1,1))</f>
        <v>530.15029472203241</v>
      </c>
      <c r="T95" s="59">
        <f t="shared" si="88"/>
        <v>279.93992816625956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114.38802848211533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114.38802848211533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9.9470000000000027</v>
      </c>
      <c r="AI95" s="13">
        <f>IF('Données projet'!$A$62&gt;35,AI94+AH95-AQ94,IF(A95&lt;'Données projet'!$A$62,$AF$205^A95,IF(A95='Données projet'!$A$62,'Données projet'!$B$62,AI94+AH95-AQ94)))</f>
        <v>395.17100000000011</v>
      </c>
      <c r="AJ95" s="13">
        <f>AI95*VLOOKUP('Données projet'!$B$10,Paramètres!$A$1:$I$89,3,0)*VLOOKUP('Données projet'!$B$10,Paramètres!$A$1:$I$89,5,0)</f>
        <v>265.08070680000009</v>
      </c>
      <c r="AK95" s="13">
        <f t="shared" si="89"/>
        <v>63.804156501340273</v>
      </c>
      <c r="AL95" s="20">
        <f t="shared" si="58"/>
        <v>572.80780358316781</v>
      </c>
      <c r="AM95" s="59">
        <f t="shared" si="59"/>
        <v>866.14113691650118</v>
      </c>
      <c r="AN95" s="59">
        <f ca="1">AVERAGE(OFFSET($AM$3,0,0,'Données projet'!$E$10+1,1))-AVERAGE(OFFSET($H$3,0,0,'Données projet'!$E$10+1,1))</f>
        <v>403.92523699584234</v>
      </c>
      <c r="AO95" s="59">
        <f t="shared" si="90"/>
        <v>218.36990038879748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104.52699154400194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104.52699154400194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9.9470000000000027</v>
      </c>
      <c r="BD95" s="12">
        <f>IF('Données projet'!$A$88&gt;35,BD94+BC95-BL94,IF(A95&lt;'Données projet'!$A$88,$BA$205^A95,IF(A95='Données projet'!$A$88,'Données projet'!$B$88,BD94+BC95-BL94)))</f>
        <v>395.17100000000011</v>
      </c>
      <c r="BE95" s="13">
        <f>BD95*VLOOKUP('Données projet'!$B$11,Paramètres!$A$1:$I$89,3,0)*VLOOKUP('Données projet'!$B$11,Paramètres!$A$1:$I$89,5,0)</f>
        <v>376.04472360000011</v>
      </c>
      <c r="BF95" s="13">
        <f t="shared" si="91"/>
        <v>86.90278336796186</v>
      </c>
      <c r="BG95" s="20">
        <f t="shared" si="61"/>
        <v>806.30024130253378</v>
      </c>
      <c r="BH95" s="59">
        <f t="shared" si="62"/>
        <v>1099.633574635867</v>
      </c>
      <c r="BI95" s="59">
        <f ca="1">AVERAGE(OFFSET($BH$3,0,0,'Données projet'!$E$11+1,1))-AVERAGE(OFFSET($H$3,0,0,'Données projet'!$E$11+1,1))</f>
        <v>555.30922539833159</v>
      </c>
      <c r="BJ95" s="59">
        <f t="shared" si="92"/>
        <v>292.20785527099503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120.30465064498338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120.30465064498338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3</v>
      </c>
      <c r="BY95" s="12">
        <f>IF('Données projet'!$A$114&gt;35,BY94+BX95-CG94,IF(A95&lt;'Données projet'!$A$114,$BV$205^A95,IF(A95='Données projet'!$A$114,'Données projet'!$B$114,BY94+BX95-CG94)))</f>
        <v>243</v>
      </c>
      <c r="BZ95" s="13">
        <f>BY95*VLOOKUP('Données projet'!$B$12,Paramètres!$A$1:$I$89,3,0)*VLOOKUP('Données projet'!$B$12,Paramètres!$A$1:$I$89,5,0)</f>
        <v>212.28480000000002</v>
      </c>
      <c r="CA95" s="13">
        <f t="shared" si="93"/>
        <v>52.434557099704193</v>
      </c>
      <c r="CB95" s="20">
        <f t="shared" si="64"/>
        <v>461.05288028198476</v>
      </c>
      <c r="CC95" s="59">
        <f t="shared" si="65"/>
        <v>754.38621361531807</v>
      </c>
      <c r="CD95" s="59">
        <f ca="1">AVERAGE(OFFSET($CC$3,0,0,'Données projet'!$E$12+1,1))-AVERAGE(OFFSET($H$3,0,0,'Données projet'!$E$12+1,1))</f>
        <v>354.24684313982857</v>
      </c>
      <c r="CE95" s="59">
        <f t="shared" si="94"/>
        <v>322.65043486962185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54.64945509168232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54.64945509168232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319</v>
      </c>
      <c r="CU95" s="17">
        <f>CT95*VLOOKUP('Données projet'!$B$13,Paramètres!$A$1:$I$89,3,0)*VLOOKUP('Données projet'!$B$13,Paramètres!$A$1:$I$89,5,0)</f>
        <v>233.89079999999998</v>
      </c>
      <c r="CV95" s="13">
        <f t="shared" si="95"/>
        <v>57.123140349023068</v>
      </c>
      <c r="CW95" s="20">
        <f t="shared" si="67"/>
        <v>506.84927944121517</v>
      </c>
      <c r="CX95" s="59">
        <f t="shared" si="68"/>
        <v>800.18261277454849</v>
      </c>
      <c r="CY95" s="59">
        <f ca="1">AVERAGE(OFFSET($CX$3,0,0,'Données projet'!$E$13+1,1))-AVERAGE(OFFSET($H$3,0,0,'Données projet'!$E$13+1,1))</f>
        <v>328.55201074501201</v>
      </c>
      <c r="CZ95" s="59">
        <f t="shared" si="96"/>
        <v>321.81422611044985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31.344565116017058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31.344565116017058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328.00000000000006</v>
      </c>
      <c r="DP95" s="17">
        <f>DO95*VLOOKUP('Données projet'!$B$14,Paramètres!$A$1:$I$89,3,0)*VLOOKUP('Données projet'!$B$14,Paramètres!$A$1:$I$89,5,0)</f>
        <v>255.84000000000006</v>
      </c>
      <c r="DQ95" s="13">
        <f t="shared" si="97"/>
        <v>61.834803371075836</v>
      </c>
      <c r="DR95" s="20">
        <f t="shared" si="70"/>
        <v>553.28361587129041</v>
      </c>
      <c r="DS95" s="59">
        <f t="shared" si="71"/>
        <v>846.61694920462378</v>
      </c>
      <c r="DT95" s="59">
        <f ca="1">AVERAGE(OFFSET($DS$3,0,0,'Données projet'!$E$14+1,1))-AVERAGE(OFFSET($H$3,0,0,'Données projet'!$E$14+1,1))</f>
        <v>288.82868507674738</v>
      </c>
      <c r="DU95" s="59">
        <f t="shared" si="98"/>
        <v>283.48738729114024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31.947740897278813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31.947740897278813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7.6</v>
      </c>
      <c r="EJ95" s="12">
        <f>IF('Données projet'!$A$192&gt;35,EJ94+EI95-ER94,IF(A95&lt;'Données projet'!$A$192,$EG$205^A95,IF(A95='Données projet'!$A$192,'Données projet'!$B$192,EJ94+EI95-ER94)))</f>
        <v>366.19999999999987</v>
      </c>
      <c r="EK95" s="17">
        <f>EJ95*VLOOKUP('Données projet'!$B$15,Paramètres!$A$1:$I$89,3,0)*VLOOKUP('Données projet'!$B$15,Paramètres!$A$1:$I$89,5,0)</f>
        <v>314.19959999999992</v>
      </c>
      <c r="EL95" s="13">
        <f t="shared" si="99"/>
        <v>74.145185764564587</v>
      </c>
      <c r="EM95" s="20">
        <f t="shared" si="73"/>
        <v>676.36716853994983</v>
      </c>
      <c r="EN95" s="59">
        <f t="shared" si="74"/>
        <v>969.7005018732832</v>
      </c>
      <c r="EO95" s="59">
        <f ca="1">AVERAGE(OFFSET($EN$3,0,0,'Données projet'!$E$15+1,1))-AVERAGE(OFFSET($H$3,0,0,'Données projet'!$E$15+1,1))</f>
        <v>447.47021939360354</v>
      </c>
      <c r="EP95" s="59">
        <f t="shared" si="100"/>
        <v>256.77417912163997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98.366653242934404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98.366653242934404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319</v>
      </c>
      <c r="FF95" s="17">
        <f>FE95*VLOOKUP('Données projet'!$B$16,Paramètres!$A$1:$I$89,3,0)*VLOOKUP('Données projet'!$B$16,Paramètres!$A$1:$I$89,5,0)</f>
        <v>253.79640000000001</v>
      </c>
      <c r="FG95" s="13">
        <f t="shared" si="101"/>
        <v>61.39816832228076</v>
      </c>
      <c r="FH95" s="20">
        <f t="shared" si="76"/>
        <v>548.96387316130563</v>
      </c>
      <c r="FI95" s="59">
        <f t="shared" si="77"/>
        <v>842.29720649463889</v>
      </c>
      <c r="FJ95" s="59">
        <f ca="1">AVERAGE(OFFSET($FI$3,0,0,'Données projet'!$E$16+1,1))-AVERAGE(OFFSET($H$3,0,0,'Données projet'!$E$16+1,1))</f>
        <v>353.37024194969638</v>
      </c>
      <c r="FK95" s="59">
        <f t="shared" si="102"/>
        <v>345.4750813433123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41.921998767241035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41.921998767241035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234.00000000000003</v>
      </c>
      <c r="GA95" s="17">
        <f>FZ95*VLOOKUP('Données projet'!$B$17,Paramètres!$A$1:$I$89,3,0)*VLOOKUP('Données projet'!$B$17,Paramètres!$A$1:$I$89,5,0)</f>
        <v>189.82080000000005</v>
      </c>
      <c r="GB95" s="13">
        <f t="shared" si="103"/>
        <v>47.500332100049796</v>
      </c>
      <c r="GC95" s="20">
        <f t="shared" si="79"/>
        <v>413.33430507425345</v>
      </c>
      <c r="GD95" s="59">
        <f t="shared" si="80"/>
        <v>706.66763840758676</v>
      </c>
      <c r="GE95" s="59">
        <f ca="1">AVERAGE(OFFSET($GD$3,0,0,'Données projet'!$E$17+1,1))-AVERAGE(OFFSET($H$3,0,0,'Données projet'!$E$17+1,1))</f>
        <v>272.90535195666996</v>
      </c>
      <c r="GF95" s="59">
        <f t="shared" si="104"/>
        <v>222.25422164416898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36.497279105171479</v>
      </c>
      <c r="GM95" s="21">
        <f>EXP(-LN(2)/25)*GM94+(1-EXP(-LN(2)/25))/(LN(2)/25)*Calculateur!GH95*Calculateur!GJ95*VLOOKUP('Données projet'!$B$17,Paramètres!$A$1:$I$89,3,0)*0.475*44/12</f>
        <v>0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36.497279105171479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6">
        <f t="shared" si="56"/>
        <v>256.66666666666669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9.9470000000000027</v>
      </c>
      <c r="N96" s="13">
        <f>IF('Données projet'!$A$36&gt;35,N95+M96-V95,IF(A96&lt;'Données projet'!$A$36,$K$205^A96,IF(A96='Données projet'!$A$36,'Données projet'!$B$36,N95+M96-V95)))</f>
        <v>405.11800000000011</v>
      </c>
      <c r="O96" s="13">
        <f>N96*VLOOKUP('Données projet'!$B$9,Paramètres!$A$1:$I$89,3,0)*VLOOKUP('Données projet'!$B$9,Paramètres!$A$1:$I$89,5,0)</f>
        <v>366.5507664000001</v>
      </c>
      <c r="P96" s="13">
        <f t="shared" si="87"/>
        <v>84.961267689272873</v>
      </c>
      <c r="Q96" s="20">
        <f t="shared" si="54"/>
        <v>786.38345937215036</v>
      </c>
      <c r="R96" s="59">
        <f t="shared" si="55"/>
        <v>1079.7167927054836</v>
      </c>
      <c r="S96" s="59">
        <f ca="1">AVERAGE(OFFSET($R$3,0,0,'Données projet'!$E$9+1,1))-AVERAGE(OFFSET($H$3,0,0,'Données projet'!$E$9+1,1))</f>
        <v>530.15029472203241</v>
      </c>
      <c r="T96" s="59">
        <f t="shared" si="88"/>
        <v>279.93992816625956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112.14494901338922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112.14494901338922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9.9470000000000027</v>
      </c>
      <c r="AI96" s="13">
        <f>IF('Données projet'!$A$62&gt;35,AI95+AH96-AQ95,IF(A96&lt;'Données projet'!$A$62,$AF$205^A96,IF(A96='Données projet'!$A$62,'Données projet'!$B$62,AI95+AH96-AQ95)))</f>
        <v>405.11800000000011</v>
      </c>
      <c r="AJ96" s="13">
        <f>AI96*VLOOKUP('Données projet'!$B$10,Paramètres!$A$1:$I$89,3,0)*VLOOKUP('Données projet'!$B$10,Paramètres!$A$1:$I$89,5,0)</f>
        <v>271.75315440000008</v>
      </c>
      <c r="AK96" s="13">
        <f t="shared" si="89"/>
        <v>65.221192633102035</v>
      </c>
      <c r="AL96" s="20">
        <f t="shared" si="58"/>
        <v>586.89698774931946</v>
      </c>
      <c r="AM96" s="59">
        <f t="shared" si="59"/>
        <v>880.23032108265284</v>
      </c>
      <c r="AN96" s="59">
        <f ca="1">AVERAGE(OFFSET($AM$3,0,0,'Données projet'!$E$10+1,1))-AVERAGE(OFFSET($H$3,0,0,'Données projet'!$E$10+1,1))</f>
        <v>403.92523699584234</v>
      </c>
      <c r="AO96" s="59">
        <f t="shared" si="90"/>
        <v>218.36990038879748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102.47728099499361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102.47728099499361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9.9470000000000027</v>
      </c>
      <c r="BD96" s="12">
        <f>IF('Données projet'!$A$88&gt;35,BD95+BC96-BL95,IF(A96&lt;'Données projet'!$A$88,$BA$205^A96,IF(A96='Données projet'!$A$88,'Données projet'!$B$88,BD95+BC96-BL95)))</f>
        <v>405.11800000000011</v>
      </c>
      <c r="BE96" s="13">
        <f>BD96*VLOOKUP('Données projet'!$B$11,Paramètres!$A$1:$I$89,3,0)*VLOOKUP('Données projet'!$B$11,Paramètres!$A$1:$I$89,5,0)</f>
        <v>385.51028880000013</v>
      </c>
      <c r="BF96" s="13">
        <f t="shared" si="91"/>
        <v>88.832820386482439</v>
      </c>
      <c r="BG96" s="20">
        <f t="shared" si="61"/>
        <v>826.14758183312381</v>
      </c>
      <c r="BH96" s="59">
        <f t="shared" si="62"/>
        <v>1119.4809151664572</v>
      </c>
      <c r="BI96" s="59">
        <f ca="1">AVERAGE(OFFSET($BH$3,0,0,'Données projet'!$E$11+1,1))-AVERAGE(OFFSET($H$3,0,0,'Données projet'!$E$11+1,1))</f>
        <v>555.30922539833159</v>
      </c>
      <c r="BJ96" s="59">
        <f t="shared" si="92"/>
        <v>292.20785527099503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117.94554982442662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117.94554982442662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3</v>
      </c>
      <c r="BY96" s="12">
        <f>IF('Données projet'!$A$114&gt;35,BY95+BX96-CG95,IF(A96&lt;'Données projet'!$A$114,$BV$205^A96,IF(A96='Données projet'!$A$114,'Données projet'!$B$114,BY95+BX96-CG95)))</f>
        <v>246</v>
      </c>
      <c r="BZ96" s="13">
        <f>BY96*VLOOKUP('Données projet'!$B$12,Paramètres!$A$1:$I$89,3,0)*VLOOKUP('Données projet'!$B$12,Paramètres!$A$1:$I$89,5,0)</f>
        <v>214.90560000000005</v>
      </c>
      <c r="CA96" s="13">
        <f t="shared" si="93"/>
        <v>53.006137800892326</v>
      </c>
      <c r="CB96" s="20">
        <f t="shared" si="64"/>
        <v>466.61294333655422</v>
      </c>
      <c r="CC96" s="59">
        <f t="shared" si="65"/>
        <v>759.94627666988754</v>
      </c>
      <c r="CD96" s="59">
        <f ca="1">AVERAGE(OFFSET($CC$3,0,0,'Données projet'!$E$12+1,1))-AVERAGE(OFFSET($H$3,0,0,'Données projet'!$E$12+1,1))</f>
        <v>354.24684313982857</v>
      </c>
      <c r="CE96" s="59">
        <f t="shared" si="94"/>
        <v>322.65043486962185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53.577812610210685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53.577812610210685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319</v>
      </c>
      <c r="CU96" s="17">
        <f>CT96*VLOOKUP('Données projet'!$B$13,Paramètres!$A$1:$I$89,3,0)*VLOOKUP('Données projet'!$B$13,Paramètres!$A$1:$I$89,5,0)</f>
        <v>233.89079999999998</v>
      </c>
      <c r="CV96" s="13">
        <f t="shared" si="95"/>
        <v>57.123140349023068</v>
      </c>
      <c r="CW96" s="20">
        <f t="shared" si="67"/>
        <v>506.84927944121517</v>
      </c>
      <c r="CX96" s="59">
        <f t="shared" si="68"/>
        <v>800.18261277454849</v>
      </c>
      <c r="CY96" s="59">
        <f ca="1">AVERAGE(OFFSET($CX$3,0,0,'Données projet'!$E$13+1,1))-AVERAGE(OFFSET($H$3,0,0,'Données projet'!$E$13+1,1))</f>
        <v>328.55201074501201</v>
      </c>
      <c r="CZ96" s="59">
        <f t="shared" si="96"/>
        <v>321.81422611044985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30.72991731238891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30.72991731238891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328.00000000000006</v>
      </c>
      <c r="DP96" s="17">
        <f>DO96*VLOOKUP('Données projet'!$B$14,Paramètres!$A$1:$I$89,3,0)*VLOOKUP('Données projet'!$B$14,Paramètres!$A$1:$I$89,5,0)</f>
        <v>255.84000000000006</v>
      </c>
      <c r="DQ96" s="13">
        <f t="shared" si="97"/>
        <v>61.834803371075836</v>
      </c>
      <c r="DR96" s="20">
        <f t="shared" si="70"/>
        <v>553.28361587129041</v>
      </c>
      <c r="DS96" s="59">
        <f t="shared" si="71"/>
        <v>846.61694920462378</v>
      </c>
      <c r="DT96" s="59">
        <f ca="1">AVERAGE(OFFSET($DS$3,0,0,'Données projet'!$E$14+1,1))-AVERAGE(OFFSET($H$3,0,0,'Données projet'!$E$14+1,1))</f>
        <v>288.82868507674738</v>
      </c>
      <c r="DU96" s="59">
        <f t="shared" si="98"/>
        <v>283.48738729114024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31.321265184481021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31.321265184481021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7.6</v>
      </c>
      <c r="EJ96" s="12">
        <f>IF('Données projet'!$A$192&gt;35,EJ95+EI96-ER95,IF(A96&lt;'Données projet'!$A$192,$EG$205^A96,IF(A96='Données projet'!$A$192,'Données projet'!$B$192,EJ95+EI96-ER95)))</f>
        <v>373.7999999999999</v>
      </c>
      <c r="EK96" s="17">
        <f>EJ96*VLOOKUP('Données projet'!$B$15,Paramètres!$A$1:$I$89,3,0)*VLOOKUP('Données projet'!$B$15,Paramètres!$A$1:$I$89,5,0)</f>
        <v>320.72039999999993</v>
      </c>
      <c r="EL96" s="13">
        <f t="shared" si="99"/>
        <v>75.503227270035708</v>
      </c>
      <c r="EM96" s="20">
        <f t="shared" si="73"/>
        <v>690.0894841619787</v>
      </c>
      <c r="EN96" s="59">
        <f t="shared" si="74"/>
        <v>983.42281749531207</v>
      </c>
      <c r="EO96" s="59">
        <f ca="1">AVERAGE(OFFSET($EN$3,0,0,'Données projet'!$E$15+1,1))-AVERAGE(OFFSET($H$3,0,0,'Données projet'!$E$15+1,1))</f>
        <v>447.47021939360354</v>
      </c>
      <c r="EP96" s="59">
        <f t="shared" si="100"/>
        <v>256.77417912163997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96.437743170574649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96.437743170574649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319</v>
      </c>
      <c r="FF96" s="17">
        <f>FE96*VLOOKUP('Données projet'!$B$16,Paramètres!$A$1:$I$89,3,0)*VLOOKUP('Données projet'!$B$16,Paramètres!$A$1:$I$89,5,0)</f>
        <v>253.79640000000001</v>
      </c>
      <c r="FG96" s="13">
        <f t="shared" si="101"/>
        <v>61.39816832228076</v>
      </c>
      <c r="FH96" s="20">
        <f t="shared" si="76"/>
        <v>548.96387316130563</v>
      </c>
      <c r="FI96" s="59">
        <f t="shared" si="77"/>
        <v>842.29720649463889</v>
      </c>
      <c r="FJ96" s="59">
        <f ca="1">AVERAGE(OFFSET($FI$3,0,0,'Données projet'!$E$16+1,1))-AVERAGE(OFFSET($H$3,0,0,'Données projet'!$E$16+1,1))</f>
        <v>353.37024194969638</v>
      </c>
      <c r="FK96" s="59">
        <f t="shared" si="102"/>
        <v>345.4750813433123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41.099933941309871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41.099933941309871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234.00000000000003</v>
      </c>
      <c r="GA96" s="17">
        <f>FZ96*VLOOKUP('Données projet'!$B$17,Paramètres!$A$1:$I$89,3,0)*VLOOKUP('Données projet'!$B$17,Paramètres!$A$1:$I$89,5,0)</f>
        <v>189.82080000000005</v>
      </c>
      <c r="GB96" s="13">
        <f t="shared" si="103"/>
        <v>47.500332100049796</v>
      </c>
      <c r="GC96" s="20">
        <f t="shared" si="79"/>
        <v>413.33430507425345</v>
      </c>
      <c r="GD96" s="59">
        <f t="shared" si="80"/>
        <v>706.66763840758676</v>
      </c>
      <c r="GE96" s="59">
        <f ca="1">AVERAGE(OFFSET($GD$3,0,0,'Données projet'!$E$17+1,1))-AVERAGE(OFFSET($H$3,0,0,'Données projet'!$E$17+1,1))</f>
        <v>272.90535195666996</v>
      </c>
      <c r="GF96" s="59">
        <f t="shared" si="104"/>
        <v>222.25422164416898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35.781589723061217</v>
      </c>
      <c r="GM96" s="21">
        <f>EXP(-LN(2)/25)*GM95+(1-EXP(-LN(2)/25))/(LN(2)/25)*Calculateur!GH96*Calculateur!GJ96*VLOOKUP('Données projet'!$B$17,Paramètres!$A$1:$I$89,3,0)*0.475*44/12</f>
        <v>0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35.781589723061217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6">
        <f t="shared" si="56"/>
        <v>256.66666666666669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9.9470000000000027</v>
      </c>
      <c r="N97" s="13">
        <f>IF('Données projet'!$A$36&gt;35,N96+M97-V96,IF(A97&lt;'Données projet'!$A$36,$K$205^A97,IF(A97='Données projet'!$A$36,'Données projet'!$B$36,N96+M97-V96)))</f>
        <v>415.06500000000011</v>
      </c>
      <c r="O97" s="13">
        <f>N97*VLOOKUP('Données projet'!$B$9,Paramètres!$A$1:$I$89,3,0)*VLOOKUP('Données projet'!$B$9,Paramètres!$A$1:$I$89,5,0)</f>
        <v>375.55081200000006</v>
      </c>
      <c r="P97" s="13">
        <f t="shared" si="87"/>
        <v>86.801920262883286</v>
      </c>
      <c r="Q97" s="20">
        <f t="shared" si="54"/>
        <v>805.26434202452174</v>
      </c>
      <c r="R97" s="59">
        <f t="shared" si="55"/>
        <v>1098.597675357855</v>
      </c>
      <c r="S97" s="59">
        <f ca="1">AVERAGE(OFFSET($R$3,0,0,'Données projet'!$E$9+1,1))-AVERAGE(OFFSET($H$3,0,0,'Données projet'!$E$9+1,1))</f>
        <v>530.15029472203241</v>
      </c>
      <c r="T97" s="59">
        <f t="shared" si="88"/>
        <v>279.93992816625956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109.94585496490146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109.94585496490146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9.9470000000000027</v>
      </c>
      <c r="AI97" s="13">
        <f>IF('Données projet'!$A$62&gt;35,AI96+AH97-AQ96,IF(A97&lt;'Données projet'!$A$62,$AF$205^A97,IF(A97='Données projet'!$A$62,'Données projet'!$B$62,AI96+AH97-AQ96)))</f>
        <v>415.06500000000011</v>
      </c>
      <c r="AJ97" s="13">
        <f>AI97*VLOOKUP('Données projet'!$B$10,Paramètres!$A$1:$I$89,3,0)*VLOOKUP('Données projet'!$B$10,Paramètres!$A$1:$I$89,5,0)</f>
        <v>278.42560200000008</v>
      </c>
      <c r="AK97" s="13">
        <f t="shared" si="89"/>
        <v>66.634184215491203</v>
      </c>
      <c r="AL97" s="20">
        <f t="shared" si="58"/>
        <v>600.97912765864726</v>
      </c>
      <c r="AM97" s="59">
        <f t="shared" si="59"/>
        <v>894.31246099198052</v>
      </c>
      <c r="AN97" s="59">
        <f ca="1">AVERAGE(OFFSET($AM$3,0,0,'Données projet'!$E$10+1,1))-AVERAGE(OFFSET($H$3,0,0,'Données projet'!$E$10+1,1))</f>
        <v>403.92523699584234</v>
      </c>
      <c r="AO97" s="59">
        <f t="shared" si="90"/>
        <v>218.36990038879748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100.46776401965134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100.46776401965134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9.9470000000000027</v>
      </c>
      <c r="BD97" s="12">
        <f>IF('Données projet'!$A$88&gt;35,BD96+BC97-BL96,IF(A97&lt;'Données projet'!$A$88,$BA$205^A97,IF(A97='Données projet'!$A$88,'Données projet'!$B$88,BD96+BC97-BL96)))</f>
        <v>415.06500000000011</v>
      </c>
      <c r="BE97" s="13">
        <f>BD97*VLOOKUP('Données projet'!$B$11,Paramètres!$A$1:$I$89,3,0)*VLOOKUP('Données projet'!$B$11,Paramètres!$A$1:$I$89,5,0)</f>
        <v>394.97585400000008</v>
      </c>
      <c r="BF97" s="13">
        <f t="shared" si="91"/>
        <v>90.757348632264282</v>
      </c>
      <c r="BG97" s="20">
        <f t="shared" si="61"/>
        <v>845.98532791786045</v>
      </c>
      <c r="BH97" s="59">
        <f t="shared" si="62"/>
        <v>1139.3186612511938</v>
      </c>
      <c r="BI97" s="59">
        <f ca="1">AVERAGE(OFFSET($BH$3,0,0,'Données projet'!$E$11+1,1))-AVERAGE(OFFSET($H$3,0,0,'Données projet'!$E$11+1,1))</f>
        <v>555.30922539833159</v>
      </c>
      <c r="BJ97" s="59">
        <f t="shared" si="92"/>
        <v>292.20785527099503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115.63270953205155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115.63270953205155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3</v>
      </c>
      <c r="BY97" s="12">
        <f>IF('Données projet'!$A$114&gt;35,BY96+BX97-CG96,IF(A97&lt;'Données projet'!$A$114,$BV$205^A97,IF(A97='Données projet'!$A$114,'Données projet'!$B$114,BY96+BX97-CG96)))</f>
        <v>249</v>
      </c>
      <c r="BZ97" s="13">
        <f>BY97*VLOOKUP('Données projet'!$B$12,Paramètres!$A$1:$I$89,3,0)*VLOOKUP('Données projet'!$B$12,Paramètres!$A$1:$I$89,5,0)</f>
        <v>217.52640000000005</v>
      </c>
      <c r="CA97" s="13">
        <f t="shared" si="93"/>
        <v>53.576907690651254</v>
      </c>
      <c r="CB97" s="20">
        <f t="shared" si="64"/>
        <v>472.17159422788433</v>
      </c>
      <c r="CC97" s="59">
        <f t="shared" si="65"/>
        <v>765.50492756121764</v>
      </c>
      <c r="CD97" s="59">
        <f ca="1">AVERAGE(OFFSET($CC$3,0,0,'Données projet'!$E$12+1,1))-AVERAGE(OFFSET($H$3,0,0,'Données projet'!$E$12+1,1))</f>
        <v>354.24684313982857</v>
      </c>
      <c r="CE97" s="59">
        <f t="shared" si="94"/>
        <v>322.65043486962185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52.527184384163341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52.527184384163341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319</v>
      </c>
      <c r="CU97" s="17">
        <f>CT97*VLOOKUP('Données projet'!$B$13,Paramètres!$A$1:$I$89,3,0)*VLOOKUP('Données projet'!$B$13,Paramètres!$A$1:$I$89,5,0)</f>
        <v>233.89079999999998</v>
      </c>
      <c r="CV97" s="13">
        <f t="shared" si="95"/>
        <v>57.123140349023068</v>
      </c>
      <c r="CW97" s="20">
        <f t="shared" si="67"/>
        <v>506.84927944121517</v>
      </c>
      <c r="CX97" s="59">
        <f t="shared" si="68"/>
        <v>800.18261277454849</v>
      </c>
      <c r="CY97" s="59">
        <f ca="1">AVERAGE(OFFSET($CX$3,0,0,'Données projet'!$E$13+1,1))-AVERAGE(OFFSET($H$3,0,0,'Données projet'!$E$13+1,1))</f>
        <v>328.55201074501201</v>
      </c>
      <c r="CZ97" s="59">
        <f t="shared" si="96"/>
        <v>321.81422611044985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30.127322377291765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30.127322377291765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328.00000000000006</v>
      </c>
      <c r="DP97" s="17">
        <f>DO97*VLOOKUP('Données projet'!$B$14,Paramètres!$A$1:$I$89,3,0)*VLOOKUP('Données projet'!$B$14,Paramètres!$A$1:$I$89,5,0)</f>
        <v>255.84000000000006</v>
      </c>
      <c r="DQ97" s="13">
        <f t="shared" si="97"/>
        <v>61.834803371075836</v>
      </c>
      <c r="DR97" s="20">
        <f t="shared" si="70"/>
        <v>553.28361587129041</v>
      </c>
      <c r="DS97" s="59">
        <f t="shared" si="71"/>
        <v>846.61694920462378</v>
      </c>
      <c r="DT97" s="59">
        <f ca="1">AVERAGE(OFFSET($DS$3,0,0,'Données projet'!$E$14+1,1))-AVERAGE(OFFSET($H$3,0,0,'Données projet'!$E$14+1,1))</f>
        <v>288.82868507674738</v>
      </c>
      <c r="DU97" s="59">
        <f t="shared" si="98"/>
        <v>283.48738729114024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30.707074278298737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30.707074278298737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7.6</v>
      </c>
      <c r="EJ97" s="12">
        <f>IF('Données projet'!$A$192&gt;35,EJ96+EI97-ER96,IF(A97&lt;'Données projet'!$A$192,$EG$205^A97,IF(A97='Données projet'!$A$192,'Données projet'!$B$192,EJ96+EI97-ER96)))</f>
        <v>381.39999999999992</v>
      </c>
      <c r="EK97" s="17">
        <f>EJ97*VLOOKUP('Données projet'!$B$15,Paramètres!$A$1:$I$89,3,0)*VLOOKUP('Données projet'!$B$15,Paramètres!$A$1:$I$89,5,0)</f>
        <v>327.24119999999999</v>
      </c>
      <c r="EL97" s="13">
        <f t="shared" si="99"/>
        <v>76.85805838290122</v>
      </c>
      <c r="EM97" s="20">
        <f t="shared" si="73"/>
        <v>703.80620835021955</v>
      </c>
      <c r="EN97" s="59">
        <f t="shared" si="74"/>
        <v>997.13954168355281</v>
      </c>
      <c r="EO97" s="59">
        <f ca="1">AVERAGE(OFFSET($EN$3,0,0,'Données projet'!$E$15+1,1))-AVERAGE(OFFSET($H$3,0,0,'Données projet'!$E$15+1,1))</f>
        <v>447.47021939360354</v>
      </c>
      <c r="EP97" s="59">
        <f t="shared" si="100"/>
        <v>256.77417912163997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94.546657848214906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94.546657848214906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319</v>
      </c>
      <c r="FF97" s="17">
        <f>FE97*VLOOKUP('Données projet'!$B$16,Paramètres!$A$1:$I$89,3,0)*VLOOKUP('Données projet'!$B$16,Paramètres!$A$1:$I$89,5,0)</f>
        <v>253.79640000000001</v>
      </c>
      <c r="FG97" s="13">
        <f t="shared" si="101"/>
        <v>61.39816832228076</v>
      </c>
      <c r="FH97" s="20">
        <f t="shared" si="76"/>
        <v>548.96387316130563</v>
      </c>
      <c r="FI97" s="59">
        <f t="shared" si="77"/>
        <v>842.29720649463889</v>
      </c>
      <c r="FJ97" s="59">
        <f ca="1">AVERAGE(OFFSET($FI$3,0,0,'Données projet'!$E$16+1,1))-AVERAGE(OFFSET($H$3,0,0,'Données projet'!$E$16+1,1))</f>
        <v>353.37024194969638</v>
      </c>
      <c r="FK97" s="59">
        <f t="shared" si="102"/>
        <v>345.4750813433123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40.29398930520518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40.29398930520518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234.00000000000003</v>
      </c>
      <c r="GA97" s="17">
        <f>FZ97*VLOOKUP('Données projet'!$B$17,Paramètres!$A$1:$I$89,3,0)*VLOOKUP('Données projet'!$B$17,Paramètres!$A$1:$I$89,5,0)</f>
        <v>189.82080000000005</v>
      </c>
      <c r="GB97" s="13">
        <f t="shared" si="103"/>
        <v>47.500332100049796</v>
      </c>
      <c r="GC97" s="20">
        <f t="shared" si="79"/>
        <v>413.33430507425345</v>
      </c>
      <c r="GD97" s="59">
        <f t="shared" si="80"/>
        <v>706.66763840758676</v>
      </c>
      <c r="GE97" s="59">
        <f ca="1">AVERAGE(OFFSET($GD$3,0,0,'Données projet'!$E$17+1,1))-AVERAGE(OFFSET($H$3,0,0,'Données projet'!$E$17+1,1))</f>
        <v>272.90535195666996</v>
      </c>
      <c r="GF97" s="59">
        <f t="shared" si="104"/>
        <v>222.25422164416898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35.079934573206714</v>
      </c>
      <c r="GM97" s="21">
        <f>EXP(-LN(2)/25)*GM96+(1-EXP(-LN(2)/25))/(LN(2)/25)*Calculateur!GH97*Calculateur!GJ97*VLOOKUP('Données projet'!$B$17,Paramètres!$A$1:$I$89,3,0)*0.475*44/12</f>
        <v>0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35.079934573206714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6">
        <f t="shared" si="56"/>
        <v>256.66666666666669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9.9470000000000027</v>
      </c>
      <c r="N98" s="13">
        <f>IF('Données projet'!$A$36&gt;35,N97+M98-V97,IF(A98&lt;'Données projet'!$A$36,$K$205^A98,IF(A98='Données projet'!$A$36,'Données projet'!$B$36,N97+M98-V97)))</f>
        <v>425.01200000000011</v>
      </c>
      <c r="O98" s="13">
        <f>N98*VLOOKUP('Données projet'!$B$9,Paramètres!$A$1:$I$89,3,0)*VLOOKUP('Données projet'!$B$9,Paramètres!$A$1:$I$89,5,0)</f>
        <v>384.55085760000009</v>
      </c>
      <c r="P98" s="13">
        <f t="shared" si="87"/>
        <v>88.637444941196293</v>
      </c>
      <c r="Q98" s="20">
        <f t="shared" si="54"/>
        <v>824.13629359258357</v>
      </c>
      <c r="R98" s="59">
        <f t="shared" si="55"/>
        <v>1117.4696269259168</v>
      </c>
      <c r="S98" s="59">
        <f ca="1">AVERAGE(OFFSET($R$3,0,0,'Données projet'!$E$9+1,1))-AVERAGE(OFFSET($H$3,0,0,'Données projet'!$E$9+1,1))</f>
        <v>530.15029472203241</v>
      </c>
      <c r="T98" s="59">
        <f t="shared" si="88"/>
        <v>279.93992816625956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107.78988380938961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107.78988380938961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9.9470000000000027</v>
      </c>
      <c r="AI98" s="13">
        <f>IF('Données projet'!$A$62&gt;35,AI97+AH98-AQ97,IF(A98&lt;'Données projet'!$A$62,$AF$205^A98,IF(A98='Données projet'!$A$62,'Données projet'!$B$62,AI97+AH98-AQ97)))</f>
        <v>425.01200000000011</v>
      </c>
      <c r="AJ98" s="13">
        <f>AI98*VLOOKUP('Données projet'!$B$10,Paramètres!$A$1:$I$89,3,0)*VLOOKUP('Données projet'!$B$10,Paramètres!$A$1:$I$89,5,0)</f>
        <v>285.09804960000008</v>
      </c>
      <c r="AK98" s="13">
        <f t="shared" si="89"/>
        <v>68.043239328285679</v>
      </c>
      <c r="AL98" s="20">
        <f t="shared" si="58"/>
        <v>615.0544115500976</v>
      </c>
      <c r="AM98" s="59">
        <f t="shared" si="59"/>
        <v>908.38774488343097</v>
      </c>
      <c r="AN98" s="59">
        <f ca="1">AVERAGE(OFFSET($AM$3,0,0,'Données projet'!$E$10+1,1))-AVERAGE(OFFSET($H$3,0,0,'Données projet'!$E$10+1,1))</f>
        <v>403.92523699584234</v>
      </c>
      <c r="AO98" s="59">
        <f t="shared" si="90"/>
        <v>218.36990038879748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98.497652446511196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98.497652446511196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9.9470000000000027</v>
      </c>
      <c r="BD98" s="12">
        <f>IF('Données projet'!$A$88&gt;35,BD97+BC98-BL97,IF(A98&lt;'Données projet'!$A$88,$BA$205^A98,IF(A98='Données projet'!$A$88,'Données projet'!$B$88,BD97+BC98-BL97)))</f>
        <v>425.01200000000011</v>
      </c>
      <c r="BE98" s="13">
        <f>BD98*VLOOKUP('Données projet'!$B$11,Paramètres!$A$1:$I$89,3,0)*VLOOKUP('Données projet'!$B$11,Paramètres!$A$1:$I$89,5,0)</f>
        <v>404.4414192000001</v>
      </c>
      <c r="BF98" s="13">
        <f t="shared" si="91"/>
        <v>92.676515312543557</v>
      </c>
      <c r="BG98" s="20">
        <f t="shared" si="61"/>
        <v>865.81373594268018</v>
      </c>
      <c r="BH98" s="59">
        <f t="shared" si="62"/>
        <v>1159.1470692760136</v>
      </c>
      <c r="BI98" s="59">
        <f ca="1">AVERAGE(OFFSET($BH$3,0,0,'Données projet'!$E$11+1,1))-AVERAGE(OFFSET($H$3,0,0,'Données projet'!$E$11+1,1))</f>
        <v>555.30922539833159</v>
      </c>
      <c r="BJ98" s="59">
        <f t="shared" si="92"/>
        <v>292.20785527099503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113.36522262711668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113.36522262711668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252</v>
      </c>
      <c r="BW98" s="12">
        <f>VLOOKUP(A98,'Données projet'!$A$113:$I$133,9,0)</f>
        <v>3</v>
      </c>
      <c r="BX98" s="12">
        <f t="array" ref="BX98">INDEX(BW:BW,MIN(IF(ISNUMBER(BW98:BW294),ROW(BW98:BW294),"")))</f>
        <v>3</v>
      </c>
      <c r="BY98" s="12">
        <f>IF('Données projet'!$A$114&gt;35,BY97+BX98-CG97,IF(A98&lt;'Données projet'!$A$114,$BV$205^A98,IF(A98='Données projet'!$A$114,'Données projet'!$B$114,BY97+BX98-CG97)))</f>
        <v>252</v>
      </c>
      <c r="BZ98" s="13">
        <f>BY98*VLOOKUP('Données projet'!$B$12,Paramètres!$A$1:$I$89,3,0)*VLOOKUP('Données projet'!$B$12,Paramètres!$A$1:$I$89,5,0)</f>
        <v>220.14720000000003</v>
      </c>
      <c r="CA98" s="13">
        <f t="shared" si="93"/>
        <v>54.146877667769687</v>
      </c>
      <c r="CB98" s="20">
        <f t="shared" si="64"/>
        <v>477.72885193803222</v>
      </c>
      <c r="CC98" s="59">
        <f t="shared" si="65"/>
        <v>771.06218527136548</v>
      </c>
      <c r="CD98" s="59">
        <f ca="1">AVERAGE(OFFSET($CC$3,0,0,'Données projet'!$E$12+1,1))-AVERAGE(OFFSET($H$3,0,0,'Données projet'!$E$12+1,1))</f>
        <v>354.24684313982857</v>
      </c>
      <c r="CE98" s="59">
        <f t="shared" si="94"/>
        <v>322.65043486962185</v>
      </c>
      <c r="CF98" s="15">
        <f>IF(ISNA(VLOOKUP(A98,'Données projet'!$A$113:$I$133,3,0)),0,VLOOKUP(A98,'Données projet'!$A$113:$I$133,3,0))</f>
        <v>16</v>
      </c>
      <c r="CG98" s="15">
        <f>IF(ISNA(VLOOKUP(A98,'Données projet'!$A$113:$I$133,4,0)),0,VLOOKUP(A98,'Données projet'!$A$113:$I$133,4,0))</f>
        <v>12</v>
      </c>
      <c r="CH98" s="16">
        <f>IF(ISNA(VLOOKUP(A98,'Données projet'!$A$113:$I$133,5,0)),0%,VLOOKUP(A98,'Données projet'!$A$113:$I$133,5,0)*VLOOKUP('Données projet'!$B$12,Paramètres!$A$1:$I$89,7,0))</f>
        <v>0.43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56.48037118237837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56.48037118237837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319</v>
      </c>
      <c r="CU98" s="17">
        <f>CT98*VLOOKUP('Données projet'!$B$13,Paramètres!$A$1:$I$89,3,0)*VLOOKUP('Données projet'!$B$13,Paramètres!$A$1:$I$89,5,0)</f>
        <v>233.89079999999998</v>
      </c>
      <c r="CV98" s="13">
        <f t="shared" si="95"/>
        <v>57.123140349023068</v>
      </c>
      <c r="CW98" s="20">
        <f t="shared" si="67"/>
        <v>506.84927944121517</v>
      </c>
      <c r="CX98" s="59">
        <f t="shared" si="68"/>
        <v>800.18261277454849</v>
      </c>
      <c r="CY98" s="59">
        <f ca="1">AVERAGE(OFFSET($CX$3,0,0,'Données projet'!$E$13+1,1))-AVERAGE(OFFSET($H$3,0,0,'Données projet'!$E$13+1,1))</f>
        <v>328.55201074501201</v>
      </c>
      <c r="CZ98" s="59">
        <f t="shared" si="96"/>
        <v>321.81422611044985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29.536543961325258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29.536543961325258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328.00000000000006</v>
      </c>
      <c r="DP98" s="17">
        <f>DO98*VLOOKUP('Données projet'!$B$14,Paramètres!$A$1:$I$89,3,0)*VLOOKUP('Données projet'!$B$14,Paramètres!$A$1:$I$89,5,0)</f>
        <v>255.84000000000006</v>
      </c>
      <c r="DQ98" s="13">
        <f t="shared" si="97"/>
        <v>61.834803371075836</v>
      </c>
      <c r="DR98" s="20">
        <f t="shared" si="70"/>
        <v>553.28361587129041</v>
      </c>
      <c r="DS98" s="59">
        <f t="shared" si="71"/>
        <v>846.61694920462378</v>
      </c>
      <c r="DT98" s="59">
        <f ca="1">AVERAGE(OFFSET($DS$3,0,0,'Données projet'!$E$14+1,1))-AVERAGE(OFFSET($H$3,0,0,'Données projet'!$E$14+1,1))</f>
        <v>288.82868507674738</v>
      </c>
      <c r="DU98" s="59">
        <f t="shared" si="98"/>
        <v>283.48738729114024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30.104927281167228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30.104927281167228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>
        <f>VLOOKUP(A98,'Données projet'!$A$191:$I$211,2,0)</f>
        <v>389</v>
      </c>
      <c r="EH98" s="12">
        <f>VLOOKUP(A98,'Données projet'!$A$191:$I$211,9,0)</f>
        <v>7.6</v>
      </c>
      <c r="EI98" s="12">
        <f t="array" ref="EI98">INDEX(EH:EH,MIN(IF(ISNUMBER(EH98:EH294),ROW(EH98:EH294),"")))</f>
        <v>7.6</v>
      </c>
      <c r="EJ98" s="12">
        <f>IF('Données projet'!$A$192&gt;35,EJ97+EI98-ER97,IF(A98&lt;'Données projet'!$A$192,$EG$205^A98,IF(A98='Données projet'!$A$192,'Données projet'!$B$192,EJ97+EI98-ER97)))</f>
        <v>388.99999999999994</v>
      </c>
      <c r="EK98" s="17">
        <f>EJ98*VLOOKUP('Données projet'!$B$15,Paramètres!$A$1:$I$89,3,0)*VLOOKUP('Données projet'!$B$15,Paramètres!$A$1:$I$89,5,0)</f>
        <v>333.762</v>
      </c>
      <c r="EL98" s="13">
        <f t="shared" si="99"/>
        <v>78.209750448453065</v>
      </c>
      <c r="EM98" s="20">
        <f t="shared" si="73"/>
        <v>717.51746536438895</v>
      </c>
      <c r="EN98" s="59">
        <f t="shared" si="74"/>
        <v>1010.8507986977222</v>
      </c>
      <c r="EO98" s="59">
        <f ca="1">AVERAGE(OFFSET($EN$3,0,0,'Données projet'!$E$15+1,1))-AVERAGE(OFFSET($H$3,0,0,'Données projet'!$E$15+1,1))</f>
        <v>447.47021939360354</v>
      </c>
      <c r="EP98" s="59">
        <f t="shared" si="100"/>
        <v>256.77417912163997</v>
      </c>
      <c r="EQ98" s="15">
        <f>IF(ISNA(VLOOKUP(A98,'Données projet'!$A$191:$I$211,3,0)),0,VLOOKUP(A98,'Données projet'!$A$191:$I$211,3,0))</f>
        <v>15</v>
      </c>
      <c r="ER98" s="15">
        <f>IF(ISNA(VLOOKUP(A98,'Données projet'!$A$191:$I$211,4,0)),0,VLOOKUP(A98,'Données projet'!$A$191:$I$211,4,0))</f>
        <v>25</v>
      </c>
      <c r="ES98" s="16">
        <f>IF(ISNA(VLOOKUP(A98,'Données projet'!$A$191:$I$211,5,0)),0%,VLOOKUP(A98,'Données projet'!$A$191:$I$211,5,0)*VLOOKUP('Données projet'!$B$15,Paramètres!$A$1:$I$89,7,0))</f>
        <v>0.53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105.26019556529883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105.26019556529883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319</v>
      </c>
      <c r="FF98" s="17">
        <f>FE98*VLOOKUP('Données projet'!$B$16,Paramètres!$A$1:$I$89,3,0)*VLOOKUP('Données projet'!$B$16,Paramètres!$A$1:$I$89,5,0)</f>
        <v>253.79640000000001</v>
      </c>
      <c r="FG98" s="13">
        <f t="shared" si="101"/>
        <v>61.39816832228076</v>
      </c>
      <c r="FH98" s="20">
        <f t="shared" si="76"/>
        <v>548.96387316130563</v>
      </c>
      <c r="FI98" s="59">
        <f t="shared" si="77"/>
        <v>842.29720649463889</v>
      </c>
      <c r="FJ98" s="59">
        <f ca="1">AVERAGE(OFFSET($FI$3,0,0,'Données projet'!$E$16+1,1))-AVERAGE(OFFSET($H$3,0,0,'Données projet'!$E$16+1,1))</f>
        <v>353.37024194969638</v>
      </c>
      <c r="FK98" s="59">
        <f t="shared" si="102"/>
        <v>345.4750813433123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39.503848751836813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39.503848751836813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234.00000000000003</v>
      </c>
      <c r="GA98" s="17">
        <f>FZ98*VLOOKUP('Données projet'!$B$17,Paramètres!$A$1:$I$89,3,0)*VLOOKUP('Données projet'!$B$17,Paramètres!$A$1:$I$89,5,0)</f>
        <v>189.82080000000005</v>
      </c>
      <c r="GB98" s="13">
        <f t="shared" si="103"/>
        <v>47.500332100049796</v>
      </c>
      <c r="GC98" s="20">
        <f t="shared" si="79"/>
        <v>413.33430507425345</v>
      </c>
      <c r="GD98" s="59">
        <f t="shared" si="80"/>
        <v>706.66763840758676</v>
      </c>
      <c r="GE98" s="59">
        <f ca="1">AVERAGE(OFFSET($GD$3,0,0,'Données projet'!$E$17+1,1))-AVERAGE(OFFSET($H$3,0,0,'Données projet'!$E$17+1,1))</f>
        <v>272.90535195666996</v>
      </c>
      <c r="GF98" s="59">
        <f t="shared" si="104"/>
        <v>222.25422164416898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34.392038452873479</v>
      </c>
      <c r="GM98" s="21">
        <f>EXP(-LN(2)/25)*GM97+(1-EXP(-LN(2)/25))/(LN(2)/25)*Calculateur!GH98*Calculateur!GJ98*VLOOKUP('Données projet'!$B$17,Paramètres!$A$1:$I$89,3,0)*0.475*44/12</f>
        <v>0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34.392038452873479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6">
        <f t="shared" si="56"/>
        <v>256.66666666666669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9.9470000000000027</v>
      </c>
      <c r="N99" s="13">
        <f>IF('Données projet'!$A$36&gt;35,N98+M99-V98,IF(A99&lt;'Données projet'!$A$36,$K$205^A99,IF(A99='Données projet'!$A$36,'Données projet'!$B$36,N98+M99-V98)))</f>
        <v>434.95900000000012</v>
      </c>
      <c r="O99" s="13">
        <f>N99*VLOOKUP('Données projet'!$B$9,Paramètres!$A$1:$I$89,3,0)*VLOOKUP('Données projet'!$B$9,Paramètres!$A$1:$I$89,5,0)</f>
        <v>393.55090320000011</v>
      </c>
      <c r="P99" s="13">
        <f t="shared" si="87"/>
        <v>90.467975549637174</v>
      </c>
      <c r="Q99" s="20">
        <f t="shared" ref="Q99:Q130" si="107">(O99+P99)*0.475*44/12</f>
        <v>842.99954715561819</v>
      </c>
      <c r="R99" s="59">
        <f t="shared" si="55"/>
        <v>1136.3328804889516</v>
      </c>
      <c r="S99" s="59">
        <f ca="1">AVERAGE(OFFSET($R$3,0,0,'Données projet'!$E$9+1,1))-AVERAGE(OFFSET($H$3,0,0,'Données projet'!$E$9+1,1))</f>
        <v>530.15029472203241</v>
      </c>
      <c r="T99" s="59">
        <f t="shared" si="88"/>
        <v>279.93992816625956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105.67618993322479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105.67618993322479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9.9470000000000027</v>
      </c>
      <c r="AI99" s="13">
        <f>IF('Données projet'!$A$62&gt;35,AI98+AH99-AQ98,IF(A99&lt;'Données projet'!$A$62,$AF$205^A99,IF(A99='Données projet'!$A$62,'Données projet'!$B$62,AI98+AH99-AQ98)))</f>
        <v>434.95900000000012</v>
      </c>
      <c r="AJ99" s="13">
        <f>AI99*VLOOKUP('Données projet'!$B$10,Paramètres!$A$1:$I$89,3,0)*VLOOKUP('Données projet'!$B$10,Paramètres!$A$1:$I$89,5,0)</f>
        <v>291.77049720000008</v>
      </c>
      <c r="AK99" s="13">
        <f t="shared" si="89"/>
        <v>69.448460703636997</v>
      </c>
      <c r="AL99" s="20">
        <f t="shared" si="58"/>
        <v>629.12301834883453</v>
      </c>
      <c r="AM99" s="59">
        <f t="shared" si="59"/>
        <v>922.45635168216791</v>
      </c>
      <c r="AN99" s="59">
        <f ca="1">AVERAGE(OFFSET($AM$3,0,0,'Données projet'!$E$10+1,1))-AVERAGE(OFFSET($H$3,0,0,'Données projet'!$E$10+1,1))</f>
        <v>403.92523699584234</v>
      </c>
      <c r="AO99" s="59">
        <f t="shared" si="90"/>
        <v>218.36990038879748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96.566173559670929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96.566173559670929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9.9470000000000027</v>
      </c>
      <c r="BD99" s="12">
        <f>IF('Données projet'!$A$88&gt;35,BD98+BC99-BL98,IF(A99&lt;'Données projet'!$A$88,$BA$205^A99,IF(A99='Données projet'!$A$88,'Données projet'!$B$88,BD98+BC99-BL98)))</f>
        <v>434.95900000000012</v>
      </c>
      <c r="BE99" s="13">
        <f>BD99*VLOOKUP('Données projet'!$B$11,Paramètres!$A$1:$I$89,3,0)*VLOOKUP('Données projet'!$B$11,Paramètres!$A$1:$I$89,5,0)</f>
        <v>413.90698440000011</v>
      </c>
      <c r="BF99" s="13">
        <f t="shared" si="91"/>
        <v>94.590460350961564</v>
      </c>
      <c r="BG99" s="20">
        <f t="shared" si="61"/>
        <v>885.63304960792482</v>
      </c>
      <c r="BH99" s="59">
        <f t="shared" si="62"/>
        <v>1178.9663829412582</v>
      </c>
      <c r="BI99" s="59">
        <f ca="1">AVERAGE(OFFSET($BH$3,0,0,'Données projet'!$E$11+1,1))-AVERAGE(OFFSET($H$3,0,0,'Données projet'!$E$11+1,1))</f>
        <v>555.30922539833159</v>
      </c>
      <c r="BJ99" s="59">
        <f t="shared" si="92"/>
        <v>292.20785527099503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111.14219975735713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111.14219975735713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3</v>
      </c>
      <c r="BY99" s="12">
        <f>IF('Données projet'!$A$114&gt;35,BY98+BX99-CG98,IF(A99&lt;'Données projet'!$A$114,$BV$205^A99,IF(A99='Données projet'!$A$114,'Données projet'!$B$114,BY98+BX99-CG98)))</f>
        <v>243</v>
      </c>
      <c r="BZ99" s="13">
        <f>BY99*VLOOKUP('Données projet'!$B$12,Paramètres!$A$1:$I$89,3,0)*VLOOKUP('Données projet'!$B$12,Paramètres!$A$1:$I$89,5,0)</f>
        <v>212.28480000000002</v>
      </c>
      <c r="CA99" s="13">
        <f t="shared" si="93"/>
        <v>52.434557099704193</v>
      </c>
      <c r="CB99" s="20">
        <f t="shared" si="64"/>
        <v>461.05288028198476</v>
      </c>
      <c r="CC99" s="59">
        <f t="shared" si="65"/>
        <v>754.38621361531807</v>
      </c>
      <c r="CD99" s="59">
        <f ca="1">AVERAGE(OFFSET($CC$3,0,0,'Données projet'!$E$12+1,1))-AVERAGE(OFFSET($H$3,0,0,'Données projet'!$E$12+1,1))</f>
        <v>354.24684313982857</v>
      </c>
      <c r="CE99" s="59">
        <f t="shared" si="94"/>
        <v>322.65043486962185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55.372825553116733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55.372825553116733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319</v>
      </c>
      <c r="CU99" s="17">
        <f>CT99*VLOOKUP('Données projet'!$B$13,Paramètres!$A$1:$I$89,3,0)*VLOOKUP('Données projet'!$B$13,Paramètres!$A$1:$I$89,5,0)</f>
        <v>233.89079999999998</v>
      </c>
      <c r="CV99" s="13">
        <f t="shared" si="95"/>
        <v>57.123140349023068</v>
      </c>
      <c r="CW99" s="20">
        <f t="shared" si="67"/>
        <v>506.84927944121517</v>
      </c>
      <c r="CX99" s="59">
        <f t="shared" si="68"/>
        <v>800.18261277454849</v>
      </c>
      <c r="CY99" s="59">
        <f ca="1">AVERAGE(OFFSET($CX$3,0,0,'Données projet'!$E$13+1,1))-AVERAGE(OFFSET($H$3,0,0,'Données projet'!$E$13+1,1))</f>
        <v>328.55201074501201</v>
      </c>
      <c r="CZ99" s="59">
        <f t="shared" si="96"/>
        <v>321.81422611044985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28.957350349756602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28.957350349756602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328.00000000000006</v>
      </c>
      <c r="DP99" s="17">
        <f>DO99*VLOOKUP('Données projet'!$B$14,Paramètres!$A$1:$I$89,3,0)*VLOOKUP('Données projet'!$B$14,Paramètres!$A$1:$I$89,5,0)</f>
        <v>255.84000000000006</v>
      </c>
      <c r="DQ99" s="13">
        <f t="shared" si="97"/>
        <v>61.834803371075836</v>
      </c>
      <c r="DR99" s="20">
        <f t="shared" si="70"/>
        <v>553.28361587129041</v>
      </c>
      <c r="DS99" s="59">
        <f t="shared" si="71"/>
        <v>846.61694920462378</v>
      </c>
      <c r="DT99" s="59">
        <f ca="1">AVERAGE(OFFSET($DS$3,0,0,'Données projet'!$E$14+1,1))-AVERAGE(OFFSET($H$3,0,0,'Données projet'!$E$14+1,1))</f>
        <v>288.82868507674738</v>
      </c>
      <c r="DU99" s="59">
        <f t="shared" si="98"/>
        <v>283.48738729114024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29.514588019376063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29.514588019376063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7.2</v>
      </c>
      <c r="EJ99" s="12">
        <f>IF('Données projet'!$A$192&gt;35,EJ98+EI99-ER98,IF(A99&lt;'Données projet'!$A$192,$EG$205^A99,IF(A99='Données projet'!$A$192,'Données projet'!$B$192,EJ98+EI99-ER98)))</f>
        <v>371.19999999999993</v>
      </c>
      <c r="EK99" s="17">
        <f>EJ99*VLOOKUP('Données projet'!$B$15,Paramètres!$A$1:$I$89,3,0)*VLOOKUP('Données projet'!$B$15,Paramètres!$A$1:$I$89,5,0)</f>
        <v>318.48959999999994</v>
      </c>
      <c r="EL99" s="13">
        <f t="shared" si="99"/>
        <v>75.038999086150227</v>
      </c>
      <c r="EM99" s="20">
        <f t="shared" si="73"/>
        <v>685.39564340837808</v>
      </c>
      <c r="EN99" s="59">
        <f t="shared" si="74"/>
        <v>978.72897674171145</v>
      </c>
      <c r="EO99" s="59">
        <f ca="1">AVERAGE(OFFSET($EN$3,0,0,'Données projet'!$E$15+1,1))-AVERAGE(OFFSET($H$3,0,0,'Données projet'!$E$15+1,1))</f>
        <v>447.47021939360354</v>
      </c>
      <c r="EP99" s="59">
        <f t="shared" si="100"/>
        <v>256.77417912163997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103.19610733264315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103.19610733264315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319</v>
      </c>
      <c r="FF99" s="17">
        <f>FE99*VLOOKUP('Données projet'!$B$16,Paramètres!$A$1:$I$89,3,0)*VLOOKUP('Données projet'!$B$16,Paramètres!$A$1:$I$89,5,0)</f>
        <v>253.79640000000001</v>
      </c>
      <c r="FG99" s="13">
        <f t="shared" si="101"/>
        <v>61.39816832228076</v>
      </c>
      <c r="FH99" s="20">
        <f t="shared" si="76"/>
        <v>548.96387316130563</v>
      </c>
      <c r="FI99" s="59">
        <f t="shared" si="77"/>
        <v>842.29720649463889</v>
      </c>
      <c r="FJ99" s="59">
        <f ca="1">AVERAGE(OFFSET($FI$3,0,0,'Données projet'!$E$16+1,1))-AVERAGE(OFFSET($H$3,0,0,'Données projet'!$E$16+1,1))</f>
        <v>353.37024194969638</v>
      </c>
      <c r="FK99" s="59">
        <f t="shared" si="102"/>
        <v>345.4750813433123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38.729202372781849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38.729202372781849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234.00000000000003</v>
      </c>
      <c r="GA99" s="17">
        <f>FZ99*VLOOKUP('Données projet'!$B$17,Paramètres!$A$1:$I$89,3,0)*VLOOKUP('Données projet'!$B$17,Paramètres!$A$1:$I$89,5,0)</f>
        <v>189.82080000000005</v>
      </c>
      <c r="GB99" s="13">
        <f t="shared" si="103"/>
        <v>47.500332100049796</v>
      </c>
      <c r="GC99" s="20">
        <f t="shared" si="79"/>
        <v>413.33430507425345</v>
      </c>
      <c r="GD99" s="59">
        <f t="shared" si="80"/>
        <v>706.66763840758676</v>
      </c>
      <c r="GE99" s="59">
        <f ca="1">AVERAGE(OFFSET($GD$3,0,0,'Données projet'!$E$17+1,1))-AVERAGE(OFFSET($H$3,0,0,'Données projet'!$E$17+1,1))</f>
        <v>272.90535195666996</v>
      </c>
      <c r="GF99" s="59">
        <f t="shared" si="104"/>
        <v>222.25422164416898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33.717631555884772</v>
      </c>
      <c r="GM99" s="21">
        <f>EXP(-LN(2)/25)*GM98+(1-EXP(-LN(2)/25))/(LN(2)/25)*Calculateur!GH99*Calculateur!GJ99*VLOOKUP('Données projet'!$B$17,Paramètres!$A$1:$I$89,3,0)*0.475*44/12</f>
        <v>0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33.717631555884772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6">
        <f t="shared" si="56"/>
        <v>256.66666666666669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9.9470000000000027</v>
      </c>
      <c r="N100" s="13">
        <f>IF('Données projet'!$A$36&gt;35,N99+M100-V99,IF(A100&lt;'Données projet'!$A$36,$K$205^A100,IF(A100='Données projet'!$A$36,'Données projet'!$B$36,N99+M100-V99)))</f>
        <v>444.90600000000012</v>
      </c>
      <c r="O100" s="13">
        <f>N100*VLOOKUP('Données projet'!$B$9,Paramètres!$A$1:$I$89,3,0)*VLOOKUP('Données projet'!$B$9,Paramètres!$A$1:$I$89,5,0)</f>
        <v>402.55094880000007</v>
      </c>
      <c r="P100" s="13">
        <f t="shared" si="87"/>
        <v>92.293639443453927</v>
      </c>
      <c r="Q100" s="20">
        <f t="shared" si="107"/>
        <v>861.85432452401562</v>
      </c>
      <c r="R100" s="59">
        <f t="shared" si="55"/>
        <v>1155.187657857349</v>
      </c>
      <c r="S100" s="59">
        <f ca="1">AVERAGE(OFFSET($R$3,0,0,'Données projet'!$E$9+1,1))-AVERAGE(OFFSET($H$3,0,0,'Données projet'!$E$9+1,1))</f>
        <v>530.15029472203241</v>
      </c>
      <c r="T100" s="59">
        <f t="shared" si="88"/>
        <v>279.93992816625956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103.6039443047456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103.6039443047456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9.9470000000000027</v>
      </c>
      <c r="AI100" s="13">
        <f>IF('Données projet'!$A$62&gt;35,AI99+AH100-AQ99,IF(A100&lt;'Données projet'!$A$62,$AF$205^A100,IF(A100='Données projet'!$A$62,'Données projet'!$B$62,AI99+AH100-AQ99)))</f>
        <v>444.90600000000012</v>
      </c>
      <c r="AJ100" s="13">
        <f>AI100*VLOOKUP('Données projet'!$B$10,Paramètres!$A$1:$I$89,3,0)*VLOOKUP('Données projet'!$B$10,Paramètres!$A$1:$I$89,5,0)</f>
        <v>298.44294480000008</v>
      </c>
      <c r="AK100" s="13">
        <f t="shared" si="89"/>
        <v>70.849946106813846</v>
      </c>
      <c r="AL100" s="20">
        <f t="shared" si="58"/>
        <v>643.18511832936758</v>
      </c>
      <c r="AM100" s="59">
        <f t="shared" si="59"/>
        <v>936.51845166270095</v>
      </c>
      <c r="AN100" s="59">
        <f ca="1">AVERAGE(OFFSET($AM$3,0,0,'Données projet'!$E$10+1,1))-AVERAGE(OFFSET($H$3,0,0,'Données projet'!$E$10+1,1))</f>
        <v>403.92523699584234</v>
      </c>
      <c r="AO100" s="59">
        <f t="shared" si="90"/>
        <v>218.36990038879748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94.672569795715802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94.672569795715802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9.9470000000000027</v>
      </c>
      <c r="BD100" s="12">
        <f>IF('Données projet'!$A$88&gt;35,BD99+BC100-BL99,IF(A100&lt;'Données projet'!$A$88,$BA$205^A100,IF(A100='Données projet'!$A$88,'Données projet'!$B$88,BD99+BC100-BL99)))</f>
        <v>444.90600000000012</v>
      </c>
      <c r="BE100" s="13">
        <f>BD100*VLOOKUP('Données projet'!$B$11,Paramètres!$A$1:$I$89,3,0)*VLOOKUP('Données projet'!$B$11,Paramètres!$A$1:$I$89,5,0)</f>
        <v>423.37254960000018</v>
      </c>
      <c r="BF100" s="13">
        <f t="shared" si="91"/>
        <v>96.499316906146717</v>
      </c>
      <c r="BG100" s="20">
        <f t="shared" si="61"/>
        <v>905.44350083153915</v>
      </c>
      <c r="BH100" s="59">
        <f t="shared" si="62"/>
        <v>1198.7768341648725</v>
      </c>
      <c r="BI100" s="59">
        <f ca="1">AVERAGE(OFFSET($BH$3,0,0,'Données projet'!$E$11+1,1))-AVERAGE(OFFSET($H$3,0,0,'Données projet'!$E$11+1,1))</f>
        <v>555.30922539833159</v>
      </c>
      <c r="BJ100" s="59">
        <f t="shared" si="92"/>
        <v>292.20785527099503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108.9627690101635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108.9627690101635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3</v>
      </c>
      <c r="BY100" s="12">
        <f>IF('Données projet'!$A$114&gt;35,BY99+BX100-CG99,IF(A100&lt;'Données projet'!$A$114,$BV$205^A100,IF(A100='Données projet'!$A$114,'Données projet'!$B$114,BY99+BX100-CG99)))</f>
        <v>246</v>
      </c>
      <c r="BZ100" s="13">
        <f>BY100*VLOOKUP('Données projet'!$B$12,Paramètres!$A$1:$I$89,3,0)*VLOOKUP('Données projet'!$B$12,Paramètres!$A$1:$I$89,5,0)</f>
        <v>214.90560000000005</v>
      </c>
      <c r="CA100" s="13">
        <f t="shared" si="93"/>
        <v>53.006137800892326</v>
      </c>
      <c r="CB100" s="20">
        <f t="shared" si="64"/>
        <v>466.61294333655422</v>
      </c>
      <c r="CC100" s="59">
        <f t="shared" si="65"/>
        <v>759.94627666988754</v>
      </c>
      <c r="CD100" s="59">
        <f ca="1">AVERAGE(OFFSET($CC$3,0,0,'Données projet'!$E$12+1,1))-AVERAGE(OFFSET($H$3,0,0,'Données projet'!$E$12+1,1))</f>
        <v>354.24684313982857</v>
      </c>
      <c r="CE100" s="59">
        <f t="shared" si="94"/>
        <v>322.65043486962185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54.286998218108785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54.286998218108785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319</v>
      </c>
      <c r="CU100" s="17">
        <f>CT100*VLOOKUP('Données projet'!$B$13,Paramètres!$A$1:$I$89,3,0)*VLOOKUP('Données projet'!$B$13,Paramètres!$A$1:$I$89,5,0)</f>
        <v>233.89079999999998</v>
      </c>
      <c r="CV100" s="13">
        <f t="shared" si="95"/>
        <v>57.123140349023068</v>
      </c>
      <c r="CW100" s="20">
        <f t="shared" si="67"/>
        <v>506.84927944121517</v>
      </c>
      <c r="CX100" s="59">
        <f t="shared" si="68"/>
        <v>800.18261277454849</v>
      </c>
      <c r="CY100" s="59">
        <f ca="1">AVERAGE(OFFSET($CX$3,0,0,'Données projet'!$E$13+1,1))-AVERAGE(OFFSET($H$3,0,0,'Données projet'!$E$13+1,1))</f>
        <v>328.55201074501201</v>
      </c>
      <c r="CZ100" s="59">
        <f t="shared" si="96"/>
        <v>321.81422611044985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28.389514371637588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28.389514371637588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328.00000000000006</v>
      </c>
      <c r="DP100" s="17">
        <f>DO100*VLOOKUP('Données projet'!$B$14,Paramètres!$A$1:$I$89,3,0)*VLOOKUP('Données projet'!$B$14,Paramètres!$A$1:$I$89,5,0)</f>
        <v>255.84000000000006</v>
      </c>
      <c r="DQ100" s="13">
        <f t="shared" si="97"/>
        <v>61.834803371075836</v>
      </c>
      <c r="DR100" s="20">
        <f t="shared" si="70"/>
        <v>553.28361587129041</v>
      </c>
      <c r="DS100" s="59">
        <f t="shared" si="71"/>
        <v>846.61694920462378</v>
      </c>
      <c r="DT100" s="59">
        <f ca="1">AVERAGE(OFFSET($DS$3,0,0,'Données projet'!$E$14+1,1))-AVERAGE(OFFSET($H$3,0,0,'Données projet'!$E$14+1,1))</f>
        <v>288.82868507674738</v>
      </c>
      <c r="DU100" s="59">
        <f t="shared" si="98"/>
        <v>283.48738729114024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28.93582495043723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28.93582495043723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7.2</v>
      </c>
      <c r="EJ100" s="12">
        <f>IF('Données projet'!$A$192&gt;35,EJ99+EI100-ER99,IF(A100&lt;'Données projet'!$A$192,$EG$205^A100,IF(A100='Données projet'!$A$192,'Données projet'!$B$192,EJ99+EI100-ER99)))</f>
        <v>378.39999999999992</v>
      </c>
      <c r="EK100" s="17">
        <f>EJ100*VLOOKUP('Données projet'!$B$15,Paramètres!$A$1:$I$89,3,0)*VLOOKUP('Données projet'!$B$15,Paramètres!$A$1:$I$89,5,0)</f>
        <v>324.66719999999998</v>
      </c>
      <c r="EL100" s="13">
        <f t="shared" si="99"/>
        <v>76.323635512638404</v>
      </c>
      <c r="EM100" s="20">
        <f t="shared" si="73"/>
        <v>698.39237185117838</v>
      </c>
      <c r="EN100" s="59">
        <f t="shared" si="74"/>
        <v>991.72570518451175</v>
      </c>
      <c r="EO100" s="59">
        <f ca="1">AVERAGE(OFFSET($EN$3,0,0,'Données projet'!$E$15+1,1))-AVERAGE(OFFSET($H$3,0,0,'Données projet'!$E$15+1,1))</f>
        <v>447.47021939360354</v>
      </c>
      <c r="EP100" s="59">
        <f t="shared" si="100"/>
        <v>256.77417912163997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101.17249461126035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101.17249461126035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319</v>
      </c>
      <c r="FF100" s="17">
        <f>FE100*VLOOKUP('Données projet'!$B$16,Paramètres!$A$1:$I$89,3,0)*VLOOKUP('Données projet'!$B$16,Paramètres!$A$1:$I$89,5,0)</f>
        <v>253.79640000000001</v>
      </c>
      <c r="FG100" s="13">
        <f t="shared" si="101"/>
        <v>61.39816832228076</v>
      </c>
      <c r="FH100" s="20">
        <f t="shared" si="76"/>
        <v>548.96387316130563</v>
      </c>
      <c r="FI100" s="59">
        <f t="shared" si="77"/>
        <v>842.29720649463889</v>
      </c>
      <c r="FJ100" s="59">
        <f ca="1">AVERAGE(OFFSET($FI$3,0,0,'Données projet'!$E$16+1,1))-AVERAGE(OFFSET($H$3,0,0,'Données projet'!$E$16+1,1))</f>
        <v>353.37024194969638</v>
      </c>
      <c r="FK100" s="59">
        <f t="shared" si="102"/>
        <v>345.4750813433123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37.96974633673252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37.96974633673252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234.00000000000003</v>
      </c>
      <c r="GA100" s="17">
        <f>FZ100*VLOOKUP('Données projet'!$B$17,Paramètres!$A$1:$I$89,3,0)*VLOOKUP('Données projet'!$B$17,Paramètres!$A$1:$I$89,5,0)</f>
        <v>189.82080000000005</v>
      </c>
      <c r="GB100" s="13">
        <f t="shared" si="103"/>
        <v>47.500332100049796</v>
      </c>
      <c r="GC100" s="20">
        <f t="shared" si="79"/>
        <v>413.33430507425345</v>
      </c>
      <c r="GD100" s="59">
        <f t="shared" si="80"/>
        <v>706.66763840758676</v>
      </c>
      <c r="GE100" s="59">
        <f ca="1">AVERAGE(OFFSET($GD$3,0,0,'Données projet'!$E$17+1,1))-AVERAGE(OFFSET($H$3,0,0,'Données projet'!$E$17+1,1))</f>
        <v>272.90535195666996</v>
      </c>
      <c r="GF100" s="59">
        <f t="shared" si="104"/>
        <v>222.25422164416898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33.056449366798425</v>
      </c>
      <c r="GM100" s="21">
        <f>EXP(-LN(2)/25)*GM99+(1-EXP(-LN(2)/25))/(LN(2)/25)*Calculateur!GH100*Calculateur!GJ100*VLOOKUP('Données projet'!$B$17,Paramètres!$A$1:$I$89,3,0)*0.475*44/12</f>
        <v>0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33.056449366798425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6">
        <f t="shared" si="56"/>
        <v>256.66666666666669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9.9470000000000027</v>
      </c>
      <c r="N101" s="13">
        <f>IF('Données projet'!$A$36&gt;35,N100+M101-V100,IF(A101&lt;'Données projet'!$A$36,$K$205^A101,IF(A101='Données projet'!$A$36,'Données projet'!$B$36,N100+M101-V100)))</f>
        <v>454.85300000000012</v>
      </c>
      <c r="O101" s="13">
        <f>N101*VLOOKUP('Données projet'!$B$9,Paramètres!$A$1:$I$89,3,0)*VLOOKUP('Données projet'!$B$9,Paramètres!$A$1:$I$89,5,0)</f>
        <v>411.55099440000004</v>
      </c>
      <c r="P101" s="13">
        <f t="shared" si="87"/>
        <v>94.11455795809178</v>
      </c>
      <c r="Q101" s="20">
        <f t="shared" si="107"/>
        <v>880.70083702367663</v>
      </c>
      <c r="R101" s="59">
        <f t="shared" si="55"/>
        <v>1174.03417035701</v>
      </c>
      <c r="S101" s="59">
        <f ca="1">AVERAGE(OFFSET($R$3,0,0,'Données projet'!$E$9+1,1))-AVERAGE(OFFSET($H$3,0,0,'Données projet'!$E$9+1,1))</f>
        <v>530.15029472203241</v>
      </c>
      <c r="T101" s="59">
        <f t="shared" si="88"/>
        <v>279.93992816625956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101.57233414909585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101.57233414909585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9.9470000000000027</v>
      </c>
      <c r="AI101" s="13">
        <f>IF('Données projet'!$A$62&gt;35,AI100+AH101-AQ100,IF(A101&lt;'Données projet'!$A$62,$AF$205^A101,IF(A101='Données projet'!$A$62,'Données projet'!$B$62,AI100+AH101-AQ100)))</f>
        <v>454.85300000000012</v>
      </c>
      <c r="AJ101" s="13">
        <f>AI101*VLOOKUP('Données projet'!$B$10,Paramètres!$A$1:$I$89,3,0)*VLOOKUP('Données projet'!$B$10,Paramètres!$A$1:$I$89,5,0)</f>
        <v>305.11539240000008</v>
      </c>
      <c r="AK101" s="13">
        <f t="shared" si="89"/>
        <v>72.247788681935546</v>
      </c>
      <c r="AL101" s="20">
        <f t="shared" si="58"/>
        <v>657.24087371770452</v>
      </c>
      <c r="AM101" s="59">
        <f t="shared" si="59"/>
        <v>950.57420705103777</v>
      </c>
      <c r="AN101" s="59">
        <f ca="1">AVERAGE(OFFSET($AM$3,0,0,'Données projet'!$E$10+1,1))-AVERAGE(OFFSET($H$3,0,0,'Données projet'!$E$10+1,1))</f>
        <v>403.92523699584234</v>
      </c>
      <c r="AO101" s="59">
        <f t="shared" si="90"/>
        <v>218.36990038879748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92.816098446587588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92.816098446587588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9.9470000000000027</v>
      </c>
      <c r="BD101" s="12">
        <f>IF('Données projet'!$A$88&gt;35,BD100+BC101-BL100,IF(A101&lt;'Données projet'!$A$88,$BA$205^A101,IF(A101='Données projet'!$A$88,'Données projet'!$B$88,BD100+BC101-BL100)))</f>
        <v>454.85300000000012</v>
      </c>
      <c r="BE101" s="13">
        <f>BD101*VLOOKUP('Données projet'!$B$11,Paramètres!$A$1:$I$89,3,0)*VLOOKUP('Données projet'!$B$11,Paramètres!$A$1:$I$89,5,0)</f>
        <v>432.83811480000008</v>
      </c>
      <c r="BF101" s="13">
        <f t="shared" si="91"/>
        <v>98.403211842611611</v>
      </c>
      <c r="BG101" s="20">
        <f t="shared" si="61"/>
        <v>925.24531056921535</v>
      </c>
      <c r="BH101" s="59">
        <f t="shared" si="62"/>
        <v>1218.5786439025487</v>
      </c>
      <c r="BI101" s="59">
        <f ca="1">AVERAGE(OFFSET($BH$3,0,0,'Données projet'!$E$11+1,1))-AVERAGE(OFFSET($H$3,0,0,'Données projet'!$E$11+1,1))</f>
        <v>555.30922539833159</v>
      </c>
      <c r="BJ101" s="59">
        <f t="shared" si="92"/>
        <v>292.20785527099503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106.82607557060084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106.82607557060084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3</v>
      </c>
      <c r="BY101" s="12">
        <f>IF('Données projet'!$A$114&gt;35,BY100+BX101-CG100,IF(A101&lt;'Données projet'!$A$114,$BV$205^A101,IF(A101='Données projet'!$A$114,'Données projet'!$B$114,BY100+BX101-CG100)))</f>
        <v>249</v>
      </c>
      <c r="BZ101" s="13">
        <f>BY101*VLOOKUP('Données projet'!$B$12,Paramètres!$A$1:$I$89,3,0)*VLOOKUP('Données projet'!$B$12,Paramètres!$A$1:$I$89,5,0)</f>
        <v>217.52640000000005</v>
      </c>
      <c r="CA101" s="13">
        <f t="shared" si="93"/>
        <v>53.576907690651254</v>
      </c>
      <c r="CB101" s="20">
        <f t="shared" si="64"/>
        <v>472.17159422788433</v>
      </c>
      <c r="CC101" s="59">
        <f t="shared" si="65"/>
        <v>765.50492756121764</v>
      </c>
      <c r="CD101" s="59">
        <f ca="1">AVERAGE(OFFSET($CC$3,0,0,'Données projet'!$E$12+1,1))-AVERAGE(OFFSET($H$3,0,0,'Données projet'!$E$12+1,1))</f>
        <v>354.24684313982857</v>
      </c>
      <c r="CE101" s="59">
        <f t="shared" si="94"/>
        <v>322.65043486962185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53.222463294851067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53.222463294851067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319</v>
      </c>
      <c r="CU101" s="17">
        <f>CT101*VLOOKUP('Données projet'!$B$13,Paramètres!$A$1:$I$89,3,0)*VLOOKUP('Données projet'!$B$13,Paramètres!$A$1:$I$89,5,0)</f>
        <v>233.89079999999998</v>
      </c>
      <c r="CV101" s="13">
        <f t="shared" si="95"/>
        <v>57.123140349023068</v>
      </c>
      <c r="CW101" s="20">
        <f t="shared" si="67"/>
        <v>506.84927944121517</v>
      </c>
      <c r="CX101" s="59">
        <f t="shared" si="68"/>
        <v>800.18261277454849</v>
      </c>
      <c r="CY101" s="59">
        <f ca="1">AVERAGE(OFFSET($CX$3,0,0,'Données projet'!$E$13+1,1))-AVERAGE(OFFSET($H$3,0,0,'Données projet'!$E$13+1,1))</f>
        <v>328.55201074501201</v>
      </c>
      <c r="CZ101" s="59">
        <f t="shared" si="96"/>
        <v>321.81422611044985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27.832813310703738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27.832813310703738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328.00000000000006</v>
      </c>
      <c r="DP101" s="17">
        <f>DO101*VLOOKUP('Données projet'!$B$14,Paramètres!$A$1:$I$89,3,0)*VLOOKUP('Données projet'!$B$14,Paramètres!$A$1:$I$89,5,0)</f>
        <v>255.84000000000006</v>
      </c>
      <c r="DQ101" s="13">
        <f t="shared" si="97"/>
        <v>61.834803371075836</v>
      </c>
      <c r="DR101" s="20">
        <f t="shared" si="70"/>
        <v>553.28361587129041</v>
      </c>
      <c r="DS101" s="59">
        <f t="shared" si="71"/>
        <v>846.61694920462378</v>
      </c>
      <c r="DT101" s="59">
        <f ca="1">AVERAGE(OFFSET($DS$3,0,0,'Données projet'!$E$14+1,1))-AVERAGE(OFFSET($H$3,0,0,'Données projet'!$E$14+1,1))</f>
        <v>288.82868507674738</v>
      </c>
      <c r="DU101" s="59">
        <f t="shared" si="98"/>
        <v>283.48738729114024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28.368411072269669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28.368411072269669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7.2</v>
      </c>
      <c r="EJ101" s="12">
        <f>IF('Données projet'!$A$192&gt;35,EJ100+EI101-ER100,IF(A101&lt;'Données projet'!$A$192,$EG$205^A101,IF(A101='Données projet'!$A$192,'Données projet'!$B$192,EJ100+EI101-ER100)))</f>
        <v>385.59999999999991</v>
      </c>
      <c r="EK101" s="17">
        <f>EJ101*VLOOKUP('Données projet'!$B$15,Paramètres!$A$1:$I$89,3,0)*VLOOKUP('Données projet'!$B$15,Paramètres!$A$1:$I$89,5,0)</f>
        <v>330.84479999999996</v>
      </c>
      <c r="EL101" s="13">
        <f t="shared" si="99"/>
        <v>77.605429694617001</v>
      </c>
      <c r="EM101" s="20">
        <f t="shared" si="73"/>
        <v>711.38415005145782</v>
      </c>
      <c r="EN101" s="59">
        <f t="shared" si="74"/>
        <v>1004.7174833847912</v>
      </c>
      <c r="EO101" s="59">
        <f ca="1">AVERAGE(OFFSET($EN$3,0,0,'Données projet'!$E$15+1,1))-AVERAGE(OFFSET($H$3,0,0,'Données projet'!$E$15+1,1))</f>
        <v>447.47021939360354</v>
      </c>
      <c r="EP101" s="59">
        <f t="shared" si="100"/>
        <v>256.77417912163997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99.18856370106198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99.18856370106198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319</v>
      </c>
      <c r="FF101" s="17">
        <f>FE101*VLOOKUP('Données projet'!$B$16,Paramètres!$A$1:$I$89,3,0)*VLOOKUP('Données projet'!$B$16,Paramètres!$A$1:$I$89,5,0)</f>
        <v>253.79640000000001</v>
      </c>
      <c r="FG101" s="13">
        <f t="shared" si="101"/>
        <v>61.39816832228076</v>
      </c>
      <c r="FH101" s="20">
        <f t="shared" si="76"/>
        <v>548.96387316130563</v>
      </c>
      <c r="FI101" s="59">
        <f t="shared" si="77"/>
        <v>842.29720649463889</v>
      </c>
      <c r="FJ101" s="59">
        <f ca="1">AVERAGE(OFFSET($FI$3,0,0,'Données projet'!$E$16+1,1))-AVERAGE(OFFSET($H$3,0,0,'Données projet'!$E$16+1,1))</f>
        <v>353.37024194969638</v>
      </c>
      <c r="FK101" s="59">
        <f t="shared" si="102"/>
        <v>345.4750813433123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37.22518277032767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37.22518277032767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234.00000000000003</v>
      </c>
      <c r="GA101" s="17">
        <f>FZ101*VLOOKUP('Données projet'!$B$17,Paramètres!$A$1:$I$89,3,0)*VLOOKUP('Données projet'!$B$17,Paramètres!$A$1:$I$89,5,0)</f>
        <v>189.82080000000005</v>
      </c>
      <c r="GB101" s="13">
        <f t="shared" si="103"/>
        <v>47.500332100049796</v>
      </c>
      <c r="GC101" s="20">
        <f t="shared" si="79"/>
        <v>413.33430507425345</v>
      </c>
      <c r="GD101" s="59">
        <f t="shared" si="80"/>
        <v>706.66763840758676</v>
      </c>
      <c r="GE101" s="59">
        <f ca="1">AVERAGE(OFFSET($GD$3,0,0,'Données projet'!$E$17+1,1))-AVERAGE(OFFSET($H$3,0,0,'Données projet'!$E$17+1,1))</f>
        <v>272.90535195666996</v>
      </c>
      <c r="GF101" s="59">
        <f t="shared" si="104"/>
        <v>222.25422164416898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32.408232557158748</v>
      </c>
      <c r="GM101" s="21">
        <f>EXP(-LN(2)/25)*GM100+(1-EXP(-LN(2)/25))/(LN(2)/25)*Calculateur!GH101*Calculateur!GJ101*VLOOKUP('Données projet'!$B$17,Paramètres!$A$1:$I$89,3,0)*0.475*44/12</f>
        <v>0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32.408232557158748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6">
        <f t="shared" si="56"/>
        <v>256.66666666666669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>
        <f>VLOOKUP(A102,'Données projet'!$A$35:$I$55,2,0)</f>
        <v>464.8</v>
      </c>
      <c r="L102" s="12">
        <f>VLOOKUP(A102,'Données projet'!$A$35:$I$55,9,0)</f>
        <v>9.9470000000000027</v>
      </c>
      <c r="M102" s="12">
        <f t="array" ref="M102">INDEX(L:L,MIN(IF(ISNUMBER(L102:L298),ROW(L102:L298),"")))</f>
        <v>9.9470000000000027</v>
      </c>
      <c r="N102" s="13">
        <f>IF('Données projet'!$A$36&gt;35,N101+M102-V101,IF(A102&lt;'Données projet'!$A$36,$K$205^A102,IF(A102='Données projet'!$A$36,'Données projet'!$B$36,N101+M102-V101)))</f>
        <v>464.80000000000013</v>
      </c>
      <c r="O102" s="13">
        <f>N102*VLOOKUP('Données projet'!$B$9,Paramètres!$A$1:$I$89,3,0)*VLOOKUP('Données projet'!$B$9,Paramètres!$A$1:$I$89,5,0)</f>
        <v>420.55104000000011</v>
      </c>
      <c r="P102" s="13">
        <f t="shared" si="87"/>
        <v>95.930846819060008</v>
      </c>
      <c r="Q102" s="20">
        <f t="shared" si="107"/>
        <v>899.53928620986301</v>
      </c>
      <c r="R102" s="59">
        <f t="shared" si="55"/>
        <v>1192.8726195431964</v>
      </c>
      <c r="S102" s="59">
        <f ca="1">AVERAGE(OFFSET($R$3,0,0,'Données projet'!$E$9+1,1))-AVERAGE(OFFSET($H$3,0,0,'Données projet'!$E$9+1,1))</f>
        <v>530.15029472203241</v>
      </c>
      <c r="T102" s="59">
        <f t="shared" si="88"/>
        <v>279.93992816625956</v>
      </c>
      <c r="U102" s="15">
        <f>IF(ISNA(VLOOKUP(A102,'Données projet'!$A$35:$I$55,3,0)),0,VLOOKUP(A102,'Données projet'!$A$35:$I$55,3,0))</f>
        <v>9</v>
      </c>
      <c r="V102" s="15">
        <f>IF(ISNA(VLOOKUP(A102,'Données projet'!$A$35:$I$55,4,0)),0,VLOOKUP(A102,'Données projet'!$A$35:$I$55,4,0))</f>
        <v>62.94</v>
      </c>
      <c r="W102" s="16">
        <f>IF(ISNA(VLOOKUP(A102,'Données projet'!$A$35:$I$55,5,0)),0%,VLOOKUP(A102,'Données projet'!$A$35:$I$55,5,0)*VLOOKUP('Données projet'!$B$9,Paramètres!$A$1:$I$89,7,0))</f>
        <v>0.43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126.65097655355829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126.65097655355829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>
        <f>VLOOKUP(A102,'Données projet'!$A$61:$I$81,2,0)</f>
        <v>464.8</v>
      </c>
      <c r="AG102" s="12">
        <f>VLOOKUP(A102,'Données projet'!$A$61:$I$81,9,0)</f>
        <v>9.9470000000000027</v>
      </c>
      <c r="AH102" s="12">
        <f t="array" ref="AH102">INDEX(AG:AG,MIN(IF(ISNUMBER(AG102:AG298),ROW(AG102:AG298),"")))</f>
        <v>9.9470000000000027</v>
      </c>
      <c r="AI102" s="13">
        <f>IF('Données projet'!$A$62&gt;35,AI101+AH102-AQ101,IF(A102&lt;'Données projet'!$A$62,$AF$205^A102,IF(A102='Données projet'!$A$62,'Données projet'!$B$62,AI101+AH102-AQ101)))</f>
        <v>464.80000000000013</v>
      </c>
      <c r="AJ102" s="13">
        <f>AI102*VLOOKUP('Données projet'!$B$10,Paramètres!$A$1:$I$89,3,0)*VLOOKUP('Données projet'!$B$10,Paramètres!$A$1:$I$89,5,0)</f>
        <v>311.78784000000013</v>
      </c>
      <c r="AK102" s="13">
        <f t="shared" si="89"/>
        <v>73.642077266609391</v>
      </c>
      <c r="AL102" s="20">
        <f t="shared" si="58"/>
        <v>671.29043923934501</v>
      </c>
      <c r="AM102" s="59">
        <f t="shared" si="59"/>
        <v>964.62377257267826</v>
      </c>
      <c r="AN102" s="59">
        <f ca="1">AVERAGE(OFFSET($AM$3,0,0,'Données projet'!$E$10+1,1))-AVERAGE(OFFSET($H$3,0,0,'Données projet'!$E$10+1,1))</f>
        <v>403.92523699584234</v>
      </c>
      <c r="AO102" s="59">
        <f t="shared" si="90"/>
        <v>218.36990038879748</v>
      </c>
      <c r="AP102" s="15">
        <f>IF(ISNA(VLOOKUP(A102,'Données projet'!$A$61:$I$81,3,0)),0,VLOOKUP(A102,'Données projet'!$A$61:$I$81,3,0))</f>
        <v>9</v>
      </c>
      <c r="AQ102" s="15">
        <f>IF(ISNA(VLOOKUP(A102,'Données projet'!$A$61:$I$81,4,0)),0,VLOOKUP(A102,'Données projet'!$A$61:$I$81,4,0))</f>
        <v>62.94</v>
      </c>
      <c r="AR102" s="16">
        <f>IF(ISNA(VLOOKUP(A102,'Données projet'!$A$61:$I$81,5,0)),0%,VLOOKUP(A102,'Données projet'!$A$61:$I$81,5,0)*VLOOKUP('Données projet'!$B$10,Paramètres!$A$1:$I$89,7,0))</f>
        <v>0.53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115.73278891963086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115.73278891963086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>
        <f>VLOOKUP(A102,'Données projet'!$A$87:$I$107,2,0)</f>
        <v>464.8</v>
      </c>
      <c r="BB102" s="12">
        <f>VLOOKUP(A102,'Données projet'!$A$87:$I$107,9,0)</f>
        <v>9.9470000000000027</v>
      </c>
      <c r="BC102" s="12">
        <f t="array" ref="BC102">INDEX(BB:BB,MIN(IF(ISNUMBER(BB102:BB298),ROW(BB102:BB298),"")))</f>
        <v>9.9470000000000027</v>
      </c>
      <c r="BD102" s="12">
        <f>IF('Données projet'!$A$88&gt;35,BD101+BC102-BL101,IF(A102&lt;'Données projet'!$A$88,$BA$205^A102,IF(A102='Données projet'!$A$88,'Données projet'!$B$88,BD101+BC102-BL101)))</f>
        <v>464.80000000000013</v>
      </c>
      <c r="BE102" s="13">
        <f>BD102*VLOOKUP('Données projet'!$B$11,Paramètres!$A$1:$I$89,3,0)*VLOOKUP('Données projet'!$B$11,Paramètres!$A$1:$I$89,5,0)</f>
        <v>442.30368000000016</v>
      </c>
      <c r="BF102" s="13">
        <f t="shared" si="91"/>
        <v>100.30226615929689</v>
      </c>
      <c r="BG102" s="20">
        <f t="shared" si="61"/>
        <v>945.03868956077565</v>
      </c>
      <c r="BH102" s="59">
        <f t="shared" si="62"/>
        <v>1238.372022894109</v>
      </c>
      <c r="BI102" s="59">
        <f ca="1">AVERAGE(OFFSET($BH$3,0,0,'Données projet'!$E$11+1,1))-AVERAGE(OFFSET($H$3,0,0,'Données projet'!$E$11+1,1))</f>
        <v>555.30922539833159</v>
      </c>
      <c r="BJ102" s="59">
        <f t="shared" si="92"/>
        <v>292.20785527099503</v>
      </c>
      <c r="BK102" s="15">
        <f>IF(ISNA(VLOOKUP(A102,'Données projet'!$A$87:$I$107,3,0)),0,VLOOKUP(A102,'Données projet'!$A$87:$I$107,3,0))</f>
        <v>9</v>
      </c>
      <c r="BL102" s="15">
        <f>IF(ISNA(VLOOKUP(A102,'Données projet'!$A$87:$I$107,4,0)),0,VLOOKUP(A102,'Données projet'!$A$87:$I$107,4,0))</f>
        <v>62.94</v>
      </c>
      <c r="BM102" s="16">
        <f>IF(ISNA(VLOOKUP(A102,'Données projet'!$A$87:$I$107,5,0)),0%,VLOOKUP(A102,'Données projet'!$A$87:$I$107,5,0)*VLOOKUP('Données projet'!$B$11,Paramètres!$A$1:$I$89,7,0))</f>
        <v>0.43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133.20188913391479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133.20188913391479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3</v>
      </c>
      <c r="BY102" s="12">
        <f>IF('Données projet'!$A$114&gt;35,BY101+BX102-CG101,IF(A102&lt;'Données projet'!$A$114,$BV$205^A102,IF(A102='Données projet'!$A$114,'Données projet'!$B$114,BY101+BX102-CG101)))</f>
        <v>252</v>
      </c>
      <c r="BZ102" s="13">
        <f>BY102*VLOOKUP('Données projet'!$B$12,Paramètres!$A$1:$I$89,3,0)*VLOOKUP('Données projet'!$B$12,Paramètres!$A$1:$I$89,5,0)</f>
        <v>220.14720000000003</v>
      </c>
      <c r="CA102" s="13">
        <f t="shared" si="93"/>
        <v>54.146877667769687</v>
      </c>
      <c r="CB102" s="20">
        <f t="shared" si="64"/>
        <v>477.72885193803222</v>
      </c>
      <c r="CC102" s="59">
        <f t="shared" si="65"/>
        <v>771.06218527136548</v>
      </c>
      <c r="CD102" s="59">
        <f ca="1">AVERAGE(OFFSET($CC$3,0,0,'Données projet'!$E$12+1,1))-AVERAGE(OFFSET($H$3,0,0,'Données projet'!$E$12+1,1))</f>
        <v>354.24684313982857</v>
      </c>
      <c r="CE102" s="59">
        <f t="shared" si="94"/>
        <v>322.65043486962185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52.178803252136241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52.178803252136241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319</v>
      </c>
      <c r="CU102" s="17">
        <f>CT102*VLOOKUP('Données projet'!$B$13,Paramètres!$A$1:$I$89,3,0)*VLOOKUP('Données projet'!$B$13,Paramètres!$A$1:$I$89,5,0)</f>
        <v>233.89079999999998</v>
      </c>
      <c r="CV102" s="13">
        <f t="shared" si="95"/>
        <v>57.123140349023068</v>
      </c>
      <c r="CW102" s="20">
        <f t="shared" si="67"/>
        <v>506.84927944121517</v>
      </c>
      <c r="CX102" s="59">
        <f t="shared" si="68"/>
        <v>800.18261277454849</v>
      </c>
      <c r="CY102" s="59">
        <f ca="1">AVERAGE(OFFSET($CX$3,0,0,'Données projet'!$E$13+1,1))-AVERAGE(OFFSET($H$3,0,0,'Données projet'!$E$13+1,1))</f>
        <v>328.55201074501201</v>
      </c>
      <c r="CZ102" s="59">
        <f t="shared" si="96"/>
        <v>321.81422611044985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27.287028818020683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27.287028818020683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328.00000000000006</v>
      </c>
      <c r="DP102" s="17">
        <f>DO102*VLOOKUP('Données projet'!$B$14,Paramètres!$A$1:$I$89,3,0)*VLOOKUP('Données projet'!$B$14,Paramètres!$A$1:$I$89,5,0)</f>
        <v>255.84000000000006</v>
      </c>
      <c r="DQ102" s="13">
        <f t="shared" si="97"/>
        <v>61.834803371075836</v>
      </c>
      <c r="DR102" s="20">
        <f t="shared" si="70"/>
        <v>553.28361587129041</v>
      </c>
      <c r="DS102" s="59">
        <f t="shared" si="71"/>
        <v>846.61694920462378</v>
      </c>
      <c r="DT102" s="59">
        <f ca="1">AVERAGE(OFFSET($DS$3,0,0,'Données projet'!$E$14+1,1))-AVERAGE(OFFSET($H$3,0,0,'Données projet'!$E$14+1,1))</f>
        <v>288.82868507674738</v>
      </c>
      <c r="DU102" s="59">
        <f t="shared" si="98"/>
        <v>283.48738729114024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27.812123834164684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27.812123834164684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7.2</v>
      </c>
      <c r="EJ102" s="12">
        <f>IF('Données projet'!$A$192&gt;35,EJ101+EI102-ER101,IF(A102&lt;'Données projet'!$A$192,$EG$205^A102,IF(A102='Données projet'!$A$192,'Données projet'!$B$192,EJ101+EI102-ER101)))</f>
        <v>392.7999999999999</v>
      </c>
      <c r="EK102" s="17">
        <f>EJ102*VLOOKUP('Données projet'!$B$15,Paramètres!$A$1:$I$89,3,0)*VLOOKUP('Données projet'!$B$15,Paramètres!$A$1:$I$89,5,0)</f>
        <v>337.02239999999995</v>
      </c>
      <c r="EL102" s="13">
        <f t="shared" si="99"/>
        <v>78.884440823098231</v>
      </c>
      <c r="EM102" s="20">
        <f t="shared" si="73"/>
        <v>724.37108110022928</v>
      </c>
      <c r="EN102" s="59">
        <f t="shared" si="74"/>
        <v>1017.7044144335625</v>
      </c>
      <c r="EO102" s="59">
        <f ca="1">AVERAGE(OFFSET($EN$3,0,0,'Données projet'!$E$15+1,1))-AVERAGE(OFFSET($H$3,0,0,'Données projet'!$E$15+1,1))</f>
        <v>447.47021939360354</v>
      </c>
      <c r="EP102" s="59">
        <f t="shared" si="100"/>
        <v>256.77417912163997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97.243536465934227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97.243536465934227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319</v>
      </c>
      <c r="FF102" s="17">
        <f>FE102*VLOOKUP('Données projet'!$B$16,Paramètres!$A$1:$I$89,3,0)*VLOOKUP('Données projet'!$B$16,Paramètres!$A$1:$I$89,5,0)</f>
        <v>253.79640000000001</v>
      </c>
      <c r="FG102" s="13">
        <f t="shared" si="101"/>
        <v>61.39816832228076</v>
      </c>
      <c r="FH102" s="20">
        <f t="shared" si="76"/>
        <v>548.96387316130563</v>
      </c>
      <c r="FI102" s="59">
        <f t="shared" si="77"/>
        <v>842.29720649463889</v>
      </c>
      <c r="FJ102" s="59">
        <f ca="1">AVERAGE(OFFSET($FI$3,0,0,'Données projet'!$E$16+1,1))-AVERAGE(OFFSET($H$3,0,0,'Données projet'!$E$16+1,1))</f>
        <v>353.37024194969638</v>
      </c>
      <c r="FK102" s="59">
        <f t="shared" si="102"/>
        <v>345.4750813433123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36.495219641321093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36.495219641321093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234.00000000000003</v>
      </c>
      <c r="GA102" s="17">
        <f>FZ102*VLOOKUP('Données projet'!$B$17,Paramètres!$A$1:$I$89,3,0)*VLOOKUP('Données projet'!$B$17,Paramètres!$A$1:$I$89,5,0)</f>
        <v>189.82080000000005</v>
      </c>
      <c r="GB102" s="13">
        <f t="shared" si="103"/>
        <v>47.500332100049796</v>
      </c>
      <c r="GC102" s="20">
        <f t="shared" si="79"/>
        <v>413.33430507425345</v>
      </c>
      <c r="GD102" s="59">
        <f t="shared" si="80"/>
        <v>706.66763840758676</v>
      </c>
      <c r="GE102" s="59">
        <f ca="1">AVERAGE(OFFSET($GD$3,0,0,'Données projet'!$E$17+1,1))-AVERAGE(OFFSET($H$3,0,0,'Données projet'!$E$17+1,1))</f>
        <v>272.90535195666996</v>
      </c>
      <c r="GF102" s="59">
        <f t="shared" si="104"/>
        <v>222.25422164416898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31.772726883782887</v>
      </c>
      <c r="GM102" s="21">
        <f>EXP(-LN(2)/25)*GM101+(1-EXP(-LN(2)/25))/(LN(2)/25)*Calculateur!GH102*Calculateur!GJ102*VLOOKUP('Données projet'!$B$17,Paramètres!$A$1:$I$89,3,0)*0.475*44/12</f>
        <v>0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31.772726883782887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6">
        <f t="shared" si="56"/>
        <v>256.66666666666669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9.7110000000000021</v>
      </c>
      <c r="N103" s="13">
        <f>IF('Données projet'!$A$36&gt;35,N102+M103-V102,IF(A103&lt;'Données projet'!$A$36,$K$205^A103,IF(A103='Données projet'!$A$36,'Données projet'!$B$36,N102+M103-V102)))</f>
        <v>411.57100000000014</v>
      </c>
      <c r="O103" s="13">
        <f>N103*VLOOKUP('Données projet'!$B$9,Paramètres!$A$1:$I$89,3,0)*VLOOKUP('Données projet'!$B$9,Paramètres!$A$1:$I$89,5,0)</f>
        <v>372.3894408000001</v>
      </c>
      <c r="P103" s="13">
        <f t="shared" si="87"/>
        <v>86.155960872174461</v>
      </c>
      <c r="Q103" s="20">
        <f t="shared" si="107"/>
        <v>798.63324124570397</v>
      </c>
      <c r="R103" s="59">
        <f t="shared" si="55"/>
        <v>1091.9665745790373</v>
      </c>
      <c r="S103" s="59">
        <f ca="1">AVERAGE(OFFSET($R$3,0,0,'Données projet'!$E$9+1,1))-AVERAGE(OFFSET($H$3,0,0,'Données projet'!$E$9+1,1))</f>
        <v>530.15029472203241</v>
      </c>
      <c r="T103" s="59">
        <f t="shared" si="88"/>
        <v>279.93992816625956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124.16742815281096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124.16742815281096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9.7110000000000021</v>
      </c>
      <c r="AI103" s="13">
        <f>IF('Données projet'!$A$62&gt;35,AI102+AH103-AQ102,IF(A103&lt;'Données projet'!$A$62,$AF$205^A103,IF(A103='Données projet'!$A$62,'Données projet'!$B$62,AI102+AH103-AQ102)))</f>
        <v>411.57100000000014</v>
      </c>
      <c r="AJ103" s="13">
        <f>AI103*VLOOKUP('Données projet'!$B$10,Paramètres!$A$1:$I$89,3,0)*VLOOKUP('Données projet'!$B$10,Paramètres!$A$1:$I$89,5,0)</f>
        <v>276.0818268000001</v>
      </c>
      <c r="AK103" s="13">
        <f t="shared" si="89"/>
        <v>66.138308353461298</v>
      </c>
      <c r="AL103" s="20">
        <f t="shared" si="58"/>
        <v>596.03340205894528</v>
      </c>
      <c r="AM103" s="59">
        <f t="shared" si="59"/>
        <v>889.36673539227854</v>
      </c>
      <c r="AN103" s="59">
        <f ca="1">AVERAGE(OFFSET($AM$3,0,0,'Données projet'!$E$10+1,1))-AVERAGE(OFFSET($H$3,0,0,'Données projet'!$E$10+1,1))</f>
        <v>403.92523699584234</v>
      </c>
      <c r="AO103" s="59">
        <f t="shared" si="90"/>
        <v>218.36990038879748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113.46333951894796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113.46333951894796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9.7110000000000021</v>
      </c>
      <c r="BD103" s="12">
        <f>IF('Données projet'!$A$88&gt;35,BD102+BC103-BL102,IF(A103&lt;'Données projet'!$A$88,$BA$205^A103,IF(A103='Données projet'!$A$88,'Données projet'!$B$88,BD102+BC103-BL102)))</f>
        <v>411.57100000000014</v>
      </c>
      <c r="BE103" s="13">
        <f>BD103*VLOOKUP('Données projet'!$B$11,Paramètres!$A$1:$I$89,3,0)*VLOOKUP('Données projet'!$B$11,Paramètres!$A$1:$I$89,5,0)</f>
        <v>391.65096360000018</v>
      </c>
      <c r="BF103" s="13">
        <f t="shared" si="91"/>
        <v>90.081953877778645</v>
      </c>
      <c r="BG103" s="20">
        <f t="shared" si="61"/>
        <v>839.01816460713133</v>
      </c>
      <c r="BH103" s="59">
        <f t="shared" si="62"/>
        <v>1132.3514979404647</v>
      </c>
      <c r="BI103" s="59">
        <f ca="1">AVERAGE(OFFSET($BH$3,0,0,'Données projet'!$E$11+1,1))-AVERAGE(OFFSET($H$3,0,0,'Données projet'!$E$11+1,1))</f>
        <v>555.30922539833159</v>
      </c>
      <c r="BJ103" s="59">
        <f t="shared" si="92"/>
        <v>292.20785527099503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130.5898813331288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130.5898813331288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255</v>
      </c>
      <c r="BW103" s="12">
        <f>VLOOKUP(A103,'Données projet'!$A$113:$I$133,9,0)</f>
        <v>3</v>
      </c>
      <c r="BX103" s="12">
        <f t="array" ref="BX103">INDEX(BW:BW,MIN(IF(ISNUMBER(BW103:BW299),ROW(BW103:BW299),"")))</f>
        <v>3</v>
      </c>
      <c r="BY103" s="12">
        <f>IF('Données projet'!$A$114&gt;35,BY102+BX103-CG102,IF(A103&lt;'Données projet'!$A$114,$BV$205^A103,IF(A103='Données projet'!$A$114,'Données projet'!$B$114,BY102+BX103-CG102)))</f>
        <v>255</v>
      </c>
      <c r="BZ103" s="13">
        <f>BY103*VLOOKUP('Données projet'!$B$12,Paramètres!$A$1:$I$89,3,0)*VLOOKUP('Données projet'!$B$12,Paramètres!$A$1:$I$89,5,0)</f>
        <v>222.76800000000003</v>
      </c>
      <c r="CA103" s="13">
        <f t="shared" si="93"/>
        <v>54.716058356609508</v>
      </c>
      <c r="CB103" s="20">
        <f t="shared" si="64"/>
        <v>483.28473497109491</v>
      </c>
      <c r="CC103" s="59">
        <f t="shared" si="65"/>
        <v>776.61806830442822</v>
      </c>
      <c r="CD103" s="59">
        <f ca="1">AVERAGE(OFFSET($CC$3,0,0,'Données projet'!$E$12+1,1))-AVERAGE(OFFSET($H$3,0,0,'Données projet'!$E$12+1,1))</f>
        <v>354.24684313982857</v>
      </c>
      <c r="CE103" s="59">
        <f t="shared" si="94"/>
        <v>322.65043486962185</v>
      </c>
      <c r="CF103" s="15">
        <f>IF(ISNA(VLOOKUP(A103,'Données projet'!$A$113:$I$133,3,0)),0,VLOOKUP(A103,'Données projet'!$A$113:$I$133,3,0))</f>
        <v>17</v>
      </c>
      <c r="CG103" s="15">
        <f>IF(ISNA(VLOOKUP(A103,'Données projet'!$A$113:$I$133,4,0)),0,VLOOKUP(A103,'Données projet'!$A$113:$I$133,4,0))</f>
        <v>12</v>
      </c>
      <c r="CH103" s="16">
        <f>IF(ISNA(VLOOKUP(A103,'Données projet'!$A$113:$I$133,5,0)),0%,VLOOKUP(A103,'Données projet'!$A$113:$I$133,5,0)*VLOOKUP('Données projet'!$B$12,Paramètres!$A$1:$I$89,7,0))</f>
        <v>0.43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56.138821591858807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56.138821591858807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319</v>
      </c>
      <c r="CU103" s="17">
        <f>CT103*VLOOKUP('Données projet'!$B$13,Paramètres!$A$1:$I$89,3,0)*VLOOKUP('Données projet'!$B$13,Paramètres!$A$1:$I$89,5,0)</f>
        <v>233.89079999999998</v>
      </c>
      <c r="CV103" s="13">
        <f t="shared" si="95"/>
        <v>57.123140349023068</v>
      </c>
      <c r="CW103" s="20">
        <f t="shared" si="67"/>
        <v>506.84927944121517</v>
      </c>
      <c r="CX103" s="59">
        <f t="shared" si="68"/>
        <v>800.18261277454849</v>
      </c>
      <c r="CY103" s="59">
        <f ca="1">AVERAGE(OFFSET($CX$3,0,0,'Données projet'!$E$13+1,1))-AVERAGE(OFFSET($H$3,0,0,'Données projet'!$E$13+1,1))</f>
        <v>328.55201074501201</v>
      </c>
      <c r="CZ103" s="59">
        <f t="shared" si="96"/>
        <v>321.81422611044985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26.751946826343474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26.751946826343474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328.00000000000006</v>
      </c>
      <c r="DP103" s="17">
        <f>DO103*VLOOKUP('Données projet'!$B$14,Paramètres!$A$1:$I$89,3,0)*VLOOKUP('Données projet'!$B$14,Paramètres!$A$1:$I$89,5,0)</f>
        <v>255.84000000000006</v>
      </c>
      <c r="DQ103" s="13">
        <f t="shared" si="97"/>
        <v>61.834803371075836</v>
      </c>
      <c r="DR103" s="20">
        <f t="shared" si="70"/>
        <v>553.28361587129041</v>
      </c>
      <c r="DS103" s="59">
        <f t="shared" si="71"/>
        <v>846.61694920462378</v>
      </c>
      <c r="DT103" s="59">
        <f ca="1">AVERAGE(OFFSET($DS$3,0,0,'Données projet'!$E$14+1,1))-AVERAGE(OFFSET($H$3,0,0,'Données projet'!$E$14+1,1))</f>
        <v>288.82868507674738</v>
      </c>
      <c r="DU103" s="59">
        <f t="shared" si="98"/>
        <v>283.48738729114024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27.266745049497224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27.266745049497224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>
        <f>VLOOKUP(A103,'Données projet'!$A$191:$I$211,2,0)</f>
        <v>400</v>
      </c>
      <c r="EH103" s="12">
        <f>VLOOKUP(A103,'Données projet'!$A$191:$I$211,9,0)</f>
        <v>7.2</v>
      </c>
      <c r="EI103" s="12">
        <f t="array" ref="EI103">INDEX(EH:EH,MIN(IF(ISNUMBER(EH103:EH299),ROW(EH103:EH299),"")))</f>
        <v>7.2</v>
      </c>
      <c r="EJ103" s="12">
        <f>IF('Données projet'!$A$192&gt;35,EJ102+EI103-ER102,IF(A103&lt;'Données projet'!$A$192,$EG$205^A103,IF(A103='Données projet'!$A$192,'Données projet'!$B$192,EJ102+EI103-ER102)))</f>
        <v>399.99999999999989</v>
      </c>
      <c r="EK103" s="17">
        <f>EJ103*VLOOKUP('Données projet'!$B$15,Paramètres!$A$1:$I$89,3,0)*VLOOKUP('Données projet'!$B$15,Paramètres!$A$1:$I$89,5,0)</f>
        <v>343.19999999999993</v>
      </c>
      <c r="EL103" s="13">
        <f t="shared" si="99"/>
        <v>80.160725794932105</v>
      </c>
      <c r="EM103" s="20">
        <f t="shared" si="73"/>
        <v>737.35326409283982</v>
      </c>
      <c r="EN103" s="59">
        <f t="shared" si="74"/>
        <v>1030.6865974261732</v>
      </c>
      <c r="EO103" s="59">
        <f ca="1">AVERAGE(OFFSET($EN$3,0,0,'Données projet'!$E$15+1,1))-AVERAGE(OFFSET($H$3,0,0,'Données projet'!$E$15+1,1))</f>
        <v>447.47021939360354</v>
      </c>
      <c r="EP103" s="59">
        <f t="shared" si="100"/>
        <v>256.77417912163997</v>
      </c>
      <c r="EQ103" s="15">
        <f>IF(ISNA(VLOOKUP(A103,'Données projet'!$A$191:$I$211,3,0)),0,VLOOKUP(A103,'Données projet'!$A$191:$I$211,3,0))</f>
        <v>16</v>
      </c>
      <c r="ER103" s="15">
        <f>IF(ISNA(VLOOKUP(A103,'Données projet'!$A$191:$I$211,4,0)),0,VLOOKUP(A103,'Données projet'!$A$191:$I$211,4,0))</f>
        <v>24</v>
      </c>
      <c r="ES103" s="16">
        <f>IF(ISNA(VLOOKUP(A103,'Données projet'!$A$191:$I$211,5,0)),0%,VLOOKUP(A103,'Données projet'!$A$191:$I$211,5,0)*VLOOKUP('Données projet'!$B$15,Paramètres!$A$1:$I$89,7,0))</f>
        <v>0.53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107.40148843786939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107.40148843786939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319</v>
      </c>
      <c r="FF103" s="17">
        <f>FE103*VLOOKUP('Données projet'!$B$16,Paramètres!$A$1:$I$89,3,0)*VLOOKUP('Données projet'!$B$16,Paramètres!$A$1:$I$89,5,0)</f>
        <v>253.79640000000001</v>
      </c>
      <c r="FG103" s="13">
        <f t="shared" si="101"/>
        <v>61.39816832228076</v>
      </c>
      <c r="FH103" s="20">
        <f t="shared" si="76"/>
        <v>548.96387316130563</v>
      </c>
      <c r="FI103" s="59">
        <f t="shared" si="77"/>
        <v>842.29720649463889</v>
      </c>
      <c r="FJ103" s="59">
        <f ca="1">AVERAGE(OFFSET($FI$3,0,0,'Données projet'!$E$16+1,1))-AVERAGE(OFFSET($H$3,0,0,'Données projet'!$E$16+1,1))</f>
        <v>353.37024194969638</v>
      </c>
      <c r="FK103" s="59">
        <f t="shared" si="102"/>
        <v>345.4750813433123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35.779570644040788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35.779570644040788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234.00000000000003</v>
      </c>
      <c r="GA103" s="17">
        <f>FZ103*VLOOKUP('Données projet'!$B$17,Paramètres!$A$1:$I$89,3,0)*VLOOKUP('Données projet'!$B$17,Paramètres!$A$1:$I$89,5,0)</f>
        <v>189.82080000000005</v>
      </c>
      <c r="GB103" s="13">
        <f t="shared" si="103"/>
        <v>47.500332100049796</v>
      </c>
      <c r="GC103" s="20">
        <f t="shared" si="79"/>
        <v>413.33430507425345</v>
      </c>
      <c r="GD103" s="59">
        <f t="shared" si="80"/>
        <v>706.66763840758676</v>
      </c>
      <c r="GE103" s="59">
        <f ca="1">AVERAGE(OFFSET($GD$3,0,0,'Données projet'!$E$17+1,1))-AVERAGE(OFFSET($H$3,0,0,'Données projet'!$E$17+1,1))</f>
        <v>272.90535195666996</v>
      </c>
      <c r="GF103" s="59">
        <f t="shared" si="104"/>
        <v>222.25422164416898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31.149683089041741</v>
      </c>
      <c r="GM103" s="21">
        <f>EXP(-LN(2)/25)*GM102+(1-EXP(-LN(2)/25))/(LN(2)/25)*Calculateur!GH103*Calculateur!GJ103*VLOOKUP('Données projet'!$B$17,Paramètres!$A$1:$I$89,3,0)*0.475*44/12</f>
        <v>0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31.149683089041741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6">
        <f t="shared" si="56"/>
        <v>256.66666666666669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9.7110000000000021</v>
      </c>
      <c r="N104" s="13">
        <f>IF('Données projet'!$A$36&gt;35,N103+M104-V103,IF(A104&lt;'Données projet'!$A$36,$K$205^A104,IF(A104='Données projet'!$A$36,'Données projet'!$B$36,N103+M104-V103)))</f>
        <v>421.28200000000015</v>
      </c>
      <c r="O104" s="13">
        <f>N104*VLOOKUP('Données projet'!$B$9,Paramètres!$A$1:$I$89,3,0)*VLOOKUP('Données projet'!$B$9,Paramètres!$A$1:$I$89,5,0)</f>
        <v>381.17595360000013</v>
      </c>
      <c r="P104" s="13">
        <f t="shared" si="87"/>
        <v>87.949738529484478</v>
      </c>
      <c r="Q104" s="20">
        <f t="shared" si="107"/>
        <v>817.06058045885231</v>
      </c>
      <c r="R104" s="59">
        <f t="shared" si="55"/>
        <v>1110.3939137921857</v>
      </c>
      <c r="S104" s="59">
        <f ca="1">AVERAGE(OFFSET($R$3,0,0,'Données projet'!$E$9+1,1))-AVERAGE(OFFSET($H$3,0,0,'Données projet'!$E$9+1,1))</f>
        <v>530.15029472203241</v>
      </c>
      <c r="T104" s="59">
        <f t="shared" si="88"/>
        <v>279.93992816625956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121.73258062138733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121.73258062138733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9.7110000000000021</v>
      </c>
      <c r="AI104" s="13">
        <f>IF('Données projet'!$A$62&gt;35,AI103+AH104-AQ103,IF(A104&lt;'Données projet'!$A$62,$AF$205^A104,IF(A104='Données projet'!$A$62,'Données projet'!$B$62,AI103+AH104-AQ103)))</f>
        <v>421.28200000000015</v>
      </c>
      <c r="AJ104" s="13">
        <f>AI104*VLOOKUP('Données projet'!$B$10,Paramètres!$A$1:$I$89,3,0)*VLOOKUP('Données projet'!$B$10,Paramètres!$A$1:$I$89,5,0)</f>
        <v>282.59596560000011</v>
      </c>
      <c r="AK104" s="13">
        <f t="shared" si="89"/>
        <v>67.515316033669649</v>
      </c>
      <c r="AL104" s="20">
        <f t="shared" si="58"/>
        <v>609.77714884530803</v>
      </c>
      <c r="AM104" s="59">
        <f t="shared" si="59"/>
        <v>903.1104821786414</v>
      </c>
      <c r="AN104" s="59">
        <f ca="1">AVERAGE(OFFSET($AM$3,0,0,'Données projet'!$E$10+1,1))-AVERAGE(OFFSET($H$3,0,0,'Données projet'!$E$10+1,1))</f>
        <v>403.92523699584234</v>
      </c>
      <c r="AO104" s="59">
        <f t="shared" si="90"/>
        <v>218.36990038879748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111.23839263678499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111.23839263678499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9.7110000000000021</v>
      </c>
      <c r="BD104" s="12">
        <f>IF('Données projet'!$A$88&gt;35,BD103+BC104-BL103,IF(A104&lt;'Données projet'!$A$88,$BA$205^A104,IF(A104='Données projet'!$A$88,'Données projet'!$B$88,BD103+BC104-BL103)))</f>
        <v>421.28200000000015</v>
      </c>
      <c r="BE104" s="13">
        <f>BD104*VLOOKUP('Données projet'!$B$11,Paramètres!$A$1:$I$89,3,0)*VLOOKUP('Données projet'!$B$11,Paramètres!$A$1:$I$89,5,0)</f>
        <v>400.89195120000016</v>
      </c>
      <c r="BF104" s="13">
        <f t="shared" si="91"/>
        <v>91.957471190301248</v>
      </c>
      <c r="BG104" s="20">
        <f t="shared" si="61"/>
        <v>858.37941066310816</v>
      </c>
      <c r="BH104" s="59">
        <f t="shared" si="62"/>
        <v>1151.7127439964415</v>
      </c>
      <c r="BI104" s="59">
        <f ca="1">AVERAGE(OFFSET($BH$3,0,0,'Données projet'!$E$11+1,1))-AVERAGE(OFFSET($H$3,0,0,'Données projet'!$E$11+1,1))</f>
        <v>555.30922539833159</v>
      </c>
      <c r="BJ104" s="59">
        <f t="shared" si="92"/>
        <v>292.20785527099503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128.02909341214877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128.02909341214877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243</v>
      </c>
      <c r="BZ104" s="13">
        <f>BY104*VLOOKUP('Données projet'!$B$12,Paramètres!$A$1:$I$89,3,0)*VLOOKUP('Données projet'!$B$12,Paramètres!$A$1:$I$89,5,0)</f>
        <v>212.28480000000002</v>
      </c>
      <c r="CA104" s="13">
        <f t="shared" si="93"/>
        <v>52.434557099704193</v>
      </c>
      <c r="CB104" s="20">
        <f t="shared" si="64"/>
        <v>461.05288028198476</v>
      </c>
      <c r="CC104" s="59">
        <f t="shared" si="65"/>
        <v>754.38621361531807</v>
      </c>
      <c r="CD104" s="59">
        <f ca="1">AVERAGE(OFFSET($CC$3,0,0,'Données projet'!$E$12+1,1))-AVERAGE(OFFSET($H$3,0,0,'Données projet'!$E$12+1,1))</f>
        <v>354.24684313982857</v>
      </c>
      <c r="CE104" s="59">
        <f t="shared" si="94"/>
        <v>322.65043486962185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55.037973541742581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55.037973541742581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319</v>
      </c>
      <c r="CU104" s="17">
        <f>CT104*VLOOKUP('Données projet'!$B$13,Paramètres!$A$1:$I$89,3,0)*VLOOKUP('Données projet'!$B$13,Paramètres!$A$1:$I$89,5,0)</f>
        <v>233.89079999999998</v>
      </c>
      <c r="CV104" s="13">
        <f t="shared" si="95"/>
        <v>57.123140349023068</v>
      </c>
      <c r="CW104" s="20">
        <f t="shared" si="67"/>
        <v>506.84927944121517</v>
      </c>
      <c r="CX104" s="59">
        <f t="shared" si="68"/>
        <v>800.18261277454849</v>
      </c>
      <c r="CY104" s="59">
        <f ca="1">AVERAGE(OFFSET($CX$3,0,0,'Données projet'!$E$13+1,1))-AVERAGE(OFFSET($H$3,0,0,'Données projet'!$E$13+1,1))</f>
        <v>328.55201074501201</v>
      </c>
      <c r="CZ104" s="59">
        <f t="shared" si="96"/>
        <v>321.81422611044985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26.227357466155265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26.227357466155265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328.00000000000006</v>
      </c>
      <c r="DP104" s="17">
        <f>DO104*VLOOKUP('Données projet'!$B$14,Paramètres!$A$1:$I$89,3,0)*VLOOKUP('Données projet'!$B$14,Paramètres!$A$1:$I$89,5,0)</f>
        <v>255.84000000000006</v>
      </c>
      <c r="DQ104" s="13">
        <f t="shared" si="97"/>
        <v>61.834803371075836</v>
      </c>
      <c r="DR104" s="20">
        <f t="shared" si="70"/>
        <v>553.28361587129041</v>
      </c>
      <c r="DS104" s="59">
        <f t="shared" si="71"/>
        <v>846.61694920462378</v>
      </c>
      <c r="DT104" s="59">
        <f ca="1">AVERAGE(OFFSET($DS$3,0,0,'Données projet'!$E$14+1,1))-AVERAGE(OFFSET($H$3,0,0,'Données projet'!$E$14+1,1))</f>
        <v>288.82868507674738</v>
      </c>
      <c r="DU104" s="59">
        <f t="shared" si="98"/>
        <v>283.48738729114024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26.732060810148884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26.732060810148884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6.6</v>
      </c>
      <c r="EJ104" s="12">
        <f>IF('Données projet'!$A$192&gt;35,EJ103+EI104-ER103,IF(A104&lt;'Données projet'!$A$192,$EG$205^A104,IF(A104='Données projet'!$A$192,'Données projet'!$B$192,EJ103+EI104-ER103)))</f>
        <v>382.59999999999991</v>
      </c>
      <c r="EK104" s="17">
        <f>EJ104*VLOOKUP('Données projet'!$B$15,Paramètres!$A$1:$I$89,3,0)*VLOOKUP('Données projet'!$B$15,Paramètres!$A$1:$I$89,5,0)</f>
        <v>328.27079999999995</v>
      </c>
      <c r="EL104" s="13">
        <f t="shared" si="99"/>
        <v>77.071690347038668</v>
      </c>
      <c r="EM104" s="20">
        <f t="shared" si="73"/>
        <v>705.97150402109219</v>
      </c>
      <c r="EN104" s="59">
        <f t="shared" si="74"/>
        <v>999.30483735442544</v>
      </c>
      <c r="EO104" s="59">
        <f ca="1">AVERAGE(OFFSET($EN$3,0,0,'Données projet'!$E$15+1,1))-AVERAGE(OFFSET($H$3,0,0,'Données projet'!$E$15+1,1))</f>
        <v>447.47021939360354</v>
      </c>
      <c r="EP104" s="59">
        <f t="shared" si="100"/>
        <v>256.77417912163997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105.29541075804229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105.29541075804229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319</v>
      </c>
      <c r="FF104" s="17">
        <f>FE104*VLOOKUP('Données projet'!$B$16,Paramètres!$A$1:$I$89,3,0)*VLOOKUP('Données projet'!$B$16,Paramètres!$A$1:$I$89,5,0)</f>
        <v>253.79640000000001</v>
      </c>
      <c r="FG104" s="13">
        <f t="shared" si="101"/>
        <v>61.39816832228076</v>
      </c>
      <c r="FH104" s="20">
        <f t="shared" si="76"/>
        <v>548.96387316130563</v>
      </c>
      <c r="FI104" s="59">
        <f t="shared" si="77"/>
        <v>842.29720649463889</v>
      </c>
      <c r="FJ104" s="59">
        <f ca="1">AVERAGE(OFFSET($FI$3,0,0,'Données projet'!$E$16+1,1))-AVERAGE(OFFSET($H$3,0,0,'Données projet'!$E$16+1,1))</f>
        <v>353.37024194969638</v>
      </c>
      <c r="FK104" s="59">
        <f t="shared" si="102"/>
        <v>345.4750813433123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35.077955087094359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35.077955087094359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234.00000000000003</v>
      </c>
      <c r="GA104" s="17">
        <f>FZ104*VLOOKUP('Données projet'!$B$17,Paramètres!$A$1:$I$89,3,0)*VLOOKUP('Données projet'!$B$17,Paramètres!$A$1:$I$89,5,0)</f>
        <v>189.82080000000005</v>
      </c>
      <c r="GB104" s="13">
        <f t="shared" si="103"/>
        <v>47.500332100049796</v>
      </c>
      <c r="GC104" s="20">
        <f t="shared" si="79"/>
        <v>413.33430507425345</v>
      </c>
      <c r="GD104" s="59">
        <f t="shared" si="80"/>
        <v>706.66763840758676</v>
      </c>
      <c r="GE104" s="59">
        <f ca="1">AVERAGE(OFFSET($GD$3,0,0,'Données projet'!$E$17+1,1))-AVERAGE(OFFSET($H$3,0,0,'Données projet'!$E$17+1,1))</f>
        <v>272.90535195666996</v>
      </c>
      <c r="GF104" s="59">
        <f t="shared" si="104"/>
        <v>222.25422164416898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30.53885680309628</v>
      </c>
      <c r="GM104" s="21">
        <f>EXP(-LN(2)/25)*GM103+(1-EXP(-LN(2)/25))/(LN(2)/25)*Calculateur!GH104*Calculateur!GJ104*VLOOKUP('Données projet'!$B$17,Paramètres!$A$1:$I$89,3,0)*0.475*44/12</f>
        <v>0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30.53885680309628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6">
        <f t="shared" si="56"/>
        <v>256.66666666666669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9.7110000000000021</v>
      </c>
      <c r="N105" s="13">
        <f>IF('Données projet'!$A$36&gt;35,N104+M105-V104,IF(A105&lt;'Données projet'!$A$36,$K$205^A105,IF(A105='Données projet'!$A$36,'Données projet'!$B$36,N104+M105-V104)))</f>
        <v>430.99300000000017</v>
      </c>
      <c r="O105" s="13">
        <f>N105*VLOOKUP('Données projet'!$B$9,Paramètres!$A$1:$I$89,3,0)*VLOOKUP('Données projet'!$B$9,Paramètres!$A$1:$I$89,5,0)</f>
        <v>389.9624664000001</v>
      </c>
      <c r="P105" s="13">
        <f t="shared" si="87"/>
        <v>89.738709223725238</v>
      </c>
      <c r="Q105" s="20">
        <f t="shared" si="107"/>
        <v>835.47954754465491</v>
      </c>
      <c r="R105" s="59">
        <f t="shared" si="55"/>
        <v>1128.8128808779882</v>
      </c>
      <c r="S105" s="59">
        <f ca="1">AVERAGE(OFFSET($R$3,0,0,'Données projet'!$E$9+1,1))-AVERAGE(OFFSET($H$3,0,0,'Données projet'!$E$9+1,1))</f>
        <v>530.15029472203241</v>
      </c>
      <c r="T105" s="59">
        <f t="shared" si="88"/>
        <v>279.93992816625956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119.34547896494456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119.34547896494456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9.7110000000000021</v>
      </c>
      <c r="AI105" s="13">
        <f>IF('Données projet'!$A$62&gt;35,AI104+AH105-AQ104,IF(A105&lt;'Données projet'!$A$62,$AF$205^A105,IF(A105='Données projet'!$A$62,'Données projet'!$B$62,AI104+AH105-AQ104)))</f>
        <v>430.99300000000017</v>
      </c>
      <c r="AJ105" s="13">
        <f>AI105*VLOOKUP('Données projet'!$B$10,Paramètres!$A$1:$I$89,3,0)*VLOOKUP('Données projet'!$B$10,Paramètres!$A$1:$I$89,5,0)</f>
        <v>289.11010440000013</v>
      </c>
      <c r="AK105" s="13">
        <f t="shared" si="89"/>
        <v>68.888633610459792</v>
      </c>
      <c r="AL105" s="20">
        <f t="shared" si="58"/>
        <v>623.51446870155098</v>
      </c>
      <c r="AM105" s="59">
        <f t="shared" si="59"/>
        <v>916.84780203488435</v>
      </c>
      <c r="AN105" s="59">
        <f ca="1">AVERAGE(OFFSET($AM$3,0,0,'Données projet'!$E$10+1,1))-AVERAGE(OFFSET($H$3,0,0,'Données projet'!$E$10+1,1))</f>
        <v>403.92523699584234</v>
      </c>
      <c r="AO105" s="59">
        <f t="shared" si="90"/>
        <v>218.36990038879748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109.05707560589764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109.05707560589764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9.7110000000000021</v>
      </c>
      <c r="BD105" s="12">
        <f>IF('Données projet'!$A$88&gt;35,BD104+BC105-BL104,IF(A105&lt;'Données projet'!$A$88,$BA$205^A105,IF(A105='Données projet'!$A$88,'Données projet'!$B$88,BD104+BC105-BL104)))</f>
        <v>430.99300000000017</v>
      </c>
      <c r="BE105" s="13">
        <f>BD105*VLOOKUP('Données projet'!$B$11,Paramètres!$A$1:$I$89,3,0)*VLOOKUP('Données projet'!$B$11,Paramètres!$A$1:$I$89,5,0)</f>
        <v>410.1329388000002</v>
      </c>
      <c r="BF105" s="13">
        <f t="shared" si="91"/>
        <v>93.827962493931295</v>
      </c>
      <c r="BG105" s="20">
        <f t="shared" si="61"/>
        <v>877.73190308693063</v>
      </c>
      <c r="BH105" s="59">
        <f t="shared" si="62"/>
        <v>1171.065236420264</v>
      </c>
      <c r="BI105" s="59">
        <f ca="1">AVERAGE(OFFSET($BH$3,0,0,'Données projet'!$E$11+1,1))-AVERAGE(OFFSET($H$3,0,0,'Données projet'!$E$11+1,1))</f>
        <v>555.30922539833159</v>
      </c>
      <c r="BJ105" s="59">
        <f t="shared" si="92"/>
        <v>292.20785527099503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125.51852098037276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125.51852098037276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243</v>
      </c>
      <c r="BZ105" s="13">
        <f>BY105*VLOOKUP('Données projet'!$B$12,Paramètres!$A$1:$I$89,3,0)*VLOOKUP('Données projet'!$B$12,Paramètres!$A$1:$I$89,5,0)</f>
        <v>212.28480000000002</v>
      </c>
      <c r="CA105" s="13">
        <f t="shared" si="93"/>
        <v>52.434557099704193</v>
      </c>
      <c r="CB105" s="20">
        <f t="shared" si="64"/>
        <v>461.05288028198476</v>
      </c>
      <c r="CC105" s="59">
        <f t="shared" si="65"/>
        <v>754.38621361531807</v>
      </c>
      <c r="CD105" s="59">
        <f ca="1">AVERAGE(OFFSET($CC$3,0,0,'Données projet'!$E$12+1,1))-AVERAGE(OFFSET($H$3,0,0,'Données projet'!$E$12+1,1))</f>
        <v>354.24684313982857</v>
      </c>
      <c r="CE105" s="59">
        <f t="shared" si="94"/>
        <v>322.65043486962185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53.958712450438121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53.958712450438121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319</v>
      </c>
      <c r="CU105" s="17">
        <f>CT105*VLOOKUP('Données projet'!$B$13,Paramètres!$A$1:$I$89,3,0)*VLOOKUP('Données projet'!$B$13,Paramètres!$A$1:$I$89,5,0)</f>
        <v>233.89079999999998</v>
      </c>
      <c r="CV105" s="13">
        <f t="shared" si="95"/>
        <v>57.123140349023068</v>
      </c>
      <c r="CW105" s="20">
        <f t="shared" si="67"/>
        <v>506.84927944121517</v>
      </c>
      <c r="CX105" s="59">
        <f t="shared" si="68"/>
        <v>800.18261277454849</v>
      </c>
      <c r="CY105" s="59">
        <f ca="1">AVERAGE(OFFSET($CX$3,0,0,'Données projet'!$E$13+1,1))-AVERAGE(OFFSET($H$3,0,0,'Données projet'!$E$13+1,1))</f>
        <v>328.55201074501201</v>
      </c>
      <c r="CZ105" s="59">
        <f t="shared" si="96"/>
        <v>321.81422611044985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25.713054983352432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25.713054983352432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328.00000000000006</v>
      </c>
      <c r="DP105" s="17">
        <f>DO105*VLOOKUP('Données projet'!$B$14,Paramètres!$A$1:$I$89,3,0)*VLOOKUP('Données projet'!$B$14,Paramètres!$A$1:$I$89,5,0)</f>
        <v>255.84000000000006</v>
      </c>
      <c r="DQ105" s="13">
        <f t="shared" si="97"/>
        <v>61.834803371075836</v>
      </c>
      <c r="DR105" s="20">
        <f t="shared" si="70"/>
        <v>553.28361587129041</v>
      </c>
      <c r="DS105" s="59">
        <f t="shared" si="71"/>
        <v>846.61694920462378</v>
      </c>
      <c r="DT105" s="59">
        <f ca="1">AVERAGE(OFFSET($DS$3,0,0,'Données projet'!$E$14+1,1))-AVERAGE(OFFSET($H$3,0,0,'Données projet'!$E$14+1,1))</f>
        <v>288.82868507674738</v>
      </c>
      <c r="DU105" s="59">
        <f t="shared" si="98"/>
        <v>283.48738729114024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26.20786140260898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26.20786140260898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6.6</v>
      </c>
      <c r="EJ105" s="12">
        <f>IF('Données projet'!$A$192&gt;35,EJ104+EI105-ER104,IF(A105&lt;'Données projet'!$A$192,$EG$205^A105,IF(A105='Données projet'!$A$192,'Données projet'!$B$192,EJ104+EI105-ER104)))</f>
        <v>389.19999999999993</v>
      </c>
      <c r="EK105" s="17">
        <f>EJ105*VLOOKUP('Données projet'!$B$15,Paramètres!$A$1:$I$89,3,0)*VLOOKUP('Données projet'!$B$15,Paramètres!$A$1:$I$89,5,0)</f>
        <v>333.93359999999996</v>
      </c>
      <c r="EL105" s="13">
        <f t="shared" si="99"/>
        <v>78.245279532276854</v>
      </c>
      <c r="EM105" s="20">
        <f t="shared" si="73"/>
        <v>717.87821518538203</v>
      </c>
      <c r="EN105" s="59">
        <f t="shared" si="74"/>
        <v>1011.2115485187153</v>
      </c>
      <c r="EO105" s="59">
        <f ca="1">AVERAGE(OFFSET($EN$3,0,0,'Données projet'!$E$15+1,1))-AVERAGE(OFFSET($H$3,0,0,'Données projet'!$E$15+1,1))</f>
        <v>447.47021939360354</v>
      </c>
      <c r="EP105" s="59">
        <f t="shared" si="100"/>
        <v>256.77417912163997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103.23063197693607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103.23063197693607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319</v>
      </c>
      <c r="FF105" s="17">
        <f>FE105*VLOOKUP('Données projet'!$B$16,Paramètres!$A$1:$I$89,3,0)*VLOOKUP('Données projet'!$B$16,Paramètres!$A$1:$I$89,5,0)</f>
        <v>253.79640000000001</v>
      </c>
      <c r="FG105" s="13">
        <f t="shared" si="101"/>
        <v>61.39816832228076</v>
      </c>
      <c r="FH105" s="20">
        <f t="shared" si="76"/>
        <v>548.96387316130563</v>
      </c>
      <c r="FI105" s="59">
        <f t="shared" si="77"/>
        <v>842.29720649463889</v>
      </c>
      <c r="FJ105" s="59">
        <f ca="1">AVERAGE(OFFSET($FI$3,0,0,'Données projet'!$E$16+1,1))-AVERAGE(OFFSET($H$3,0,0,'Données projet'!$E$16+1,1))</f>
        <v>353.37024194969638</v>
      </c>
      <c r="FK105" s="59">
        <f t="shared" si="102"/>
        <v>345.4750813433123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34.390097783276417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34.390097783276417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234.00000000000003</v>
      </c>
      <c r="GA105" s="17">
        <f>FZ105*VLOOKUP('Données projet'!$B$17,Paramètres!$A$1:$I$89,3,0)*VLOOKUP('Données projet'!$B$17,Paramètres!$A$1:$I$89,5,0)</f>
        <v>189.82080000000005</v>
      </c>
      <c r="GB105" s="13">
        <f t="shared" si="103"/>
        <v>47.500332100049796</v>
      </c>
      <c r="GC105" s="20">
        <f t="shared" si="79"/>
        <v>413.33430507425345</v>
      </c>
      <c r="GD105" s="59">
        <f t="shared" si="80"/>
        <v>706.66763840758676</v>
      </c>
      <c r="GE105" s="59">
        <f ca="1">AVERAGE(OFFSET($GD$3,0,0,'Données projet'!$E$17+1,1))-AVERAGE(OFFSET($H$3,0,0,'Données projet'!$E$17+1,1))</f>
        <v>272.90535195666996</v>
      </c>
      <c r="GF105" s="59">
        <f t="shared" si="104"/>
        <v>222.25422164416898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29.940008448050961</v>
      </c>
      <c r="GM105" s="21">
        <f>EXP(-LN(2)/25)*GM104+(1-EXP(-LN(2)/25))/(LN(2)/25)*Calculateur!GH105*Calculateur!GJ105*VLOOKUP('Données projet'!$B$17,Paramètres!$A$1:$I$89,3,0)*0.475*44/12</f>
        <v>0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29.940008448050961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6">
        <f t="shared" si="56"/>
        <v>256.66666666666669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9.7110000000000021</v>
      </c>
      <c r="N106" s="13">
        <f>IF('Données projet'!$A$36&gt;35,N105+M106-V105,IF(A106&lt;'Données projet'!$A$36,$K$205^A106,IF(A106='Données projet'!$A$36,'Données projet'!$B$36,N105+M106-V105)))</f>
        <v>440.70400000000018</v>
      </c>
      <c r="O106" s="13">
        <f>N106*VLOOKUP('Données projet'!$B$9,Paramètres!$A$1:$I$89,3,0)*VLOOKUP('Données projet'!$B$9,Paramètres!$A$1:$I$89,5,0)</f>
        <v>398.74897920000012</v>
      </c>
      <c r="P106" s="13">
        <f t="shared" si="87"/>
        <v>91.522993733283613</v>
      </c>
      <c r="Q106" s="20">
        <f t="shared" si="107"/>
        <v>853.89035285880254</v>
      </c>
      <c r="R106" s="59">
        <f t="shared" si="55"/>
        <v>1147.2236861921358</v>
      </c>
      <c r="S106" s="59">
        <f ca="1">AVERAGE(OFFSET($R$3,0,0,'Données projet'!$E$9+1,1))-AVERAGE(OFFSET($H$3,0,0,'Données projet'!$E$9+1,1))</f>
        <v>530.15029472203241</v>
      </c>
      <c r="T106" s="59">
        <f t="shared" si="88"/>
        <v>279.93992816625956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117.0051869159964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117.0051869159964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9.7110000000000021</v>
      </c>
      <c r="AI106" s="13">
        <f>IF('Données projet'!$A$62&gt;35,AI105+AH106-AQ105,IF(A106&lt;'Données projet'!$A$62,$AF$205^A106,IF(A106='Données projet'!$A$62,'Données projet'!$B$62,AI105+AH106-AQ105)))</f>
        <v>440.70400000000018</v>
      </c>
      <c r="AJ106" s="13">
        <f>AI106*VLOOKUP('Données projet'!$B$10,Paramètres!$A$1:$I$89,3,0)*VLOOKUP('Données projet'!$B$10,Paramètres!$A$1:$I$89,5,0)</f>
        <v>295.62424320000014</v>
      </c>
      <c r="AK106" s="13">
        <f t="shared" si="89"/>
        <v>70.258353800320606</v>
      </c>
      <c r="AL106" s="20">
        <f t="shared" si="58"/>
        <v>637.24552310889192</v>
      </c>
      <c r="AM106" s="59">
        <f t="shared" si="59"/>
        <v>930.57885644222529</v>
      </c>
      <c r="AN106" s="59">
        <f ca="1">AVERAGE(OFFSET($AM$3,0,0,'Données projet'!$E$10+1,1))-AVERAGE(OFFSET($H$3,0,0,'Données projet'!$E$10+1,1))</f>
        <v>403.92523699584234</v>
      </c>
      <c r="AO106" s="59">
        <f t="shared" si="90"/>
        <v>218.36990038879748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106.91853287151397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106.91853287151397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9.7110000000000021</v>
      </c>
      <c r="BD106" s="12">
        <f>IF('Données projet'!$A$88&gt;35,BD105+BC106-BL105,IF(A106&lt;'Données projet'!$A$88,$BA$205^A106,IF(A106='Données projet'!$A$88,'Données projet'!$B$88,BD105+BC106-BL105)))</f>
        <v>440.70400000000018</v>
      </c>
      <c r="BE106" s="13">
        <f>BD106*VLOOKUP('Données projet'!$B$11,Paramètres!$A$1:$I$89,3,0)*VLOOKUP('Données projet'!$B$11,Paramètres!$A$1:$I$89,5,0)</f>
        <v>419.37392640000013</v>
      </c>
      <c r="BF106" s="13">
        <f t="shared" si="91"/>
        <v>95.693554070738656</v>
      </c>
      <c r="BG106" s="20">
        <f t="shared" si="61"/>
        <v>897.07586181987006</v>
      </c>
      <c r="BH106" s="59">
        <f t="shared" si="62"/>
        <v>1190.4091951532034</v>
      </c>
      <c r="BI106" s="59">
        <f ca="1">AVERAGE(OFFSET($BH$3,0,0,'Données projet'!$E$11+1,1))-AVERAGE(OFFSET($H$3,0,0,'Données projet'!$E$11+1,1))</f>
        <v>555.30922539833159</v>
      </c>
      <c r="BJ106" s="59">
        <f t="shared" si="92"/>
        <v>292.20785527099503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123.0571793426859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123.0571793426859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243</v>
      </c>
      <c r="BZ106" s="13">
        <f>BY106*VLOOKUP('Données projet'!$B$12,Paramètres!$A$1:$I$89,3,0)*VLOOKUP('Données projet'!$B$12,Paramètres!$A$1:$I$89,5,0)</f>
        <v>212.28480000000002</v>
      </c>
      <c r="CA106" s="13">
        <f t="shared" si="93"/>
        <v>52.434557099704193</v>
      </c>
      <c r="CB106" s="20">
        <f t="shared" si="64"/>
        <v>461.05288028198476</v>
      </c>
      <c r="CC106" s="59">
        <f t="shared" si="65"/>
        <v>754.38621361531807</v>
      </c>
      <c r="CD106" s="59">
        <f ca="1">AVERAGE(OFFSET($CC$3,0,0,'Données projet'!$E$12+1,1))-AVERAGE(OFFSET($H$3,0,0,'Données projet'!$E$12+1,1))</f>
        <v>354.24684313982857</v>
      </c>
      <c r="CE106" s="59">
        <f t="shared" si="94"/>
        <v>322.65043486962185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52.900615010849876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52.900615010849876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319</v>
      </c>
      <c r="CU106" s="17">
        <f>CT106*VLOOKUP('Données projet'!$B$13,Paramètres!$A$1:$I$89,3,0)*VLOOKUP('Données projet'!$B$13,Paramètres!$A$1:$I$89,5,0)</f>
        <v>233.89079999999998</v>
      </c>
      <c r="CV106" s="13">
        <f t="shared" si="95"/>
        <v>57.123140349023068</v>
      </c>
      <c r="CW106" s="20">
        <f t="shared" si="67"/>
        <v>506.84927944121517</v>
      </c>
      <c r="CX106" s="59">
        <f t="shared" si="68"/>
        <v>800.18261277454849</v>
      </c>
      <c r="CY106" s="59">
        <f ca="1">AVERAGE(OFFSET($CX$3,0,0,'Données projet'!$E$13+1,1))-AVERAGE(OFFSET($H$3,0,0,'Données projet'!$E$13+1,1))</f>
        <v>328.55201074501201</v>
      </c>
      <c r="CZ106" s="59">
        <f t="shared" si="96"/>
        <v>321.81422611044985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25.208837658543821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25.208837658543821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328.00000000000006</v>
      </c>
      <c r="DP106" s="17">
        <f>DO106*VLOOKUP('Données projet'!$B$14,Paramètres!$A$1:$I$89,3,0)*VLOOKUP('Données projet'!$B$14,Paramètres!$A$1:$I$89,5,0)</f>
        <v>255.84000000000006</v>
      </c>
      <c r="DQ106" s="13">
        <f t="shared" si="97"/>
        <v>61.834803371075836</v>
      </c>
      <c r="DR106" s="20">
        <f t="shared" si="70"/>
        <v>553.28361587129041</v>
      </c>
      <c r="DS106" s="59">
        <f t="shared" si="71"/>
        <v>846.61694920462378</v>
      </c>
      <c r="DT106" s="59">
        <f ca="1">AVERAGE(OFFSET($DS$3,0,0,'Données projet'!$E$14+1,1))-AVERAGE(OFFSET($H$3,0,0,'Données projet'!$E$14+1,1))</f>
        <v>288.82868507674738</v>
      </c>
      <c r="DU106" s="59">
        <f t="shared" si="98"/>
        <v>283.48738729114024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25.693941225720863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25.693941225720863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6.6</v>
      </c>
      <c r="EJ106" s="12">
        <f>IF('Données projet'!$A$192&gt;35,EJ105+EI106-ER105,IF(A106&lt;'Données projet'!$A$192,$EG$205^A106,IF(A106='Données projet'!$A$192,'Données projet'!$B$192,EJ105+EI106-ER105)))</f>
        <v>395.79999999999995</v>
      </c>
      <c r="EK106" s="17">
        <f>EJ106*VLOOKUP('Données projet'!$B$15,Paramètres!$A$1:$I$89,3,0)*VLOOKUP('Données projet'!$B$15,Paramètres!$A$1:$I$89,5,0)</f>
        <v>339.59640000000002</v>
      </c>
      <c r="EL106" s="13">
        <f t="shared" si="99"/>
        <v>79.416554343021332</v>
      </c>
      <c r="EM106" s="20">
        <f t="shared" si="73"/>
        <v>729.7808954807623</v>
      </c>
      <c r="EN106" s="59">
        <f t="shared" si="74"/>
        <v>1023.1142288140957</v>
      </c>
      <c r="EO106" s="59">
        <f ca="1">AVERAGE(OFFSET($EN$3,0,0,'Données projet'!$E$15+1,1))-AVERAGE(OFFSET($H$3,0,0,'Données projet'!$E$15+1,1))</f>
        <v>447.47021939360354</v>
      </c>
      <c r="EP106" s="59">
        <f t="shared" si="100"/>
        <v>256.77417912163997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101.20634224833663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101.20634224833663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319</v>
      </c>
      <c r="FF106" s="17">
        <f>FE106*VLOOKUP('Données projet'!$B$16,Paramètres!$A$1:$I$89,3,0)*VLOOKUP('Données projet'!$B$16,Paramètres!$A$1:$I$89,5,0)</f>
        <v>253.79640000000001</v>
      </c>
      <c r="FG106" s="13">
        <f t="shared" si="101"/>
        <v>61.39816832228076</v>
      </c>
      <c r="FH106" s="20">
        <f t="shared" si="76"/>
        <v>548.96387316130563</v>
      </c>
      <c r="FI106" s="59">
        <f t="shared" si="77"/>
        <v>842.29720649463889</v>
      </c>
      <c r="FJ106" s="59">
        <f ca="1">AVERAGE(OFFSET($FI$3,0,0,'Données projet'!$E$16+1,1))-AVERAGE(OFFSET($H$3,0,0,'Données projet'!$E$16+1,1))</f>
        <v>353.37024194969638</v>
      </c>
      <c r="FK106" s="59">
        <f t="shared" si="102"/>
        <v>345.4750813433123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33.715728941634815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33.715728941634815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234.00000000000003</v>
      </c>
      <c r="GA106" s="17">
        <f>FZ106*VLOOKUP('Données projet'!$B$17,Paramètres!$A$1:$I$89,3,0)*VLOOKUP('Données projet'!$B$17,Paramètres!$A$1:$I$89,5,0)</f>
        <v>189.82080000000005</v>
      </c>
      <c r="GB106" s="13">
        <f t="shared" si="103"/>
        <v>47.500332100049796</v>
      </c>
      <c r="GC106" s="20">
        <f t="shared" si="79"/>
        <v>413.33430507425345</v>
      </c>
      <c r="GD106" s="59">
        <f t="shared" si="80"/>
        <v>706.66763840758676</v>
      </c>
      <c r="GE106" s="59">
        <f ca="1">AVERAGE(OFFSET($GD$3,0,0,'Données projet'!$E$17+1,1))-AVERAGE(OFFSET($H$3,0,0,'Données projet'!$E$17+1,1))</f>
        <v>272.90535195666996</v>
      </c>
      <c r="GF106" s="59">
        <f t="shared" si="104"/>
        <v>222.25422164416898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29.352903143986651</v>
      </c>
      <c r="GM106" s="21">
        <f>EXP(-LN(2)/25)*GM105+(1-EXP(-LN(2)/25))/(LN(2)/25)*Calculateur!GH106*Calculateur!GJ106*VLOOKUP('Données projet'!$B$17,Paramètres!$A$1:$I$89,3,0)*0.475*44/12</f>
        <v>0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29.352903143986651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6">
        <f t="shared" si="56"/>
        <v>256.66666666666669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9.7110000000000021</v>
      </c>
      <c r="N107" s="13">
        <f>IF('Données projet'!$A$36&gt;35,N106+M107-V106,IF(A107&lt;'Données projet'!$A$36,$K$205^A107,IF(A107='Données projet'!$A$36,'Données projet'!$B$36,N106+M107-V106)))</f>
        <v>450.41500000000019</v>
      </c>
      <c r="O107" s="13">
        <f>N107*VLOOKUP('Données projet'!$B$9,Paramètres!$A$1:$I$89,3,0)*VLOOKUP('Données projet'!$B$9,Paramètres!$A$1:$I$89,5,0)</f>
        <v>407.5354920000002</v>
      </c>
      <c r="P107" s="13">
        <f t="shared" si="87"/>
        <v>93.30270720985969</v>
      </c>
      <c r="Q107" s="20">
        <f t="shared" si="107"/>
        <v>872.29319695717265</v>
      </c>
      <c r="R107" s="59">
        <f t="shared" si="55"/>
        <v>1165.626530290506</v>
      </c>
      <c r="S107" s="59">
        <f ca="1">AVERAGE(OFFSET($R$3,0,0,'Données projet'!$E$9+1,1))-AVERAGE(OFFSET($H$3,0,0,'Données projet'!$E$9+1,1))</f>
        <v>530.15029472203241</v>
      </c>
      <c r="T107" s="59">
        <f t="shared" si="88"/>
        <v>279.93992816625956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114.71078656669091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114.71078656669091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9.7110000000000021</v>
      </c>
      <c r="AI107" s="13">
        <f>IF('Données projet'!$A$62&gt;35,AI106+AH107-AQ106,IF(A107&lt;'Données projet'!$A$62,$AF$205^A107,IF(A107='Données projet'!$A$62,'Données projet'!$B$62,AI106+AH107-AQ106)))</f>
        <v>450.41500000000019</v>
      </c>
      <c r="AJ107" s="13">
        <f>AI107*VLOOKUP('Données projet'!$B$10,Paramètres!$A$1:$I$89,3,0)*VLOOKUP('Données projet'!$B$10,Paramètres!$A$1:$I$89,5,0)</f>
        <v>302.13838200000015</v>
      </c>
      <c r="AK107" s="13">
        <f t="shared" si="89"/>
        <v>71.624565000370197</v>
      </c>
      <c r="AL107" s="20">
        <f t="shared" si="58"/>
        <v>650.9704660256449</v>
      </c>
      <c r="AM107" s="59">
        <f t="shared" si="59"/>
        <v>944.30379935897827</v>
      </c>
      <c r="AN107" s="59">
        <f ca="1">AVERAGE(OFFSET($AM$3,0,0,'Données projet'!$E$10+1,1))-AVERAGE(OFFSET($H$3,0,0,'Données projet'!$E$10+1,1))</f>
        <v>403.92523699584234</v>
      </c>
      <c r="AO107" s="59">
        <f t="shared" si="90"/>
        <v>218.36990038879748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104.82192565576931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104.82192565576931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9.7110000000000021</v>
      </c>
      <c r="BD107" s="12">
        <f>IF('Données projet'!$A$88&gt;35,BD106+BC107-BL106,IF(A107&lt;'Données projet'!$A$88,$BA$205^A107,IF(A107='Données projet'!$A$88,'Données projet'!$B$88,BD106+BC107-BL106)))</f>
        <v>450.41500000000019</v>
      </c>
      <c r="BE107" s="13">
        <f>BD107*VLOOKUP('Données projet'!$B$11,Paramètres!$A$1:$I$89,3,0)*VLOOKUP('Données projet'!$B$11,Paramètres!$A$1:$I$89,5,0)</f>
        <v>428.61491400000023</v>
      </c>
      <c r="BF107" s="13">
        <f t="shared" si="91"/>
        <v>97.554366319707086</v>
      </c>
      <c r="BG107" s="20">
        <f t="shared" si="61"/>
        <v>916.41149655682364</v>
      </c>
      <c r="BH107" s="59">
        <f t="shared" si="62"/>
        <v>1209.744829890157</v>
      </c>
      <c r="BI107" s="59">
        <f ca="1">AVERAGE(OFFSET($BH$3,0,0,'Données projet'!$E$11+1,1))-AVERAGE(OFFSET($H$3,0,0,'Données projet'!$E$11+1,1))</f>
        <v>555.30922539833159</v>
      </c>
      <c r="BJ107" s="59">
        <f t="shared" si="92"/>
        <v>292.20785527099503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120.64410311324392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120.64410311324392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243</v>
      </c>
      <c r="BZ107" s="13">
        <f>BY107*VLOOKUP('Données projet'!$B$12,Paramètres!$A$1:$I$89,3,0)*VLOOKUP('Données projet'!$B$12,Paramètres!$A$1:$I$89,5,0)</f>
        <v>212.28480000000002</v>
      </c>
      <c r="CA107" s="13">
        <f t="shared" si="93"/>
        <v>52.434557099704193</v>
      </c>
      <c r="CB107" s="20">
        <f t="shared" si="64"/>
        <v>461.05288028198476</v>
      </c>
      <c r="CC107" s="59">
        <f t="shared" si="65"/>
        <v>754.38621361531807</v>
      </c>
      <c r="CD107" s="59">
        <f ca="1">AVERAGE(OFFSET($CC$3,0,0,'Données projet'!$E$12+1,1))-AVERAGE(OFFSET($H$3,0,0,'Données projet'!$E$12+1,1))</f>
        <v>354.24684313982857</v>
      </c>
      <c r="CE107" s="59">
        <f t="shared" si="94"/>
        <v>322.65043486962185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51.863266216676244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51.863266216676244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319</v>
      </c>
      <c r="CU107" s="17">
        <f>CT107*VLOOKUP('Données projet'!$B$13,Paramètres!$A$1:$I$89,3,0)*VLOOKUP('Données projet'!$B$13,Paramètres!$A$1:$I$89,5,0)</f>
        <v>233.89079999999998</v>
      </c>
      <c r="CV107" s="13">
        <f t="shared" si="95"/>
        <v>57.123140349023068</v>
      </c>
      <c r="CW107" s="20">
        <f t="shared" si="67"/>
        <v>506.84927944121517</v>
      </c>
      <c r="CX107" s="59">
        <f t="shared" si="68"/>
        <v>800.18261277454849</v>
      </c>
      <c r="CY107" s="59">
        <f ca="1">AVERAGE(OFFSET($CX$3,0,0,'Données projet'!$E$13+1,1))-AVERAGE(OFFSET($H$3,0,0,'Données projet'!$E$13+1,1))</f>
        <v>328.55201074501201</v>
      </c>
      <c r="CZ107" s="59">
        <f t="shared" si="96"/>
        <v>321.81422611044985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24.714507727932506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24.714507727932506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328.00000000000006</v>
      </c>
      <c r="DP107" s="17">
        <f>DO107*VLOOKUP('Données projet'!$B$14,Paramètres!$A$1:$I$89,3,0)*VLOOKUP('Données projet'!$B$14,Paramètres!$A$1:$I$89,5,0)</f>
        <v>255.84000000000006</v>
      </c>
      <c r="DQ107" s="13">
        <f t="shared" si="97"/>
        <v>61.834803371075836</v>
      </c>
      <c r="DR107" s="20">
        <f t="shared" si="70"/>
        <v>553.28361587129041</v>
      </c>
      <c r="DS107" s="59">
        <f t="shared" si="71"/>
        <v>846.61694920462378</v>
      </c>
      <c r="DT107" s="59">
        <f ca="1">AVERAGE(OFFSET($DS$3,0,0,'Données projet'!$E$14+1,1))-AVERAGE(OFFSET($H$3,0,0,'Données projet'!$E$14+1,1))</f>
        <v>288.82868507674738</v>
      </c>
      <c r="DU107" s="59">
        <f t="shared" si="98"/>
        <v>283.48738729114024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25.190098710041166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25.190098710041166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6.6</v>
      </c>
      <c r="EJ107" s="12">
        <f>IF('Données projet'!$A$192&gt;35,EJ106+EI107-ER106,IF(A107&lt;'Données projet'!$A$192,$EG$205^A107,IF(A107='Données projet'!$A$192,'Données projet'!$B$192,EJ106+EI107-ER106)))</f>
        <v>402.4</v>
      </c>
      <c r="EK107" s="17">
        <f>EJ107*VLOOKUP('Données projet'!$B$15,Paramètres!$A$1:$I$89,3,0)*VLOOKUP('Données projet'!$B$15,Paramètres!$A$1:$I$89,5,0)</f>
        <v>345.25920000000002</v>
      </c>
      <c r="EL107" s="13">
        <f t="shared" si="99"/>
        <v>80.585557826060622</v>
      </c>
      <c r="EM107" s="20">
        <f t="shared" si="73"/>
        <v>741.67961988038894</v>
      </c>
      <c r="EN107" s="59">
        <f t="shared" si="74"/>
        <v>1035.0129532137223</v>
      </c>
      <c r="EO107" s="59">
        <f ca="1">AVERAGE(OFFSET($EN$3,0,0,'Données projet'!$E$15+1,1))-AVERAGE(OFFSET($H$3,0,0,'Données projet'!$E$15+1,1))</f>
        <v>447.47021939360354</v>
      </c>
      <c r="EP107" s="59">
        <f t="shared" si="100"/>
        <v>256.77417912163997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99.221747606620212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99.221747606620212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319</v>
      </c>
      <c r="FF107" s="17">
        <f>FE107*VLOOKUP('Données projet'!$B$16,Paramètres!$A$1:$I$89,3,0)*VLOOKUP('Données projet'!$B$16,Paramètres!$A$1:$I$89,5,0)</f>
        <v>253.79640000000001</v>
      </c>
      <c r="FG107" s="13">
        <f t="shared" si="101"/>
        <v>61.39816832228076</v>
      </c>
      <c r="FH107" s="20">
        <f t="shared" si="76"/>
        <v>548.96387316130563</v>
      </c>
      <c r="FI107" s="59">
        <f t="shared" si="77"/>
        <v>842.29720649463889</v>
      </c>
      <c r="FJ107" s="59">
        <f ca="1">AVERAGE(OFFSET($FI$3,0,0,'Données projet'!$E$16+1,1))-AVERAGE(OFFSET($H$3,0,0,'Données projet'!$E$16+1,1))</f>
        <v>353.37024194969638</v>
      </c>
      <c r="FK107" s="59">
        <f t="shared" si="102"/>
        <v>345.4750813433123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33.054584061653429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33.054584061653429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234.00000000000003</v>
      </c>
      <c r="GA107" s="17">
        <f>FZ107*VLOOKUP('Données projet'!$B$17,Paramètres!$A$1:$I$89,3,0)*VLOOKUP('Données projet'!$B$17,Paramètres!$A$1:$I$89,5,0)</f>
        <v>189.82080000000005</v>
      </c>
      <c r="GB107" s="13">
        <f t="shared" si="103"/>
        <v>47.500332100049796</v>
      </c>
      <c r="GC107" s="20">
        <f t="shared" si="79"/>
        <v>413.33430507425345</v>
      </c>
      <c r="GD107" s="59">
        <f t="shared" si="80"/>
        <v>706.66763840758676</v>
      </c>
      <c r="GE107" s="59">
        <f ca="1">AVERAGE(OFFSET($GD$3,0,0,'Données projet'!$E$17+1,1))-AVERAGE(OFFSET($H$3,0,0,'Données projet'!$E$17+1,1))</f>
        <v>272.90535195666996</v>
      </c>
      <c r="GF107" s="59">
        <f t="shared" si="104"/>
        <v>222.25422164416898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28.777310616836168</v>
      </c>
      <c r="GM107" s="21">
        <f>EXP(-LN(2)/25)*GM106+(1-EXP(-LN(2)/25))/(LN(2)/25)*Calculateur!GH107*Calculateur!GJ107*VLOOKUP('Données projet'!$B$17,Paramètres!$A$1:$I$89,3,0)*0.475*44/12</f>
        <v>0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28.777310616836168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6">
        <f t="shared" si="56"/>
        <v>256.66666666666669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9.7110000000000021</v>
      </c>
      <c r="N108" s="13">
        <f>IF('Données projet'!$A$36&gt;35,N107+M108-V107,IF(A108&lt;'Données projet'!$A$36,$K$205^A108,IF(A108='Données projet'!$A$36,'Données projet'!$B$36,N107+M108-V107)))</f>
        <v>460.1260000000002</v>
      </c>
      <c r="O108" s="13">
        <f>N108*VLOOKUP('Données projet'!$B$9,Paramètres!$A$1:$I$89,3,0)*VLOOKUP('Données projet'!$B$9,Paramètres!$A$1:$I$89,5,0)</f>
        <v>416.32200480000012</v>
      </c>
      <c r="P108" s="13">
        <f t="shared" si="87"/>
        <v>95.077959556166732</v>
      </c>
      <c r="Q108" s="20">
        <f t="shared" si="107"/>
        <v>890.68827125365715</v>
      </c>
      <c r="R108" s="59">
        <f t="shared" si="55"/>
        <v>1184.0216045869904</v>
      </c>
      <c r="S108" s="59">
        <f ca="1">AVERAGE(OFFSET($R$3,0,0,'Données projet'!$E$9+1,1))-AVERAGE(OFFSET($H$3,0,0,'Données projet'!$E$9+1,1))</f>
        <v>530.15029472203241</v>
      </c>
      <c r="T108" s="59">
        <f t="shared" si="88"/>
        <v>279.93992816625956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112.46137800878928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112.46137800878928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9.7110000000000021</v>
      </c>
      <c r="AI108" s="13">
        <f>IF('Données projet'!$A$62&gt;35,AI107+AH108-AQ107,IF(A108&lt;'Données projet'!$A$62,$AF$205^A108,IF(A108='Données projet'!$A$62,'Données projet'!$B$62,AI107+AH108-AQ107)))</f>
        <v>460.1260000000002</v>
      </c>
      <c r="AJ108" s="13">
        <f>AI108*VLOOKUP('Données projet'!$B$10,Paramètres!$A$1:$I$89,3,0)*VLOOKUP('Données projet'!$B$10,Paramètres!$A$1:$I$89,5,0)</f>
        <v>308.6525208000001</v>
      </c>
      <c r="AK108" s="13">
        <f t="shared" si="89"/>
        <v>72.987351578300249</v>
      </c>
      <c r="AL108" s="20">
        <f t="shared" si="58"/>
        <v>664.6894443922065</v>
      </c>
      <c r="AM108" s="59">
        <f t="shared" si="59"/>
        <v>958.02277772553975</v>
      </c>
      <c r="AN108" s="59">
        <f ca="1">AVERAGE(OFFSET($AM$3,0,0,'Données projet'!$E$10+1,1))-AVERAGE(OFFSET($H$3,0,0,'Données projet'!$E$10+1,1))</f>
        <v>403.92523699584234</v>
      </c>
      <c r="AO108" s="59">
        <f t="shared" si="90"/>
        <v>218.36990038879748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102.76643162872125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102.76643162872125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9.7110000000000021</v>
      </c>
      <c r="BD108" s="12">
        <f>IF('Données projet'!$A$88&gt;35,BD107+BC108-BL107,IF(A108&lt;'Données projet'!$A$88,$BA$205^A108,IF(A108='Données projet'!$A$88,'Données projet'!$B$88,BD107+BC108-BL107)))</f>
        <v>460.1260000000002</v>
      </c>
      <c r="BE108" s="13">
        <f>BD108*VLOOKUP('Données projet'!$B$11,Paramètres!$A$1:$I$89,3,0)*VLOOKUP('Données projet'!$B$11,Paramètres!$A$1:$I$89,5,0)</f>
        <v>437.85590160000015</v>
      </c>
      <c r="BF108" s="13">
        <f t="shared" si="91"/>
        <v>99.410514151645486</v>
      </c>
      <c r="BG108" s="20">
        <f t="shared" si="61"/>
        <v>935.73900743411593</v>
      </c>
      <c r="BH108" s="59">
        <f t="shared" si="62"/>
        <v>1229.0723407674493</v>
      </c>
      <c r="BI108" s="59">
        <f ca="1">AVERAGE(OFFSET($BH$3,0,0,'Données projet'!$E$11+1,1))-AVERAGE(OFFSET($H$3,0,0,'Données projet'!$E$11+1,1))</f>
        <v>555.30922539833159</v>
      </c>
      <c r="BJ108" s="59">
        <f t="shared" si="92"/>
        <v>292.20785527099503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118.27834583683013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118.27834583683013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243</v>
      </c>
      <c r="BZ108" s="13">
        <f>BY108*VLOOKUP('Données projet'!$B$12,Paramètres!$A$1:$I$89,3,0)*VLOOKUP('Données projet'!$B$12,Paramètres!$A$1:$I$89,5,0)</f>
        <v>212.28480000000002</v>
      </c>
      <c r="CA108" s="13">
        <f t="shared" si="93"/>
        <v>52.434557099704193</v>
      </c>
      <c r="CB108" s="20">
        <f t="shared" si="64"/>
        <v>461.05288028198476</v>
      </c>
      <c r="CC108" s="59">
        <f t="shared" si="65"/>
        <v>754.38621361531807</v>
      </c>
      <c r="CD108" s="59">
        <f ca="1">AVERAGE(OFFSET($CC$3,0,0,'Données projet'!$E$12+1,1))-AVERAGE(OFFSET($H$3,0,0,'Données projet'!$E$12+1,1))</f>
        <v>354.24684313982857</v>
      </c>
      <c r="CE108" s="59">
        <f t="shared" si="94"/>
        <v>322.65043486962185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50.846259199636073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50.846259199636073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319</v>
      </c>
      <c r="CU108" s="17">
        <f>CT108*VLOOKUP('Données projet'!$B$13,Paramètres!$A$1:$I$89,3,0)*VLOOKUP('Données projet'!$B$13,Paramètres!$A$1:$I$89,5,0)</f>
        <v>233.89079999999998</v>
      </c>
      <c r="CV108" s="13">
        <f t="shared" si="95"/>
        <v>57.123140349023068</v>
      </c>
      <c r="CW108" s="20">
        <f t="shared" si="67"/>
        <v>506.84927944121517</v>
      </c>
      <c r="CX108" s="59">
        <f t="shared" si="68"/>
        <v>800.18261277454849</v>
      </c>
      <c r="CY108" s="59">
        <f ca="1">AVERAGE(OFFSET($CX$3,0,0,'Données projet'!$E$13+1,1))-AVERAGE(OFFSET($H$3,0,0,'Données projet'!$E$13+1,1))</f>
        <v>328.55201074501201</v>
      </c>
      <c r="CZ108" s="59">
        <f t="shared" si="96"/>
        <v>321.81422611044985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24.229871305748993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24.229871305748993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328.00000000000006</v>
      </c>
      <c r="DP108" s="17">
        <f>DO108*VLOOKUP('Données projet'!$B$14,Paramètres!$A$1:$I$89,3,0)*VLOOKUP('Données projet'!$B$14,Paramètres!$A$1:$I$89,5,0)</f>
        <v>255.84000000000006</v>
      </c>
      <c r="DQ108" s="13">
        <f t="shared" si="97"/>
        <v>61.834803371075836</v>
      </c>
      <c r="DR108" s="20">
        <f t="shared" si="70"/>
        <v>553.28361587129041</v>
      </c>
      <c r="DS108" s="59">
        <f t="shared" si="71"/>
        <v>846.61694920462378</v>
      </c>
      <c r="DT108" s="59">
        <f ca="1">AVERAGE(OFFSET($DS$3,0,0,'Données projet'!$E$14+1,1))-AVERAGE(OFFSET($H$3,0,0,'Données projet'!$E$14+1,1))</f>
        <v>288.82868507674738</v>
      </c>
      <c r="DU108" s="59">
        <f t="shared" si="98"/>
        <v>283.48738729114024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24.696136238780358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24.696136238780358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>
        <f>VLOOKUP(A108,'Données projet'!$A$191:$I$211,2,0)</f>
        <v>409</v>
      </c>
      <c r="EH108" s="12">
        <f>VLOOKUP(A108,'Données projet'!$A$191:$I$211,9,0)</f>
        <v>6.6</v>
      </c>
      <c r="EI108" s="12">
        <f t="array" ref="EI108">INDEX(EH:EH,MIN(IF(ISNUMBER(EH108:EH304),ROW(EH108:EH304),"")))</f>
        <v>6.6</v>
      </c>
      <c r="EJ108" s="12">
        <f>IF('Données projet'!$A$192&gt;35,EJ107+EI108-ER107,IF(A108&lt;'Données projet'!$A$192,$EG$205^A108,IF(A108='Données projet'!$A$192,'Données projet'!$B$192,EJ107+EI108-ER107)))</f>
        <v>409</v>
      </c>
      <c r="EK108" s="17">
        <f>EJ108*VLOOKUP('Données projet'!$B$15,Paramètres!$A$1:$I$89,3,0)*VLOOKUP('Données projet'!$B$15,Paramètres!$A$1:$I$89,5,0)</f>
        <v>350.92200000000003</v>
      </c>
      <c r="EL108" s="13">
        <f t="shared" si="99"/>
        <v>81.752331535154511</v>
      </c>
      <c r="EM108" s="20">
        <f t="shared" si="73"/>
        <v>753.57446075706082</v>
      </c>
      <c r="EN108" s="59">
        <f t="shared" si="74"/>
        <v>1046.9077940903942</v>
      </c>
      <c r="EO108" s="59">
        <f ca="1">AVERAGE(OFFSET($EN$3,0,0,'Données projet'!$E$15+1,1))-AVERAGE(OFFSET($H$3,0,0,'Données projet'!$E$15+1,1))</f>
        <v>447.47021939360354</v>
      </c>
      <c r="EP108" s="59">
        <f t="shared" si="100"/>
        <v>256.77417912163997</v>
      </c>
      <c r="EQ108" s="15">
        <f>IF(ISNA(VLOOKUP(A108,'Données projet'!$A$191:$I$211,3,0)),0,VLOOKUP(A108,'Données projet'!$A$191:$I$211,3,0))</f>
        <v>17</v>
      </c>
      <c r="ER108" s="15">
        <f>IF(ISNA(VLOOKUP(A108,'Données projet'!$A$191:$I$211,4,0)),0,VLOOKUP(A108,'Données projet'!$A$191:$I$211,4,0))</f>
        <v>23</v>
      </c>
      <c r="ES108" s="16">
        <f>IF(ISNA(VLOOKUP(A108,'Données projet'!$A$191:$I$211,5,0)),0%,VLOOKUP(A108,'Données projet'!$A$191:$I$211,5,0)*VLOOKUP('Données projet'!$B$15,Paramètres!$A$1:$I$89,7,0))</f>
        <v>0.53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108.83820646428737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108.83820646428737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319</v>
      </c>
      <c r="FF108" s="17">
        <f>FE108*VLOOKUP('Données projet'!$B$16,Paramètres!$A$1:$I$89,3,0)*VLOOKUP('Données projet'!$B$16,Paramètres!$A$1:$I$89,5,0)</f>
        <v>253.79640000000001</v>
      </c>
      <c r="FG108" s="13">
        <f t="shared" si="101"/>
        <v>61.39816832228076</v>
      </c>
      <c r="FH108" s="20">
        <f t="shared" si="76"/>
        <v>548.96387316130563</v>
      </c>
      <c r="FI108" s="59">
        <f t="shared" si="77"/>
        <v>842.29720649463889</v>
      </c>
      <c r="FJ108" s="59">
        <f ca="1">AVERAGE(OFFSET($FI$3,0,0,'Données projet'!$E$16+1,1))-AVERAGE(OFFSET($H$3,0,0,'Données projet'!$E$16+1,1))</f>
        <v>353.37024194969638</v>
      </c>
      <c r="FK108" s="59">
        <f t="shared" si="102"/>
        <v>345.4750813433123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32.406403829509919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32.406403829509919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234.00000000000003</v>
      </c>
      <c r="GA108" s="17">
        <f>FZ108*VLOOKUP('Données projet'!$B$17,Paramètres!$A$1:$I$89,3,0)*VLOOKUP('Données projet'!$B$17,Paramètres!$A$1:$I$89,5,0)</f>
        <v>189.82080000000005</v>
      </c>
      <c r="GB108" s="13">
        <f t="shared" si="103"/>
        <v>47.500332100049796</v>
      </c>
      <c r="GC108" s="20">
        <f t="shared" si="79"/>
        <v>413.33430507425345</v>
      </c>
      <c r="GD108" s="59">
        <f t="shared" si="80"/>
        <v>706.66763840758676</v>
      </c>
      <c r="GE108" s="59">
        <f ca="1">AVERAGE(OFFSET($GD$3,0,0,'Données projet'!$E$17+1,1))-AVERAGE(OFFSET($H$3,0,0,'Données projet'!$E$17+1,1))</f>
        <v>272.90535195666996</v>
      </c>
      <c r="GF108" s="59">
        <f t="shared" si="104"/>
        <v>222.25422164416898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28.21300510806633</v>
      </c>
      <c r="GM108" s="21">
        <f>EXP(-LN(2)/25)*GM107+(1-EXP(-LN(2)/25))/(LN(2)/25)*Calculateur!GH108*Calculateur!GJ108*VLOOKUP('Données projet'!$B$17,Paramètres!$A$1:$I$89,3,0)*0.475*44/12</f>
        <v>0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28.21300510806633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6">
        <f t="shared" si="56"/>
        <v>256.66666666666669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9.7110000000000021</v>
      </c>
      <c r="N109" s="13">
        <f>IF('Données projet'!$A$36&gt;35,N108+M109-V108,IF(A109&lt;'Données projet'!$A$36,$K$205^A109,IF(A109='Données projet'!$A$36,'Données projet'!$B$36,N108+M109-V108)))</f>
        <v>469.83700000000022</v>
      </c>
      <c r="O109" s="13">
        <f>N109*VLOOKUP('Données projet'!$B$9,Paramètres!$A$1:$I$89,3,0)*VLOOKUP('Données projet'!$B$9,Paramètres!$A$1:$I$89,5,0)</f>
        <v>425.10851760000014</v>
      </c>
      <c r="P109" s="13">
        <f t="shared" si="87"/>
        <v>96.848855770846484</v>
      </c>
      <c r="Q109" s="20">
        <f t="shared" si="107"/>
        <v>909.07575862089118</v>
      </c>
      <c r="R109" s="59">
        <f t="shared" si="55"/>
        <v>1202.4090919542246</v>
      </c>
      <c r="S109" s="59">
        <f ca="1">AVERAGE(OFFSET($R$3,0,0,'Données projet'!$E$9+1,1))-AVERAGE(OFFSET($H$3,0,0,'Données projet'!$E$9+1,1))</f>
        <v>530.15029472203241</v>
      </c>
      <c r="T109" s="59">
        <f t="shared" si="88"/>
        <v>279.93992816625956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110.25607898070434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110.25607898070434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9.7110000000000021</v>
      </c>
      <c r="AI109" s="13">
        <f>IF('Données projet'!$A$62&gt;35,AI108+AH109-AQ108,IF(A109&lt;'Données projet'!$A$62,$AF$205^A109,IF(A109='Données projet'!$A$62,'Données projet'!$B$62,AI108+AH109-AQ108)))</f>
        <v>469.83700000000022</v>
      </c>
      <c r="AJ109" s="13">
        <f>AI109*VLOOKUP('Données projet'!$B$10,Paramètres!$A$1:$I$89,3,0)*VLOOKUP('Données projet'!$B$10,Paramètres!$A$1:$I$89,5,0)</f>
        <v>315.16665960000017</v>
      </c>
      <c r="AK109" s="13">
        <f t="shared" si="89"/>
        <v>74.346794137152642</v>
      </c>
      <c r="AL109" s="20">
        <f t="shared" si="58"/>
        <v>678.40259859220782</v>
      </c>
      <c r="AM109" s="59">
        <f t="shared" si="59"/>
        <v>971.73593192554108</v>
      </c>
      <c r="AN109" s="59">
        <f ca="1">AVERAGE(OFFSET($AM$3,0,0,'Données projet'!$E$10+1,1))-AVERAGE(OFFSET($H$3,0,0,'Données projet'!$E$10+1,1))</f>
        <v>403.92523699584234</v>
      </c>
      <c r="AO109" s="59">
        <f t="shared" si="90"/>
        <v>218.36990038879748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100.75124458581605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100.75124458581605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9.7110000000000021</v>
      </c>
      <c r="BD109" s="12">
        <f>IF('Données projet'!$A$88&gt;35,BD108+BC109-BL108,IF(A109&lt;'Données projet'!$A$88,$BA$205^A109,IF(A109='Données projet'!$A$88,'Données projet'!$B$88,BD108+BC109-BL108)))</f>
        <v>469.83700000000022</v>
      </c>
      <c r="BE109" s="13">
        <f>BD109*VLOOKUP('Données projet'!$B$11,Paramètres!$A$1:$I$89,3,0)*VLOOKUP('Données projet'!$B$11,Paramètres!$A$1:$I$89,5,0)</f>
        <v>447.09688920000019</v>
      </c>
      <c r="BF109" s="13">
        <f t="shared" si="91"/>
        <v>101.26210734981989</v>
      </c>
      <c r="BG109" s="20">
        <f t="shared" si="61"/>
        <v>955.0585856576032</v>
      </c>
      <c r="BH109" s="59">
        <f t="shared" si="62"/>
        <v>1248.3919189909366</v>
      </c>
      <c r="BI109" s="59">
        <f ca="1">AVERAGE(OFFSET($BH$3,0,0,'Données projet'!$E$11+1,1))-AVERAGE(OFFSET($H$3,0,0,'Données projet'!$E$11+1,1))</f>
        <v>555.30922539833159</v>
      </c>
      <c r="BJ109" s="59">
        <f t="shared" si="92"/>
        <v>292.20785527099503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115.95897961763735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115.95897961763735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243</v>
      </c>
      <c r="BZ109" s="13">
        <f>BY109*VLOOKUP('Données projet'!$B$12,Paramètres!$A$1:$I$89,3,0)*VLOOKUP('Données projet'!$B$12,Paramètres!$A$1:$I$89,5,0)</f>
        <v>212.28480000000002</v>
      </c>
      <c r="CA109" s="13">
        <f t="shared" si="93"/>
        <v>52.434557099704193</v>
      </c>
      <c r="CB109" s="20">
        <f t="shared" si="64"/>
        <v>461.05288028198476</v>
      </c>
      <c r="CC109" s="59">
        <f t="shared" si="65"/>
        <v>754.38621361531807</v>
      </c>
      <c r="CD109" s="59">
        <f ca="1">AVERAGE(OFFSET($CC$3,0,0,'Données projet'!$E$12+1,1))-AVERAGE(OFFSET($H$3,0,0,'Données projet'!$E$12+1,1))</f>
        <v>354.24684313982857</v>
      </c>
      <c r="CE109" s="59">
        <f t="shared" si="94"/>
        <v>322.65043486962185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49.849195069887024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49.849195069887024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319</v>
      </c>
      <c r="CU109" s="17">
        <f>CT109*VLOOKUP('Données projet'!$B$13,Paramètres!$A$1:$I$89,3,0)*VLOOKUP('Données projet'!$B$13,Paramètres!$A$1:$I$89,5,0)</f>
        <v>233.89079999999998</v>
      </c>
      <c r="CV109" s="13">
        <f t="shared" si="95"/>
        <v>57.123140349023068</v>
      </c>
      <c r="CW109" s="20">
        <f t="shared" si="67"/>
        <v>506.84927944121517</v>
      </c>
      <c r="CX109" s="59">
        <f t="shared" si="68"/>
        <v>800.18261277454849</v>
      </c>
      <c r="CY109" s="59">
        <f ca="1">AVERAGE(OFFSET($CX$3,0,0,'Données projet'!$E$13+1,1))-AVERAGE(OFFSET($H$3,0,0,'Données projet'!$E$13+1,1))</f>
        <v>328.55201074501201</v>
      </c>
      <c r="CZ109" s="59">
        <f t="shared" si="96"/>
        <v>321.81422611044985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23.754738308205471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23.754738308205471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328.00000000000006</v>
      </c>
      <c r="DP109" s="17">
        <f>DO109*VLOOKUP('Données projet'!$B$14,Paramètres!$A$1:$I$89,3,0)*VLOOKUP('Données projet'!$B$14,Paramètres!$A$1:$I$89,5,0)</f>
        <v>255.84000000000006</v>
      </c>
      <c r="DQ109" s="13">
        <f t="shared" si="97"/>
        <v>61.834803371075836</v>
      </c>
      <c r="DR109" s="20">
        <f t="shared" si="70"/>
        <v>553.28361587129041</v>
      </c>
      <c r="DS109" s="59">
        <f t="shared" si="71"/>
        <v>846.61694920462378</v>
      </c>
      <c r="DT109" s="59">
        <f ca="1">AVERAGE(OFFSET($DS$3,0,0,'Données projet'!$E$14+1,1))-AVERAGE(OFFSET($H$3,0,0,'Données projet'!$E$14+1,1))</f>
        <v>288.82868507674738</v>
      </c>
      <c r="DU109" s="59">
        <f t="shared" si="98"/>
        <v>283.48738729114024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24.211860070293618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24.211860070293618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6.8</v>
      </c>
      <c r="EJ109" s="12">
        <f>IF('Données projet'!$A$192&gt;35,EJ108+EI109-ER108,IF(A109&lt;'Données projet'!$A$192,$EG$205^A109,IF(A109='Données projet'!$A$192,'Données projet'!$B$192,EJ108+EI109-ER108)))</f>
        <v>392.8</v>
      </c>
      <c r="EK109" s="17">
        <f>EJ109*VLOOKUP('Données projet'!$B$15,Paramètres!$A$1:$I$89,3,0)*VLOOKUP('Données projet'!$B$15,Paramètres!$A$1:$I$89,5,0)</f>
        <v>337.02240000000006</v>
      </c>
      <c r="EL109" s="13">
        <f t="shared" si="99"/>
        <v>78.884440823098231</v>
      </c>
      <c r="EM109" s="20">
        <f t="shared" si="73"/>
        <v>724.37108110022939</v>
      </c>
      <c r="EN109" s="59">
        <f t="shared" si="74"/>
        <v>1017.7044144335628</v>
      </c>
      <c r="EO109" s="59">
        <f ca="1">AVERAGE(OFFSET($EN$3,0,0,'Données projet'!$E$15+1,1))-AVERAGE(OFFSET($H$3,0,0,'Données projet'!$E$15+1,1))</f>
        <v>447.47021939360354</v>
      </c>
      <c r="EP109" s="59">
        <f t="shared" si="100"/>
        <v>256.77417912163997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106.70395562027369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106.70395562027369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319</v>
      </c>
      <c r="FF109" s="17">
        <f>FE109*VLOOKUP('Données projet'!$B$16,Paramètres!$A$1:$I$89,3,0)*VLOOKUP('Données projet'!$B$16,Paramètres!$A$1:$I$89,5,0)</f>
        <v>253.79640000000001</v>
      </c>
      <c r="FG109" s="13">
        <f t="shared" si="101"/>
        <v>61.39816832228076</v>
      </c>
      <c r="FH109" s="20">
        <f t="shared" si="76"/>
        <v>548.96387316130563</v>
      </c>
      <c r="FI109" s="59">
        <f t="shared" si="77"/>
        <v>842.29720649463889</v>
      </c>
      <c r="FJ109" s="59">
        <f ca="1">AVERAGE(OFFSET($FI$3,0,0,'Données projet'!$E$16+1,1))-AVERAGE(OFFSET($H$3,0,0,'Données projet'!$E$16+1,1))</f>
        <v>353.37024194969638</v>
      </c>
      <c r="FK109" s="59">
        <f t="shared" si="102"/>
        <v>345.4750813433123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31.770934016367839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31.770934016367839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234.00000000000003</v>
      </c>
      <c r="GA109" s="17">
        <f>FZ109*VLOOKUP('Données projet'!$B$17,Paramètres!$A$1:$I$89,3,0)*VLOOKUP('Données projet'!$B$17,Paramètres!$A$1:$I$89,5,0)</f>
        <v>189.82080000000005</v>
      </c>
      <c r="GB109" s="13">
        <f t="shared" si="103"/>
        <v>47.500332100049796</v>
      </c>
      <c r="GC109" s="20">
        <f t="shared" si="79"/>
        <v>413.33430507425345</v>
      </c>
      <c r="GD109" s="59">
        <f t="shared" si="80"/>
        <v>706.66763840758676</v>
      </c>
      <c r="GE109" s="59">
        <f ca="1">AVERAGE(OFFSET($GD$3,0,0,'Données projet'!$E$17+1,1))-AVERAGE(OFFSET($H$3,0,0,'Données projet'!$E$17+1,1))</f>
        <v>272.90535195666996</v>
      </c>
      <c r="GF109" s="59">
        <f t="shared" si="104"/>
        <v>222.25422164416898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27.659765286131094</v>
      </c>
      <c r="GM109" s="21">
        <f>EXP(-LN(2)/25)*GM108+(1-EXP(-LN(2)/25))/(LN(2)/25)*Calculateur!GH109*Calculateur!GJ109*VLOOKUP('Données projet'!$B$17,Paramètres!$A$1:$I$89,3,0)*0.475*44/12</f>
        <v>0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27.659765286131094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6">
        <f t="shared" si="56"/>
        <v>256.66666666666669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9.7110000000000021</v>
      </c>
      <c r="N110" s="13">
        <f>IF('Données projet'!$A$36&gt;35,N109+M110-V109,IF(A110&lt;'Données projet'!$A$36,$K$205^A110,IF(A110='Données projet'!$A$36,'Données projet'!$B$36,N109+M110-V109)))</f>
        <v>479.54800000000023</v>
      </c>
      <c r="O110" s="13">
        <f>N110*VLOOKUP('Données projet'!$B$9,Paramètres!$A$1:$I$89,3,0)*VLOOKUP('Données projet'!$B$9,Paramètres!$A$1:$I$89,5,0)</f>
        <v>433.89503040000017</v>
      </c>
      <c r="P110" s="13">
        <f t="shared" si="87"/>
        <v>98.615496264061846</v>
      </c>
      <c r="Q110" s="20">
        <f t="shared" si="107"/>
        <v>927.45583393990785</v>
      </c>
      <c r="R110" s="59">
        <f t="shared" si="55"/>
        <v>1220.7891672732412</v>
      </c>
      <c r="S110" s="59">
        <f ca="1">AVERAGE(OFFSET($R$3,0,0,'Données projet'!$E$9+1,1))-AVERAGE(OFFSET($H$3,0,0,'Données projet'!$E$9+1,1))</f>
        <v>530.15029472203241</v>
      </c>
      <c r="T110" s="59">
        <f t="shared" si="88"/>
        <v>279.93992816625956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108.09402452146057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108.09402452146057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9.7110000000000021</v>
      </c>
      <c r="AI110" s="13">
        <f>IF('Données projet'!$A$62&gt;35,AI109+AH110-AQ109,IF(A110&lt;'Données projet'!$A$62,$AF$205^A110,IF(A110='Données projet'!$A$62,'Données projet'!$B$62,AI109+AH110-AQ109)))</f>
        <v>479.54800000000023</v>
      </c>
      <c r="AJ110" s="13">
        <f>AI110*VLOOKUP('Données projet'!$B$10,Paramètres!$A$1:$I$89,3,0)*VLOOKUP('Données projet'!$B$10,Paramètres!$A$1:$I$89,5,0)</f>
        <v>321.68079840000019</v>
      </c>
      <c r="AK110" s="13">
        <f t="shared" si="89"/>
        <v>75.702969757587567</v>
      </c>
      <c r="AL110" s="20">
        <f t="shared" si="58"/>
        <v>692.11006287446526</v>
      </c>
      <c r="AM110" s="59">
        <f t="shared" si="59"/>
        <v>985.44339620779851</v>
      </c>
      <c r="AN110" s="59">
        <f ca="1">AVERAGE(OFFSET($AM$3,0,0,'Données projet'!$E$10+1,1))-AVERAGE(OFFSET($H$3,0,0,'Données projet'!$E$10+1,1))</f>
        <v>403.92523699584234</v>
      </c>
      <c r="AO110" s="59">
        <f t="shared" si="90"/>
        <v>218.36990038879748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98.775574131679491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98.775574131679491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9.7110000000000021</v>
      </c>
      <c r="BD110" s="12">
        <f>IF('Données projet'!$A$88&gt;35,BD109+BC110-BL109,IF(A110&lt;'Données projet'!$A$88,$BA$205^A110,IF(A110='Données projet'!$A$88,'Données projet'!$B$88,BD109+BC110-BL109)))</f>
        <v>479.54800000000023</v>
      </c>
      <c r="BE110" s="13">
        <f>BD110*VLOOKUP('Données projet'!$B$11,Paramètres!$A$1:$I$89,3,0)*VLOOKUP('Données projet'!$B$11,Paramètres!$A$1:$I$89,5,0)</f>
        <v>456.33787680000023</v>
      </c>
      <c r="BF110" s="13">
        <f t="shared" si="91"/>
        <v>103.10925089992845</v>
      </c>
      <c r="BG110" s="20">
        <f t="shared" si="61"/>
        <v>974.37041407737581</v>
      </c>
      <c r="BH110" s="59">
        <f t="shared" si="62"/>
        <v>1267.7037474107092</v>
      </c>
      <c r="BI110" s="59">
        <f ca="1">AVERAGE(OFFSET($BH$3,0,0,'Données projet'!$E$11+1,1))-AVERAGE(OFFSET($H$3,0,0,'Données projet'!$E$11+1,1))</f>
        <v>555.30922539833159</v>
      </c>
      <c r="BJ110" s="59">
        <f t="shared" si="92"/>
        <v>292.20785527099503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113.68509475532925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113.68509475532925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243</v>
      </c>
      <c r="BZ110" s="13">
        <f>BY110*VLOOKUP('Données projet'!$B$12,Paramètres!$A$1:$I$89,3,0)*VLOOKUP('Données projet'!$B$12,Paramètres!$A$1:$I$89,5,0)</f>
        <v>212.28480000000002</v>
      </c>
      <c r="CA110" s="13">
        <f t="shared" si="93"/>
        <v>52.434557099704193</v>
      </c>
      <c r="CB110" s="20">
        <f t="shared" si="64"/>
        <v>461.05288028198476</v>
      </c>
      <c r="CC110" s="59">
        <f t="shared" si="65"/>
        <v>754.38621361531807</v>
      </c>
      <c r="CD110" s="59">
        <f ca="1">AVERAGE(OFFSET($CC$3,0,0,'Données projet'!$E$12+1,1))-AVERAGE(OFFSET($H$3,0,0,'Données projet'!$E$12+1,1))</f>
        <v>354.24684313982857</v>
      </c>
      <c r="CE110" s="59">
        <f t="shared" si="94"/>
        <v>322.65043486962185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48.871682759573289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48.871682759573289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319</v>
      </c>
      <c r="CU110" s="17">
        <f>CT110*VLOOKUP('Données projet'!$B$13,Paramètres!$A$1:$I$89,3,0)*VLOOKUP('Données projet'!$B$13,Paramètres!$A$1:$I$89,5,0)</f>
        <v>233.89079999999998</v>
      </c>
      <c r="CV110" s="13">
        <f t="shared" si="95"/>
        <v>57.123140349023068</v>
      </c>
      <c r="CW110" s="20">
        <f t="shared" si="67"/>
        <v>506.84927944121517</v>
      </c>
      <c r="CX110" s="59">
        <f t="shared" si="68"/>
        <v>800.18261277454849</v>
      </c>
      <c r="CY110" s="59">
        <f ca="1">AVERAGE(OFFSET($CX$3,0,0,'Données projet'!$E$13+1,1))-AVERAGE(OFFSET($H$3,0,0,'Données projet'!$E$13+1,1))</f>
        <v>328.55201074501201</v>
      </c>
      <c r="CZ110" s="59">
        <f t="shared" si="96"/>
        <v>321.81422611044985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23.288922378941265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23.288922378941265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328.00000000000006</v>
      </c>
      <c r="DP110" s="17">
        <f>DO110*VLOOKUP('Données projet'!$B$14,Paramètres!$A$1:$I$89,3,0)*VLOOKUP('Données projet'!$B$14,Paramètres!$A$1:$I$89,5,0)</f>
        <v>255.84000000000006</v>
      </c>
      <c r="DQ110" s="13">
        <f t="shared" si="97"/>
        <v>61.834803371075836</v>
      </c>
      <c r="DR110" s="20">
        <f t="shared" si="70"/>
        <v>553.28361587129041</v>
      </c>
      <c r="DS110" s="59">
        <f t="shared" si="71"/>
        <v>846.61694920462378</v>
      </c>
      <c r="DT110" s="59">
        <f ca="1">AVERAGE(OFFSET($DS$3,0,0,'Données projet'!$E$14+1,1))-AVERAGE(OFFSET($H$3,0,0,'Données projet'!$E$14+1,1))</f>
        <v>288.82868507674738</v>
      </c>
      <c r="DU110" s="59">
        <f t="shared" si="98"/>
        <v>283.48738729114024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23.737080262091606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23.737080262091606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6.8</v>
      </c>
      <c r="EJ110" s="12">
        <f>IF('Données projet'!$A$192&gt;35,EJ109+EI110-ER109,IF(A110&lt;'Données projet'!$A$192,$EG$205^A110,IF(A110='Données projet'!$A$192,'Données projet'!$B$192,EJ109+EI110-ER109)))</f>
        <v>399.6</v>
      </c>
      <c r="EK110" s="17">
        <f>EJ110*VLOOKUP('Données projet'!$B$15,Paramètres!$A$1:$I$89,3,0)*VLOOKUP('Données projet'!$B$15,Paramètres!$A$1:$I$89,5,0)</f>
        <v>342.85680000000008</v>
      </c>
      <c r="EL110" s="13">
        <f t="shared" si="99"/>
        <v>80.089891653777826</v>
      </c>
      <c r="EM110" s="20">
        <f t="shared" si="73"/>
        <v>736.63215463032975</v>
      </c>
      <c r="EN110" s="59">
        <f t="shared" si="74"/>
        <v>1029.965487963663</v>
      </c>
      <c r="EO110" s="59">
        <f ca="1">AVERAGE(OFFSET($EN$3,0,0,'Données projet'!$E$15+1,1))-AVERAGE(OFFSET($H$3,0,0,'Données projet'!$E$15+1,1))</f>
        <v>447.47021939360354</v>
      </c>
      <c r="EP110" s="59">
        <f t="shared" si="100"/>
        <v>256.77417912163997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104.61155613354664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104.61155613354664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319</v>
      </c>
      <c r="FF110" s="17">
        <f>FE110*VLOOKUP('Données projet'!$B$16,Paramètres!$A$1:$I$89,3,0)*VLOOKUP('Données projet'!$B$16,Paramètres!$A$1:$I$89,5,0)</f>
        <v>253.79640000000001</v>
      </c>
      <c r="FG110" s="13">
        <f t="shared" si="101"/>
        <v>61.39816832228076</v>
      </c>
      <c r="FH110" s="20">
        <f t="shared" si="76"/>
        <v>548.96387316130563</v>
      </c>
      <c r="FI110" s="59">
        <f t="shared" si="77"/>
        <v>842.29720649463889</v>
      </c>
      <c r="FJ110" s="59">
        <f ca="1">AVERAGE(OFFSET($FI$3,0,0,'Données projet'!$E$16+1,1))-AVERAGE(OFFSET($H$3,0,0,'Données projet'!$E$16+1,1))</f>
        <v>353.37024194969638</v>
      </c>
      <c r="FK110" s="59">
        <f t="shared" si="102"/>
        <v>345.4750813433123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31.14792537866316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31.14792537866316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234.00000000000003</v>
      </c>
      <c r="GA110" s="17">
        <f>FZ110*VLOOKUP('Données projet'!$B$17,Paramètres!$A$1:$I$89,3,0)*VLOOKUP('Données projet'!$B$17,Paramètres!$A$1:$I$89,5,0)</f>
        <v>189.82080000000005</v>
      </c>
      <c r="GB110" s="13">
        <f t="shared" si="103"/>
        <v>47.500332100049796</v>
      </c>
      <c r="GC110" s="20">
        <f t="shared" si="79"/>
        <v>413.33430507425345</v>
      </c>
      <c r="GD110" s="59">
        <f t="shared" si="80"/>
        <v>706.66763840758676</v>
      </c>
      <c r="GE110" s="59">
        <f ca="1">AVERAGE(OFFSET($GD$3,0,0,'Données projet'!$E$17+1,1))-AVERAGE(OFFSET($H$3,0,0,'Données projet'!$E$17+1,1))</f>
        <v>272.90535195666996</v>
      </c>
      <c r="GF110" s="59">
        <f t="shared" si="104"/>
        <v>222.25422164416898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27.117374159661036</v>
      </c>
      <c r="GM110" s="21">
        <f>EXP(-LN(2)/25)*GM109+(1-EXP(-LN(2)/25))/(LN(2)/25)*Calculateur!GH110*Calculateur!GJ110*VLOOKUP('Données projet'!$B$17,Paramètres!$A$1:$I$89,3,0)*0.475*44/12</f>
        <v>0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27.117374159661036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6">
        <f t="shared" si="56"/>
        <v>256.66666666666669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9.7110000000000021</v>
      </c>
      <c r="N111" s="13">
        <f>IF('Données projet'!$A$36&gt;35,N110+M111-V110,IF(A111&lt;'Données projet'!$A$36,$K$205^A111,IF(A111='Données projet'!$A$36,'Données projet'!$B$36,N110+M111-V110)))</f>
        <v>489.25900000000024</v>
      </c>
      <c r="O111" s="13">
        <f>N111*VLOOKUP('Données projet'!$B$9,Paramètres!$A$1:$I$89,3,0)*VLOOKUP('Données projet'!$B$9,Paramètres!$A$1:$I$89,5,0)</f>
        <v>442.68154320000019</v>
      </c>
      <c r="P111" s="13">
        <f t="shared" si="87"/>
        <v>100.37797714680627</v>
      </c>
      <c r="Q111" s="20">
        <f t="shared" si="107"/>
        <v>945.82866460402113</v>
      </c>
      <c r="R111" s="59">
        <f t="shared" si="55"/>
        <v>1239.1619979373545</v>
      </c>
      <c r="S111" s="59">
        <f ca="1">AVERAGE(OFFSET($R$3,0,0,'Données projet'!$E$9+1,1))-AVERAGE(OFFSET($H$3,0,0,'Données projet'!$E$9+1,1))</f>
        <v>530.15029472203241</v>
      </c>
      <c r="T111" s="59">
        <f t="shared" si="88"/>
        <v>279.93992816625956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105.97436663143955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105.97436663143955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9.7110000000000021</v>
      </c>
      <c r="AI111" s="13">
        <f>IF('Données projet'!$A$62&gt;35,AI110+AH111-AQ110,IF(A111&lt;'Données projet'!$A$62,$AF$205^A111,IF(A111='Données projet'!$A$62,'Données projet'!$B$62,AI110+AH111-AQ110)))</f>
        <v>489.25900000000024</v>
      </c>
      <c r="AJ111" s="13">
        <f>AI111*VLOOKUP('Données projet'!$B$10,Paramètres!$A$1:$I$89,3,0)*VLOOKUP('Données projet'!$B$10,Paramètres!$A$1:$I$89,5,0)</f>
        <v>328.19493720000014</v>
      </c>
      <c r="AK111" s="13">
        <f t="shared" si="89"/>
        <v>77.055952219973165</v>
      </c>
      <c r="AL111" s="20">
        <f t="shared" si="58"/>
        <v>705.81196573978684</v>
      </c>
      <c r="AM111" s="59">
        <f t="shared" si="59"/>
        <v>999.14529907312021</v>
      </c>
      <c r="AN111" s="59">
        <f ca="1">AVERAGE(OFFSET($AM$3,0,0,'Données projet'!$E$10+1,1))-AVERAGE(OFFSET($H$3,0,0,'Données projet'!$E$10+1,1))</f>
        <v>403.92523699584234</v>
      </c>
      <c r="AO111" s="59">
        <f t="shared" si="90"/>
        <v>218.36990038879748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96.838645370108566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96.838645370108566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9.7110000000000021</v>
      </c>
      <c r="BD111" s="12">
        <f>IF('Données projet'!$A$88&gt;35,BD110+BC111-BL110,IF(A111&lt;'Données projet'!$A$88,$BA$205^A111,IF(A111='Données projet'!$A$88,'Données projet'!$B$88,BD110+BC111-BL110)))</f>
        <v>489.25900000000024</v>
      </c>
      <c r="BE111" s="13">
        <f>BD111*VLOOKUP('Données projet'!$B$11,Paramètres!$A$1:$I$89,3,0)*VLOOKUP('Données projet'!$B$11,Paramètres!$A$1:$I$89,5,0)</f>
        <v>465.57886440000021</v>
      </c>
      <c r="BF111" s="13">
        <f t="shared" si="91"/>
        <v>104.95204529259286</v>
      </c>
      <c r="BG111" s="20">
        <f t="shared" si="61"/>
        <v>993.67466771459942</v>
      </c>
      <c r="BH111" s="59">
        <f t="shared" si="62"/>
        <v>1287.0080010479328</v>
      </c>
      <c r="BI111" s="59">
        <f ca="1">AVERAGE(OFFSET($BH$3,0,0,'Données projet'!$E$11+1,1))-AVERAGE(OFFSET($H$3,0,0,'Données projet'!$E$11+1,1))</f>
        <v>555.30922539833159</v>
      </c>
      <c r="BJ111" s="59">
        <f t="shared" si="92"/>
        <v>292.20785527099503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111.45579938823818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111.45579938823818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243</v>
      </c>
      <c r="BZ111" s="13">
        <f>BY111*VLOOKUP('Données projet'!$B$12,Paramètres!$A$1:$I$89,3,0)*VLOOKUP('Données projet'!$B$12,Paramètres!$A$1:$I$89,5,0)</f>
        <v>212.28480000000002</v>
      </c>
      <c r="CA111" s="13">
        <f t="shared" si="93"/>
        <v>52.434557099704193</v>
      </c>
      <c r="CB111" s="20">
        <f t="shared" si="64"/>
        <v>461.05288028198476</v>
      </c>
      <c r="CC111" s="59">
        <f t="shared" si="65"/>
        <v>754.38621361531807</v>
      </c>
      <c r="CD111" s="59">
        <f ca="1">AVERAGE(OFFSET($CC$3,0,0,'Données projet'!$E$12+1,1))-AVERAGE(OFFSET($H$3,0,0,'Données projet'!$E$12+1,1))</f>
        <v>354.24684313982857</v>
      </c>
      <c r="CE111" s="59">
        <f t="shared" si="94"/>
        <v>322.65043486962185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47.913338869441169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47.913338869441169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319</v>
      </c>
      <c r="CU111" s="17">
        <f>CT111*VLOOKUP('Données projet'!$B$13,Paramètres!$A$1:$I$89,3,0)*VLOOKUP('Données projet'!$B$13,Paramètres!$A$1:$I$89,5,0)</f>
        <v>233.89079999999998</v>
      </c>
      <c r="CV111" s="13">
        <f t="shared" si="95"/>
        <v>57.123140349023068</v>
      </c>
      <c r="CW111" s="20">
        <f t="shared" si="67"/>
        <v>506.84927944121517</v>
      </c>
      <c r="CX111" s="59">
        <f t="shared" si="68"/>
        <v>800.18261277454849</v>
      </c>
      <c r="CY111" s="59">
        <f ca="1">AVERAGE(OFFSET($CX$3,0,0,'Données projet'!$E$13+1,1))-AVERAGE(OFFSET($H$3,0,0,'Données projet'!$E$13+1,1))</f>
        <v>328.55201074501201</v>
      </c>
      <c r="CZ111" s="59">
        <f t="shared" si="96"/>
        <v>321.81422611044985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22.832240815930266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22.832240815930266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328.00000000000006</v>
      </c>
      <c r="DP111" s="17">
        <f>DO111*VLOOKUP('Données projet'!$B$14,Paramètres!$A$1:$I$89,3,0)*VLOOKUP('Données projet'!$B$14,Paramètres!$A$1:$I$89,5,0)</f>
        <v>255.84000000000006</v>
      </c>
      <c r="DQ111" s="13">
        <f t="shared" si="97"/>
        <v>61.834803371075836</v>
      </c>
      <c r="DR111" s="20">
        <f t="shared" si="70"/>
        <v>553.28361587129041</v>
      </c>
      <c r="DS111" s="59">
        <f t="shared" si="71"/>
        <v>846.61694920462378</v>
      </c>
      <c r="DT111" s="59">
        <f ca="1">AVERAGE(OFFSET($DS$3,0,0,'Données projet'!$E$14+1,1))-AVERAGE(OFFSET($H$3,0,0,'Données projet'!$E$14+1,1))</f>
        <v>288.82868507674738</v>
      </c>
      <c r="DU111" s="59">
        <f t="shared" si="98"/>
        <v>283.48738729114024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23.271610596341347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23.271610596341347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6.8</v>
      </c>
      <c r="EJ111" s="12">
        <f>IF('Données projet'!$A$192&gt;35,EJ110+EI111-ER110,IF(A111&lt;'Données projet'!$A$192,$EG$205^A111,IF(A111='Données projet'!$A$192,'Données projet'!$B$192,EJ110+EI111-ER110)))</f>
        <v>406.40000000000003</v>
      </c>
      <c r="EK111" s="17">
        <f>EJ111*VLOOKUP('Données projet'!$B$15,Paramètres!$A$1:$I$89,3,0)*VLOOKUP('Données projet'!$B$15,Paramètres!$A$1:$I$89,5,0)</f>
        <v>348.69120000000009</v>
      </c>
      <c r="EL111" s="13">
        <f t="shared" si="99"/>
        <v>81.292956992128126</v>
      </c>
      <c r="EM111" s="20">
        <f t="shared" si="73"/>
        <v>748.88907342795665</v>
      </c>
      <c r="EN111" s="59">
        <f t="shared" si="74"/>
        <v>1042.2224067612899</v>
      </c>
      <c r="EO111" s="59">
        <f ca="1">AVERAGE(OFFSET($EN$3,0,0,'Données projet'!$E$15+1,1))-AVERAGE(OFFSET($H$3,0,0,'Données projet'!$E$15+1,1))</f>
        <v>447.47021939360354</v>
      </c>
      <c r="EP111" s="59">
        <f t="shared" si="100"/>
        <v>256.77417912163997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102.56018732451665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102.56018732451665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319</v>
      </c>
      <c r="FF111" s="17">
        <f>FE111*VLOOKUP('Données projet'!$B$16,Paramètres!$A$1:$I$89,3,0)*VLOOKUP('Données projet'!$B$16,Paramètres!$A$1:$I$89,5,0)</f>
        <v>253.79640000000001</v>
      </c>
      <c r="FG111" s="13">
        <f t="shared" si="101"/>
        <v>61.39816832228076</v>
      </c>
      <c r="FH111" s="20">
        <f t="shared" si="76"/>
        <v>548.96387316130563</v>
      </c>
      <c r="FI111" s="59">
        <f t="shared" si="77"/>
        <v>842.29720649463889</v>
      </c>
      <c r="FJ111" s="59">
        <f ca="1">AVERAGE(OFFSET($FI$3,0,0,'Données projet'!$E$16+1,1))-AVERAGE(OFFSET($H$3,0,0,'Données projet'!$E$16+1,1))</f>
        <v>353.37024194969638</v>
      </c>
      <c r="FK111" s="59">
        <f t="shared" si="102"/>
        <v>345.4750813433123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30.537133560346124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30.537133560346124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234.00000000000003</v>
      </c>
      <c r="GA111" s="17">
        <f>FZ111*VLOOKUP('Données projet'!$B$17,Paramètres!$A$1:$I$89,3,0)*VLOOKUP('Données projet'!$B$17,Paramètres!$A$1:$I$89,5,0)</f>
        <v>189.82080000000005</v>
      </c>
      <c r="GB111" s="13">
        <f t="shared" si="103"/>
        <v>47.500332100049796</v>
      </c>
      <c r="GC111" s="20">
        <f t="shared" si="79"/>
        <v>413.33430507425345</v>
      </c>
      <c r="GD111" s="59">
        <f t="shared" si="80"/>
        <v>706.66763840758676</v>
      </c>
      <c r="GE111" s="59">
        <f ca="1">AVERAGE(OFFSET($GD$3,0,0,'Données projet'!$E$17+1,1))-AVERAGE(OFFSET($H$3,0,0,'Données projet'!$E$17+1,1))</f>
        <v>272.90535195666996</v>
      </c>
      <c r="GF111" s="59">
        <f t="shared" si="104"/>
        <v>222.25422164416898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26.585618992355133</v>
      </c>
      <c r="GM111" s="21">
        <f>EXP(-LN(2)/25)*GM110+(1-EXP(-LN(2)/25))/(LN(2)/25)*Calculateur!GH111*Calculateur!GJ111*VLOOKUP('Données projet'!$B$17,Paramètres!$A$1:$I$89,3,0)*0.475*44/12</f>
        <v>0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26.585618992355133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6">
        <f t="shared" si="56"/>
        <v>256.66666666666669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>
        <f>VLOOKUP(A112,'Données projet'!$A$35:$I$55,2,0)</f>
        <v>498.97</v>
      </c>
      <c r="L112" s="12">
        <f>VLOOKUP(A112,'Données projet'!$A$35:$I$55,9,0)</f>
        <v>9.7110000000000021</v>
      </c>
      <c r="M112" s="12">
        <f t="array" ref="M112">INDEX(L:L,MIN(IF(ISNUMBER(L112:L308),ROW(L112:L308),"")))</f>
        <v>9.7110000000000021</v>
      </c>
      <c r="N112" s="13">
        <f>IF('Données projet'!$A$36&gt;35,N111+M112-V111,IF(A112&lt;'Données projet'!$A$36,$K$205^A112,IF(A112='Données projet'!$A$36,'Données projet'!$B$36,N111+M112-V111)))</f>
        <v>498.97000000000025</v>
      </c>
      <c r="O112" s="13">
        <f>N112*VLOOKUP('Données projet'!$B$9,Paramètres!$A$1:$I$89,3,0)*VLOOKUP('Données projet'!$B$9,Paramètres!$A$1:$I$89,5,0)</f>
        <v>451.46805600000022</v>
      </c>
      <c r="P112" s="13">
        <f t="shared" si="87"/>
        <v>102.13639049659324</v>
      </c>
      <c r="Q112" s="20">
        <f t="shared" si="107"/>
        <v>964.19441098156688</v>
      </c>
      <c r="R112" s="59">
        <f t="shared" si="55"/>
        <v>1257.5277443149002</v>
      </c>
      <c r="S112" s="59">
        <f ca="1">AVERAGE(OFFSET($R$3,0,0,'Données projet'!$E$9+1,1))-AVERAGE(OFFSET($H$3,0,0,'Données projet'!$E$9+1,1))</f>
        <v>530.15029472203241</v>
      </c>
      <c r="T112" s="59">
        <f t="shared" si="88"/>
        <v>279.93992816625956</v>
      </c>
      <c r="U112" s="15">
        <f>IF(ISNA(VLOOKUP(A112,'Données projet'!$A$35:$I$55,3,0)),0,VLOOKUP(A112,'Données projet'!$A$35:$I$55,3,0))</f>
        <v>10</v>
      </c>
      <c r="V112" s="15">
        <f>IF(ISNA(VLOOKUP(A112,'Données projet'!$A$35:$I$55,4,0)),0,VLOOKUP(A112,'Données projet'!$A$35:$I$55,4,0))</f>
        <v>66.959999999999994</v>
      </c>
      <c r="W112" s="16">
        <f>IF(ISNA(VLOOKUP(A112,'Données projet'!$A$35:$I$55,5,0)),0%,VLOOKUP(A112,'Données projet'!$A$35:$I$55,5,0)*VLOOKUP('Données projet'!$B$9,Paramètres!$A$1:$I$89,7,0))</f>
        <v>0.43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132.69568474942321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132.69568474942321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>
        <f>VLOOKUP(A112,'Données projet'!$A$61:$I$81,2,0)</f>
        <v>498.97</v>
      </c>
      <c r="AG112" s="12">
        <f>VLOOKUP(A112,'Données projet'!$A$61:$I$81,9,0)</f>
        <v>9.7110000000000021</v>
      </c>
      <c r="AH112" s="12">
        <f t="array" ref="AH112">INDEX(AG:AG,MIN(IF(ISNUMBER(AG112:AG308),ROW(AG112:AG308),"")))</f>
        <v>9.7110000000000021</v>
      </c>
      <c r="AI112" s="13">
        <f>IF('Données projet'!$A$62&gt;35,AI111+AH112-AQ111,IF(A112&lt;'Données projet'!$A$62,$AF$205^A112,IF(A112='Données projet'!$A$62,'Données projet'!$B$62,AI111+AH112-AQ111)))</f>
        <v>498.97000000000025</v>
      </c>
      <c r="AJ112" s="13">
        <f>AI112*VLOOKUP('Données projet'!$B$10,Paramètres!$A$1:$I$89,3,0)*VLOOKUP('Données projet'!$B$10,Paramètres!$A$1:$I$89,5,0)</f>
        <v>334.70907600000015</v>
      </c>
      <c r="AK112" s="13">
        <f t="shared" si="89"/>
        <v>78.405812208344784</v>
      </c>
      <c r="AL112" s="20">
        <f t="shared" si="58"/>
        <v>719.5084302962008</v>
      </c>
      <c r="AM112" s="59">
        <f t="shared" si="59"/>
        <v>1012.8417636295342</v>
      </c>
      <c r="AN112" s="59">
        <f ca="1">AVERAGE(OFFSET($AM$3,0,0,'Données projet'!$E$10+1,1))-AVERAGE(OFFSET($H$3,0,0,'Données projet'!$E$10+1,1))</f>
        <v>403.92523699584234</v>
      </c>
      <c r="AO112" s="59">
        <f t="shared" si="90"/>
        <v>218.36990038879748</v>
      </c>
      <c r="AP112" s="15">
        <f>IF(ISNA(VLOOKUP(A112,'Données projet'!$A$61:$I$81,3,0)),0,VLOOKUP(A112,'Données projet'!$A$61:$I$81,3,0))</f>
        <v>10</v>
      </c>
      <c r="AQ112" s="15">
        <f>IF(ISNA(VLOOKUP(A112,'Données projet'!$A$61:$I$81,4,0)),0,VLOOKUP(A112,'Données projet'!$A$61:$I$81,4,0))</f>
        <v>66.959999999999994</v>
      </c>
      <c r="AR112" s="16">
        <f>IF(ISNA(VLOOKUP(A112,'Données projet'!$A$61:$I$81,5,0)),0%,VLOOKUP(A112,'Données projet'!$A$61:$I$81,5,0)*VLOOKUP('Données projet'!$B$10,Paramètres!$A$1:$I$89,7,0))</f>
        <v>0.53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121.25640158136949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121.25640158136949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>
        <f>VLOOKUP(A112,'Données projet'!$A$87:$I$107,2,0)</f>
        <v>498.97</v>
      </c>
      <c r="BB112" s="12">
        <f>VLOOKUP(A112,'Données projet'!$A$87:$I$107,9,0)</f>
        <v>9.7110000000000021</v>
      </c>
      <c r="BC112" s="12">
        <f t="array" ref="BC112">INDEX(BB:BB,MIN(IF(ISNUMBER(BB112:BB308),ROW(BB112:BB308),"")))</f>
        <v>9.7110000000000021</v>
      </c>
      <c r="BD112" s="12">
        <f>IF('Données projet'!$A$88&gt;35,BD111+BC112-BL111,IF(A112&lt;'Données projet'!$A$88,$BA$205^A112,IF(A112='Données projet'!$A$88,'Données projet'!$B$88,BD111+BC112-BL111)))</f>
        <v>498.97000000000025</v>
      </c>
      <c r="BE112" s="13">
        <f>BD112*VLOOKUP('Données projet'!$B$11,Paramètres!$A$1:$I$89,3,0)*VLOOKUP('Données projet'!$B$11,Paramètres!$A$1:$I$89,5,0)</f>
        <v>474.81985200000025</v>
      </c>
      <c r="BF112" s="13">
        <f t="shared" si="91"/>
        <v>106.79058680115537</v>
      </c>
      <c r="BG112" s="20">
        <f t="shared" si="61"/>
        <v>1012.971514245346</v>
      </c>
      <c r="BH112" s="59">
        <f t="shared" si="62"/>
        <v>1306.3048475786793</v>
      </c>
      <c r="BI112" s="59">
        <f ca="1">AVERAGE(OFFSET($BH$3,0,0,'Données projet'!$E$11+1,1))-AVERAGE(OFFSET($H$3,0,0,'Données projet'!$E$11+1,1))</f>
        <v>555.30922539833159</v>
      </c>
      <c r="BJ112" s="59">
        <f t="shared" si="92"/>
        <v>292.20785527099503</v>
      </c>
      <c r="BK112" s="15">
        <f>IF(ISNA(VLOOKUP(A112,'Données projet'!$A$87:$I$107,3,0)),0,VLOOKUP(A112,'Données projet'!$A$87:$I$107,3,0))</f>
        <v>10</v>
      </c>
      <c r="BL112" s="15">
        <f>IF(ISNA(VLOOKUP(A112,'Données projet'!$A$87:$I$107,4,0)),0,VLOOKUP(A112,'Données projet'!$A$87:$I$107,4,0))</f>
        <v>66.959999999999994</v>
      </c>
      <c r="BM112" s="16">
        <f>IF(ISNA(VLOOKUP(A112,'Données projet'!$A$87:$I$107,5,0)),0%,VLOOKUP(A112,'Données projet'!$A$87:$I$107,5,0)*VLOOKUP('Données projet'!$B$11,Paramètres!$A$1:$I$89,7,0))</f>
        <v>0.43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139.55925465025547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139.55925465025547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243</v>
      </c>
      <c r="BZ112" s="13">
        <f>BY112*VLOOKUP('Données projet'!$B$12,Paramètres!$A$1:$I$89,3,0)*VLOOKUP('Données projet'!$B$12,Paramètres!$A$1:$I$89,5,0)</f>
        <v>212.28480000000002</v>
      </c>
      <c r="CA112" s="13">
        <f t="shared" si="93"/>
        <v>52.434557099704193</v>
      </c>
      <c r="CB112" s="20">
        <f t="shared" si="64"/>
        <v>461.05288028198476</v>
      </c>
      <c r="CC112" s="59">
        <f t="shared" si="65"/>
        <v>754.38621361531807</v>
      </c>
      <c r="CD112" s="59">
        <f ca="1">AVERAGE(OFFSET($CC$3,0,0,'Données projet'!$E$12+1,1))-AVERAGE(OFFSET($H$3,0,0,'Données projet'!$E$12+1,1))</f>
        <v>354.24684313982857</v>
      </c>
      <c r="CE112" s="59">
        <f t="shared" si="94"/>
        <v>322.65043486962185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46.97378751846248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46.97378751846248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319</v>
      </c>
      <c r="CU112" s="17">
        <f>CT112*VLOOKUP('Données projet'!$B$13,Paramètres!$A$1:$I$89,3,0)*VLOOKUP('Données projet'!$B$13,Paramètres!$A$1:$I$89,5,0)</f>
        <v>233.89079999999998</v>
      </c>
      <c r="CV112" s="13">
        <f t="shared" si="95"/>
        <v>57.123140349023068</v>
      </c>
      <c r="CW112" s="20">
        <f t="shared" si="67"/>
        <v>506.84927944121517</v>
      </c>
      <c r="CX112" s="59">
        <f t="shared" si="68"/>
        <v>800.18261277454849</v>
      </c>
      <c r="CY112" s="59">
        <f ca="1">AVERAGE(OFFSET($CX$3,0,0,'Données projet'!$E$13+1,1))-AVERAGE(OFFSET($H$3,0,0,'Données projet'!$E$13+1,1))</f>
        <v>328.55201074501201</v>
      </c>
      <c r="CZ112" s="59">
        <f t="shared" si="96"/>
        <v>321.81422611044985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22.384514499821663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22.384514499821663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328.00000000000006</v>
      </c>
      <c r="DP112" s="17">
        <f>DO112*VLOOKUP('Données projet'!$B$14,Paramètres!$A$1:$I$89,3,0)*VLOOKUP('Données projet'!$B$14,Paramètres!$A$1:$I$89,5,0)</f>
        <v>255.84000000000006</v>
      </c>
      <c r="DQ112" s="13">
        <f t="shared" si="97"/>
        <v>61.834803371075836</v>
      </c>
      <c r="DR112" s="20">
        <f t="shared" si="70"/>
        <v>553.28361587129041</v>
      </c>
      <c r="DS112" s="59">
        <f t="shared" si="71"/>
        <v>846.61694920462378</v>
      </c>
      <c r="DT112" s="59">
        <f ca="1">AVERAGE(OFFSET($DS$3,0,0,'Données projet'!$E$14+1,1))-AVERAGE(OFFSET($H$3,0,0,'Données projet'!$E$14+1,1))</f>
        <v>288.82868507674738</v>
      </c>
      <c r="DU112" s="59">
        <f t="shared" si="98"/>
        <v>283.48738729114024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22.815268506827987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22.815268506827987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6.8</v>
      </c>
      <c r="EJ112" s="12">
        <f>IF('Données projet'!$A$192&gt;35,EJ111+EI112-ER111,IF(A112&lt;'Données projet'!$A$192,$EG$205^A112,IF(A112='Données projet'!$A$192,'Données projet'!$B$192,EJ111+EI112-ER111)))</f>
        <v>413.20000000000005</v>
      </c>
      <c r="EK112" s="17">
        <f>EJ112*VLOOKUP('Données projet'!$B$15,Paramètres!$A$1:$I$89,3,0)*VLOOKUP('Données projet'!$B$15,Paramètres!$A$1:$I$89,5,0)</f>
        <v>354.52560000000011</v>
      </c>
      <c r="EL112" s="13">
        <f t="shared" si="99"/>
        <v>82.493681359778094</v>
      </c>
      <c r="EM112" s="20">
        <f t="shared" si="73"/>
        <v>761.14191503494703</v>
      </c>
      <c r="EN112" s="59">
        <f t="shared" si="74"/>
        <v>1054.4752483682803</v>
      </c>
      <c r="EO112" s="59">
        <f ca="1">AVERAGE(OFFSET($EN$3,0,0,'Données projet'!$E$15+1,1))-AVERAGE(OFFSET($H$3,0,0,'Données projet'!$E$15+1,1))</f>
        <v>447.47021939360354</v>
      </c>
      <c r="EP112" s="59">
        <f t="shared" si="100"/>
        <v>256.77417912163997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100.5490446066203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100.5490446066203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319</v>
      </c>
      <c r="FF112" s="17">
        <f>FE112*VLOOKUP('Données projet'!$B$16,Paramètres!$A$1:$I$89,3,0)*VLOOKUP('Données projet'!$B$16,Paramètres!$A$1:$I$89,5,0)</f>
        <v>253.79640000000001</v>
      </c>
      <c r="FG112" s="13">
        <f t="shared" si="101"/>
        <v>61.39816832228076</v>
      </c>
      <c r="FH112" s="20">
        <f t="shared" si="76"/>
        <v>548.96387316130563</v>
      </c>
      <c r="FI112" s="59">
        <f t="shared" si="77"/>
        <v>842.29720649463889</v>
      </c>
      <c r="FJ112" s="59">
        <f ca="1">AVERAGE(OFFSET($FI$3,0,0,'Données projet'!$E$16+1,1))-AVERAGE(OFFSET($H$3,0,0,'Données projet'!$E$16+1,1))</f>
        <v>353.37024194969638</v>
      </c>
      <c r="FK112" s="59">
        <f t="shared" si="102"/>
        <v>345.4750813433123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29.938318997040064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29.938318997040064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234.00000000000003</v>
      </c>
      <c r="GA112" s="17">
        <f>FZ112*VLOOKUP('Données projet'!$B$17,Paramètres!$A$1:$I$89,3,0)*VLOOKUP('Données projet'!$B$17,Paramètres!$A$1:$I$89,5,0)</f>
        <v>189.82080000000005</v>
      </c>
      <c r="GB112" s="13">
        <f t="shared" si="103"/>
        <v>47.500332100049796</v>
      </c>
      <c r="GC112" s="20">
        <f t="shared" si="79"/>
        <v>413.33430507425345</v>
      </c>
      <c r="GD112" s="59">
        <f t="shared" si="80"/>
        <v>706.66763840758676</v>
      </c>
      <c r="GE112" s="59">
        <f ca="1">AVERAGE(OFFSET($GD$3,0,0,'Données projet'!$E$17+1,1))-AVERAGE(OFFSET($H$3,0,0,'Données projet'!$E$17+1,1))</f>
        <v>272.90535195666996</v>
      </c>
      <c r="GF112" s="59">
        <f t="shared" si="104"/>
        <v>222.25422164416898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26.064291219541474</v>
      </c>
      <c r="GM112" s="21">
        <f>EXP(-LN(2)/25)*GM111+(1-EXP(-LN(2)/25))/(LN(2)/25)*Calculateur!GH112*Calculateur!GJ112*VLOOKUP('Données projet'!$B$17,Paramètres!$A$1:$I$89,3,0)*0.475*44/12</f>
        <v>0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26.064291219541474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6">
        <f t="shared" si="56"/>
        <v>256.66666666666669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9.4029999999999916</v>
      </c>
      <c r="N113" s="13">
        <f>IF('Données projet'!$A$36&gt;35,N112+M113-V112,IF(A113&lt;'Données projet'!$A$36,$K$205^A113,IF(A113='Données projet'!$A$36,'Données projet'!$B$36,N112+M113-V112)))</f>
        <v>441.4130000000003</v>
      </c>
      <c r="O113" s="13">
        <f>N113*VLOOKUP('Données projet'!$B$9,Paramètres!$A$1:$I$89,3,0)*VLOOKUP('Données projet'!$B$9,Paramètres!$A$1:$I$89,5,0)</f>
        <v>399.39048240000028</v>
      </c>
      <c r="P113" s="13">
        <f t="shared" si="87"/>
        <v>91.653083916792113</v>
      </c>
      <c r="Q113" s="20">
        <f t="shared" si="107"/>
        <v>855.23421133508009</v>
      </c>
      <c r="R113" s="59">
        <f t="shared" si="55"/>
        <v>1148.5675446684133</v>
      </c>
      <c r="S113" s="59">
        <f ca="1">AVERAGE(OFFSET($R$3,0,0,'Données projet'!$E$9+1,1))-AVERAGE(OFFSET($H$3,0,0,'Données projet'!$E$9+1,1))</f>
        <v>530.15029472203241</v>
      </c>
      <c r="T113" s="59">
        <f t="shared" si="88"/>
        <v>279.93992816625956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130.09360330786291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130.09360330786291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9.4029999999999916</v>
      </c>
      <c r="AI113" s="13">
        <f>IF('Données projet'!$A$62&gt;35,AI112+AH113-AQ112,IF(A113&lt;'Données projet'!$A$62,$AF$205^A113,IF(A113='Données projet'!$A$62,'Données projet'!$B$62,AI112+AH113-AQ112)))</f>
        <v>441.4130000000003</v>
      </c>
      <c r="AJ113" s="13">
        <f>AI113*VLOOKUP('Données projet'!$B$10,Paramètres!$A$1:$I$89,3,0)*VLOOKUP('Données projet'!$B$10,Paramètres!$A$1:$I$89,5,0)</f>
        <v>296.09984040000018</v>
      </c>
      <c r="AK113" s="13">
        <f t="shared" si="89"/>
        <v>70.358218563983428</v>
      </c>
      <c r="AL113" s="20">
        <f t="shared" si="58"/>
        <v>638.24778602893809</v>
      </c>
      <c r="AM113" s="59">
        <f t="shared" si="59"/>
        <v>931.58111936227147</v>
      </c>
      <c r="AN113" s="59">
        <f ca="1">AVERAGE(OFFSET($AM$3,0,0,'Données projet'!$E$10+1,1))-AVERAGE(OFFSET($H$3,0,0,'Données projet'!$E$10+1,1))</f>
        <v>403.92523699584234</v>
      </c>
      <c r="AO113" s="59">
        <f t="shared" si="90"/>
        <v>218.36990038879748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118.87863750546094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118.87863750546094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9.4029999999999916</v>
      </c>
      <c r="BD113" s="12">
        <f>IF('Données projet'!$A$88&gt;35,BD112+BC113-BL112,IF(A113&lt;'Données projet'!$A$88,$BA$205^A113,IF(A113='Données projet'!$A$88,'Données projet'!$B$88,BD112+BC113-BL112)))</f>
        <v>441.4130000000003</v>
      </c>
      <c r="BE113" s="13">
        <f>BD113*VLOOKUP('Données projet'!$B$11,Paramètres!$A$1:$I$89,3,0)*VLOOKUP('Données projet'!$B$11,Paramètres!$A$1:$I$89,5,0)</f>
        <v>420.04861080000029</v>
      </c>
      <c r="BF113" s="13">
        <f t="shared" si="91"/>
        <v>95.829572261379582</v>
      </c>
      <c r="BG113" s="20">
        <f t="shared" si="61"/>
        <v>898.48783549856989</v>
      </c>
      <c r="BH113" s="59">
        <f t="shared" si="62"/>
        <v>1191.8211688319032</v>
      </c>
      <c r="BI113" s="59">
        <f ca="1">AVERAGE(OFFSET($BH$3,0,0,'Données projet'!$E$11+1,1))-AVERAGE(OFFSET($H$3,0,0,'Données projet'!$E$11+1,1))</f>
        <v>555.30922539833159</v>
      </c>
      <c r="BJ113" s="59">
        <f t="shared" si="92"/>
        <v>292.20785527099503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136.82258278930414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136.82258278930414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243</v>
      </c>
      <c r="BZ113" s="13">
        <f>BY113*VLOOKUP('Données projet'!$B$12,Paramètres!$A$1:$I$89,3,0)*VLOOKUP('Données projet'!$B$12,Paramètres!$A$1:$I$89,5,0)</f>
        <v>212.28480000000002</v>
      </c>
      <c r="CA113" s="13">
        <f t="shared" si="93"/>
        <v>52.434557099704193</v>
      </c>
      <c r="CB113" s="20">
        <f t="shared" si="64"/>
        <v>461.05288028198476</v>
      </c>
      <c r="CC113" s="59">
        <f t="shared" si="65"/>
        <v>754.38621361531807</v>
      </c>
      <c r="CD113" s="59">
        <f ca="1">AVERAGE(OFFSET($CC$3,0,0,'Données projet'!$E$12+1,1))-AVERAGE(OFFSET($H$3,0,0,'Données projet'!$E$12+1,1))</f>
        <v>354.24684313982857</v>
      </c>
      <c r="CE113" s="59">
        <f t="shared" si="94"/>
        <v>322.65043486962185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46.052660196406748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46.052660196406748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319</v>
      </c>
      <c r="CU113" s="17">
        <f>CT113*VLOOKUP('Données projet'!$B$13,Paramètres!$A$1:$I$89,3,0)*VLOOKUP('Données projet'!$B$13,Paramètres!$A$1:$I$89,5,0)</f>
        <v>233.89079999999998</v>
      </c>
      <c r="CV113" s="13">
        <f t="shared" si="95"/>
        <v>57.123140349023068</v>
      </c>
      <c r="CW113" s="20">
        <f t="shared" si="67"/>
        <v>506.84927944121517</v>
      </c>
      <c r="CX113" s="59">
        <f t="shared" si="68"/>
        <v>800.18261277454849</v>
      </c>
      <c r="CY113" s="59">
        <f ca="1">AVERAGE(OFFSET($CX$3,0,0,'Données projet'!$E$13+1,1))-AVERAGE(OFFSET($H$3,0,0,'Données projet'!$E$13+1,1))</f>
        <v>328.55201074501201</v>
      </c>
      <c r="CZ113" s="59">
        <f t="shared" si="96"/>
        <v>321.81422611044985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21.945567823685863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21.945567823685863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328.00000000000006</v>
      </c>
      <c r="DP113" s="17">
        <f>DO113*VLOOKUP('Données projet'!$B$14,Paramètres!$A$1:$I$89,3,0)*VLOOKUP('Données projet'!$B$14,Paramètres!$A$1:$I$89,5,0)</f>
        <v>255.84000000000006</v>
      </c>
      <c r="DQ113" s="13">
        <f t="shared" si="97"/>
        <v>61.834803371075836</v>
      </c>
      <c r="DR113" s="20">
        <f t="shared" si="70"/>
        <v>553.28361587129041</v>
      </c>
      <c r="DS113" s="59">
        <f t="shared" si="71"/>
        <v>846.61694920462378</v>
      </c>
      <c r="DT113" s="59">
        <f ca="1">AVERAGE(OFFSET($DS$3,0,0,'Données projet'!$E$14+1,1))-AVERAGE(OFFSET($H$3,0,0,'Données projet'!$E$14+1,1))</f>
        <v>288.82868507674738</v>
      </c>
      <c r="DU113" s="59">
        <f t="shared" si="98"/>
        <v>283.48738729114024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22.367875007348793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22.367875007348793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>
        <f>VLOOKUP(A113,'Données projet'!$A$191:$I$211,2,0)</f>
        <v>420</v>
      </c>
      <c r="EH113" s="12">
        <f>VLOOKUP(A113,'Données projet'!$A$191:$I$211,9,0)</f>
        <v>6.8</v>
      </c>
      <c r="EI113" s="12">
        <f t="array" ref="EI113">INDEX(EH:EH,MIN(IF(ISNUMBER(EH113:EH309),ROW(EH113:EH309),"")))</f>
        <v>6.8</v>
      </c>
      <c r="EJ113" s="12">
        <f>IF('Données projet'!$A$192&gt;35,EJ112+EI113-ER112,IF(A113&lt;'Données projet'!$A$192,$EG$205^A113,IF(A113='Données projet'!$A$192,'Données projet'!$B$192,EJ112+EI113-ER112)))</f>
        <v>420.00000000000006</v>
      </c>
      <c r="EK113" s="17">
        <f>EJ113*VLOOKUP('Données projet'!$B$15,Paramètres!$A$1:$I$89,3,0)*VLOOKUP('Données projet'!$B$15,Paramètres!$A$1:$I$89,5,0)</f>
        <v>360.36000000000013</v>
      </c>
      <c r="EL113" s="13">
        <f t="shared" si="99"/>
        <v>83.692107728969603</v>
      </c>
      <c r="EM113" s="20">
        <f t="shared" si="73"/>
        <v>773.3907542946223</v>
      </c>
      <c r="EN113" s="59">
        <f t="shared" si="74"/>
        <v>1066.7240876279557</v>
      </c>
      <c r="EO113" s="59">
        <f ca="1">AVERAGE(OFFSET($EN$3,0,0,'Données projet'!$E$15+1,1))-AVERAGE(OFFSET($H$3,0,0,'Données projet'!$E$15+1,1))</f>
        <v>447.47021939360354</v>
      </c>
      <c r="EP113" s="59">
        <f t="shared" si="100"/>
        <v>256.77417912163997</v>
      </c>
      <c r="EQ113" s="15">
        <f>IF(ISNA(VLOOKUP(A113,'Données projet'!$A$191:$I$211,3,0)),0,VLOOKUP(A113,'Données projet'!$A$191:$I$211,3,0))</f>
        <v>18</v>
      </c>
      <c r="ER113" s="15">
        <f>IF(ISNA(VLOOKUP(A113,'Données projet'!$A$191:$I$211,4,0)),0,VLOOKUP(A113,'Données projet'!$A$191:$I$211,4,0))</f>
        <v>22</v>
      </c>
      <c r="ES113" s="16">
        <f>IF(ISNA(VLOOKUP(A113,'Données projet'!$A$191:$I$211,5,0)),0%,VLOOKUP(A113,'Données projet'!$A$191:$I$211,5,0)*VLOOKUP('Données projet'!$B$15,Paramètres!$A$1:$I$89,7,0))</f>
        <v>0.53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109.63677437929987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109.63677437929987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319</v>
      </c>
      <c r="FF113" s="17">
        <f>FE113*VLOOKUP('Données projet'!$B$16,Paramètres!$A$1:$I$89,3,0)*VLOOKUP('Données projet'!$B$16,Paramètres!$A$1:$I$89,5,0)</f>
        <v>253.79640000000001</v>
      </c>
      <c r="FG113" s="13">
        <f t="shared" si="101"/>
        <v>61.39816832228076</v>
      </c>
      <c r="FH113" s="20">
        <f t="shared" si="76"/>
        <v>548.96387316130563</v>
      </c>
      <c r="FI113" s="59">
        <f t="shared" si="77"/>
        <v>842.29720649463889</v>
      </c>
      <c r="FJ113" s="59">
        <f ca="1">AVERAGE(OFFSET($FI$3,0,0,'Données projet'!$E$16+1,1))-AVERAGE(OFFSET($H$3,0,0,'Données projet'!$E$16+1,1))</f>
        <v>353.37024194969638</v>
      </c>
      <c r="FK113" s="59">
        <f t="shared" si="102"/>
        <v>345.4750813433123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29.351246822079613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29.351246822079613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234.00000000000003</v>
      </c>
      <c r="GA113" s="17">
        <f>FZ113*VLOOKUP('Données projet'!$B$17,Paramètres!$A$1:$I$89,3,0)*VLOOKUP('Données projet'!$B$17,Paramètres!$A$1:$I$89,5,0)</f>
        <v>189.82080000000005</v>
      </c>
      <c r="GB113" s="13">
        <f t="shared" si="103"/>
        <v>47.500332100049796</v>
      </c>
      <c r="GC113" s="20">
        <f t="shared" si="79"/>
        <v>413.33430507425345</v>
      </c>
      <c r="GD113" s="59">
        <f t="shared" si="80"/>
        <v>706.66763840758676</v>
      </c>
      <c r="GE113" s="59">
        <f ca="1">AVERAGE(OFFSET($GD$3,0,0,'Données projet'!$E$17+1,1))-AVERAGE(OFFSET($H$3,0,0,'Données projet'!$E$17+1,1))</f>
        <v>272.90535195666996</v>
      </c>
      <c r="GF113" s="59">
        <f t="shared" si="104"/>
        <v>222.25422164416898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25.553186366374145</v>
      </c>
      <c r="GM113" s="21">
        <f>EXP(-LN(2)/25)*GM112+(1-EXP(-LN(2)/25))/(LN(2)/25)*Calculateur!GH113*Calculateur!GJ113*VLOOKUP('Données projet'!$B$17,Paramètres!$A$1:$I$89,3,0)*0.475*44/12</f>
        <v>0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25.553186366374145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6">
        <f t="shared" si="56"/>
        <v>256.66666666666669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9.4029999999999916</v>
      </c>
      <c r="N114" s="13">
        <f>IF('Données projet'!$A$36&gt;35,N113+M114-V113,IF(A114&lt;'Données projet'!$A$36,$K$205^A114,IF(A114='Données projet'!$A$36,'Données projet'!$B$36,N113+M114-V113)))</f>
        <v>450.81600000000026</v>
      </c>
      <c r="O114" s="13">
        <f>N114*VLOOKUP('Données projet'!$B$9,Paramètres!$A$1:$I$89,3,0)*VLOOKUP('Données projet'!$B$9,Paramètres!$A$1:$I$89,5,0)</f>
        <v>407.89831680000026</v>
      </c>
      <c r="P114" s="13">
        <f t="shared" si="87"/>
        <v>93.376100943881056</v>
      </c>
      <c r="Q114" s="20">
        <f t="shared" si="107"/>
        <v>873.05294423725991</v>
      </c>
      <c r="R114" s="59">
        <f t="shared" si="55"/>
        <v>1166.3862775705932</v>
      </c>
      <c r="S114" s="59">
        <f ca="1">AVERAGE(OFFSET($R$3,0,0,'Données projet'!$E$9+1,1))-AVERAGE(OFFSET($H$3,0,0,'Données projet'!$E$9+1,1))</f>
        <v>530.15029472203241</v>
      </c>
      <c r="T114" s="59">
        <f t="shared" si="88"/>
        <v>279.93992816625956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127.54254709625864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127.54254709625864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9.4029999999999916</v>
      </c>
      <c r="AI114" s="13">
        <f>IF('Données projet'!$A$62&gt;35,AI113+AH114-AQ113,IF(A114&lt;'Données projet'!$A$62,$AF$205^A114,IF(A114='Données projet'!$A$62,'Données projet'!$B$62,AI113+AH114-AQ113)))</f>
        <v>450.81600000000026</v>
      </c>
      <c r="AJ114" s="13">
        <f>AI114*VLOOKUP('Données projet'!$B$10,Paramètres!$A$1:$I$89,3,0)*VLOOKUP('Données projet'!$B$10,Paramètres!$A$1:$I$89,5,0)</f>
        <v>302.40737280000019</v>
      </c>
      <c r="AK114" s="13">
        <f t="shared" si="89"/>
        <v>71.680906283814451</v>
      </c>
      <c r="AL114" s="20">
        <f t="shared" si="58"/>
        <v>651.53708607097724</v>
      </c>
      <c r="AM114" s="59">
        <f t="shared" si="59"/>
        <v>944.8704194043105</v>
      </c>
      <c r="AN114" s="59">
        <f ca="1">AVERAGE(OFFSET($AM$3,0,0,'Données projet'!$E$10+1,1))-AVERAGE(OFFSET($H$3,0,0,'Données projet'!$E$10+1,1))</f>
        <v>403.92523699584234</v>
      </c>
      <c r="AO114" s="59">
        <f t="shared" si="90"/>
        <v>218.36990038879748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116.54749993278809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116.54749993278809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9.4029999999999916</v>
      </c>
      <c r="BD114" s="12">
        <f>IF('Données projet'!$A$88&gt;35,BD113+BC114-BL113,IF(A114&lt;'Données projet'!$A$88,$BA$205^A114,IF(A114='Données projet'!$A$88,'Données projet'!$B$88,BD113+BC114-BL113)))</f>
        <v>450.81600000000026</v>
      </c>
      <c r="BE114" s="13">
        <f>BD114*VLOOKUP('Données projet'!$B$11,Paramètres!$A$1:$I$89,3,0)*VLOOKUP('Données projet'!$B$11,Paramètres!$A$1:$I$89,5,0)</f>
        <v>428.99650560000026</v>
      </c>
      <c r="BF114" s="13">
        <f t="shared" si="91"/>
        <v>97.631104491925242</v>
      </c>
      <c r="BG114" s="20">
        <f t="shared" si="61"/>
        <v>917.20975424343681</v>
      </c>
      <c r="BH114" s="59">
        <f t="shared" si="62"/>
        <v>1210.5430875767702</v>
      </c>
      <c r="BI114" s="59">
        <f ca="1">AVERAGE(OFFSET($BH$3,0,0,'Données projet'!$E$11+1,1))-AVERAGE(OFFSET($H$3,0,0,'Données projet'!$E$11+1,1))</f>
        <v>555.30922539833159</v>
      </c>
      <c r="BJ114" s="59">
        <f t="shared" si="92"/>
        <v>292.20785527099503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134.13957539434102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134.13957539434102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243</v>
      </c>
      <c r="BZ114" s="13">
        <f>BY114*VLOOKUP('Données projet'!$B$12,Paramètres!$A$1:$I$89,3,0)*VLOOKUP('Données projet'!$B$12,Paramètres!$A$1:$I$89,5,0)</f>
        <v>212.28480000000002</v>
      </c>
      <c r="CA114" s="13">
        <f t="shared" si="93"/>
        <v>52.434557099704193</v>
      </c>
      <c r="CB114" s="20">
        <f t="shared" si="64"/>
        <v>461.05288028198476</v>
      </c>
      <c r="CC114" s="59">
        <f t="shared" si="65"/>
        <v>754.38621361531807</v>
      </c>
      <c r="CD114" s="59">
        <f ca="1">AVERAGE(OFFSET($CC$3,0,0,'Données projet'!$E$12+1,1))-AVERAGE(OFFSET($H$3,0,0,'Données projet'!$E$12+1,1))</f>
        <v>354.24684313982857</v>
      </c>
      <c r="CE114" s="59">
        <f t="shared" si="94"/>
        <v>322.65043486962185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45.149595619304336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45.149595619304336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319</v>
      </c>
      <c r="CU114" s="17">
        <f>CT114*VLOOKUP('Données projet'!$B$13,Paramètres!$A$1:$I$89,3,0)*VLOOKUP('Données projet'!$B$13,Paramètres!$A$1:$I$89,5,0)</f>
        <v>233.89079999999998</v>
      </c>
      <c r="CV114" s="13">
        <f t="shared" si="95"/>
        <v>57.123140349023068</v>
      </c>
      <c r="CW114" s="20">
        <f t="shared" si="67"/>
        <v>506.84927944121517</v>
      </c>
      <c r="CX114" s="59">
        <f t="shared" si="68"/>
        <v>800.18261277454849</v>
      </c>
      <c r="CY114" s="59">
        <f ca="1">AVERAGE(OFFSET($CX$3,0,0,'Données projet'!$E$13+1,1))-AVERAGE(OFFSET($H$3,0,0,'Données projet'!$E$13+1,1))</f>
        <v>328.55201074501201</v>
      </c>
      <c r="CZ114" s="59">
        <f t="shared" si="96"/>
        <v>321.81422611044985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21.51522862413805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21.51522862413805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328.00000000000006</v>
      </c>
      <c r="DP114" s="17">
        <f>DO114*VLOOKUP('Données projet'!$B$14,Paramètres!$A$1:$I$89,3,0)*VLOOKUP('Données projet'!$B$14,Paramètres!$A$1:$I$89,5,0)</f>
        <v>255.84000000000006</v>
      </c>
      <c r="DQ114" s="13">
        <f t="shared" si="97"/>
        <v>61.834803371075836</v>
      </c>
      <c r="DR114" s="20">
        <f t="shared" si="70"/>
        <v>553.28361587129041</v>
      </c>
      <c r="DS114" s="59">
        <f t="shared" si="71"/>
        <v>846.61694920462378</v>
      </c>
      <c r="DT114" s="59">
        <f ca="1">AVERAGE(OFFSET($DS$3,0,0,'Données projet'!$E$14+1,1))-AVERAGE(OFFSET($H$3,0,0,'Données projet'!$E$14+1,1))</f>
        <v>288.82868507674738</v>
      </c>
      <c r="DU114" s="59">
        <f t="shared" si="98"/>
        <v>283.48738729114024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21.929254621511298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21.929254621511298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5.6</v>
      </c>
      <c r="EJ114" s="12">
        <f>IF('Données projet'!$A$192&gt;35,EJ113+EI114-ER113,IF(A114&lt;'Données projet'!$A$192,$EG$205^A114,IF(A114='Données projet'!$A$192,'Données projet'!$B$192,EJ113+EI114-ER113)))</f>
        <v>403.60000000000008</v>
      </c>
      <c r="EK114" s="17">
        <f>EJ114*VLOOKUP('Données projet'!$B$15,Paramètres!$A$1:$I$89,3,0)*VLOOKUP('Données projet'!$B$15,Paramètres!$A$1:$I$89,5,0)</f>
        <v>346.28880000000015</v>
      </c>
      <c r="EL114" s="13">
        <f t="shared" si="99"/>
        <v>80.797863156901414</v>
      </c>
      <c r="EM114" s="20">
        <f t="shared" si="73"/>
        <v>743.8426049982703</v>
      </c>
      <c r="EN114" s="59">
        <f t="shared" si="74"/>
        <v>1037.1759383316037</v>
      </c>
      <c r="EO114" s="59">
        <f ca="1">AVERAGE(OFFSET($EN$3,0,0,'Données projet'!$E$15+1,1))-AVERAGE(OFFSET($H$3,0,0,'Données projet'!$E$15+1,1))</f>
        <v>447.47021939360354</v>
      </c>
      <c r="EP114" s="59">
        <f t="shared" si="100"/>
        <v>256.77417912163997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107.48686410555112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107.48686410555112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319</v>
      </c>
      <c r="FF114" s="17">
        <f>FE114*VLOOKUP('Données projet'!$B$16,Paramètres!$A$1:$I$89,3,0)*VLOOKUP('Données projet'!$B$16,Paramètres!$A$1:$I$89,5,0)</f>
        <v>253.79640000000001</v>
      </c>
      <c r="FG114" s="13">
        <f t="shared" si="101"/>
        <v>61.39816832228076</v>
      </c>
      <c r="FH114" s="20">
        <f t="shared" si="76"/>
        <v>548.96387316130563</v>
      </c>
      <c r="FI114" s="59">
        <f t="shared" si="77"/>
        <v>842.29720649463889</v>
      </c>
      <c r="FJ114" s="59">
        <f ca="1">AVERAGE(OFFSET($FI$3,0,0,'Données projet'!$E$16+1,1))-AVERAGE(OFFSET($H$3,0,0,'Données projet'!$E$16+1,1))</f>
        <v>353.37024194969638</v>
      </c>
      <c r="FK114" s="59">
        <f t="shared" si="102"/>
        <v>345.4750813433123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28.77568677439147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28.77568677439147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234.00000000000003</v>
      </c>
      <c r="GA114" s="17">
        <f>FZ114*VLOOKUP('Données projet'!$B$17,Paramètres!$A$1:$I$89,3,0)*VLOOKUP('Données projet'!$B$17,Paramètres!$A$1:$I$89,5,0)</f>
        <v>189.82080000000005</v>
      </c>
      <c r="GB114" s="13">
        <f t="shared" si="103"/>
        <v>47.500332100049796</v>
      </c>
      <c r="GC114" s="20">
        <f t="shared" si="79"/>
        <v>413.33430507425345</v>
      </c>
      <c r="GD114" s="59">
        <f t="shared" si="80"/>
        <v>706.66763840758676</v>
      </c>
      <c r="GE114" s="59">
        <f ca="1">AVERAGE(OFFSET($GD$3,0,0,'Données projet'!$E$17+1,1))-AVERAGE(OFFSET($H$3,0,0,'Données projet'!$E$17+1,1))</f>
        <v>272.90535195666996</v>
      </c>
      <c r="GF114" s="59">
        <f t="shared" si="104"/>
        <v>222.25422164416898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25.052103967634253</v>
      </c>
      <c r="GM114" s="21">
        <f>EXP(-LN(2)/25)*GM113+(1-EXP(-LN(2)/25))/(LN(2)/25)*Calculateur!GH114*Calculateur!GJ114*VLOOKUP('Données projet'!$B$17,Paramètres!$A$1:$I$89,3,0)*0.475*44/12</f>
        <v>0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25.052103967634253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6">
        <f t="shared" si="56"/>
        <v>256.66666666666669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9.4029999999999916</v>
      </c>
      <c r="N115" s="13">
        <f>IF('Données projet'!$A$36&gt;35,N114+M115-V114,IF(A115&lt;'Données projet'!$A$36,$K$205^A115,IF(A115='Données projet'!$A$36,'Données projet'!$B$36,N114+M115-V114)))</f>
        <v>460.21900000000028</v>
      </c>
      <c r="O115" s="13">
        <f>N115*VLOOKUP('Données projet'!$B$9,Paramètres!$A$1:$I$89,3,0)*VLOOKUP('Données projet'!$B$9,Paramètres!$A$1:$I$89,5,0)</f>
        <v>416.40615120000024</v>
      </c>
      <c r="P115" s="13">
        <f t="shared" si="87"/>
        <v>95.094939514723933</v>
      </c>
      <c r="Q115" s="20">
        <f t="shared" si="107"/>
        <v>890.86439966147793</v>
      </c>
      <c r="R115" s="59">
        <f t="shared" si="55"/>
        <v>1184.1977329948113</v>
      </c>
      <c r="S115" s="59">
        <f ca="1">AVERAGE(OFFSET($R$3,0,0,'Données projet'!$E$9+1,1))-AVERAGE(OFFSET($H$3,0,0,'Données projet'!$E$9+1,1))</f>
        <v>530.15029472203241</v>
      </c>
      <c r="T115" s="59">
        <f t="shared" si="88"/>
        <v>279.93992816625956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125.04151554097329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125.04151554097329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9.4029999999999916</v>
      </c>
      <c r="AI115" s="13">
        <f>IF('Données projet'!$A$62&gt;35,AI114+AH115-AQ114,IF(A115&lt;'Données projet'!$A$62,$AF$205^A115,IF(A115='Données projet'!$A$62,'Données projet'!$B$62,AI114+AH115-AQ114)))</f>
        <v>460.21900000000028</v>
      </c>
      <c r="AJ115" s="13">
        <f>AI115*VLOOKUP('Données projet'!$B$10,Paramètres!$A$1:$I$89,3,0)*VLOOKUP('Données projet'!$B$10,Paramètres!$A$1:$I$89,5,0)</f>
        <v>308.7149052000002</v>
      </c>
      <c r="AK115" s="13">
        <f t="shared" si="89"/>
        <v>73.000386378487093</v>
      </c>
      <c r="AL115" s="20">
        <f t="shared" si="58"/>
        <v>664.82079949919864</v>
      </c>
      <c r="AM115" s="59">
        <f t="shared" si="59"/>
        <v>958.15413283253201</v>
      </c>
      <c r="AN115" s="59">
        <f ca="1">AVERAGE(OFFSET($AM$3,0,0,'Données projet'!$E$10+1,1))-AVERAGE(OFFSET($H$3,0,0,'Données projet'!$E$10+1,1))</f>
        <v>403.92523699584234</v>
      </c>
      <c r="AO115" s="59">
        <f t="shared" si="90"/>
        <v>218.36990038879748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114.26207454606181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114.26207454606181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9.4029999999999916</v>
      </c>
      <c r="BD115" s="12">
        <f>IF('Données projet'!$A$88&gt;35,BD114+BC115-BL114,IF(A115&lt;'Données projet'!$A$88,$BA$205^A115,IF(A115='Données projet'!$A$88,'Données projet'!$B$88,BD114+BC115-BL114)))</f>
        <v>460.21900000000028</v>
      </c>
      <c r="BE115" s="13">
        <f>BD115*VLOOKUP('Données projet'!$B$11,Paramètres!$A$1:$I$89,3,0)*VLOOKUP('Données projet'!$B$11,Paramètres!$A$1:$I$89,5,0)</f>
        <v>437.94440040000029</v>
      </c>
      <c r="BF115" s="13">
        <f t="shared" si="91"/>
        <v>99.428267860478925</v>
      </c>
      <c r="BG115" s="20">
        <f t="shared" si="61"/>
        <v>935.92406388700135</v>
      </c>
      <c r="BH115" s="59">
        <f t="shared" si="62"/>
        <v>1229.2573972203347</v>
      </c>
      <c r="BI115" s="59">
        <f ca="1">AVERAGE(OFFSET($BH$3,0,0,'Données projet'!$E$11+1,1))-AVERAGE(OFFSET($H$3,0,0,'Données projet'!$E$11+1,1))</f>
        <v>555.30922539833159</v>
      </c>
      <c r="BJ115" s="59">
        <f t="shared" si="92"/>
        <v>292.20785527099503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131.50918013792023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131.50918013792023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243</v>
      </c>
      <c r="BZ115" s="13">
        <f>BY115*VLOOKUP('Données projet'!$B$12,Paramètres!$A$1:$I$89,3,0)*VLOOKUP('Données projet'!$B$12,Paramètres!$A$1:$I$89,5,0)</f>
        <v>212.28480000000002</v>
      </c>
      <c r="CA115" s="13">
        <f t="shared" si="93"/>
        <v>52.434557099704193</v>
      </c>
      <c r="CB115" s="20">
        <f t="shared" si="64"/>
        <v>461.05288028198476</v>
      </c>
      <c r="CC115" s="59">
        <f t="shared" si="65"/>
        <v>754.38621361531807</v>
      </c>
      <c r="CD115" s="59">
        <f ca="1">AVERAGE(OFFSET($CC$3,0,0,'Données projet'!$E$12+1,1))-AVERAGE(OFFSET($H$3,0,0,'Données projet'!$E$12+1,1))</f>
        <v>354.24684313982857</v>
      </c>
      <c r="CE115" s="59">
        <f t="shared" si="94"/>
        <v>322.65043486962185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44.264239587743901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44.264239587743901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319</v>
      </c>
      <c r="CU115" s="17">
        <f>CT115*VLOOKUP('Données projet'!$B$13,Paramètres!$A$1:$I$89,3,0)*VLOOKUP('Données projet'!$B$13,Paramètres!$A$1:$I$89,5,0)</f>
        <v>233.89079999999998</v>
      </c>
      <c r="CV115" s="13">
        <f t="shared" si="95"/>
        <v>57.123140349023068</v>
      </c>
      <c r="CW115" s="20">
        <f t="shared" si="67"/>
        <v>506.84927944121517</v>
      </c>
      <c r="CX115" s="59">
        <f t="shared" si="68"/>
        <v>800.18261277454849</v>
      </c>
      <c r="CY115" s="59">
        <f ca="1">AVERAGE(OFFSET($CX$3,0,0,'Données projet'!$E$13+1,1))-AVERAGE(OFFSET($H$3,0,0,'Données projet'!$E$13+1,1))</f>
        <v>328.55201074501201</v>
      </c>
      <c r="CZ115" s="59">
        <f t="shared" si="96"/>
        <v>321.81422611044985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21.093328113812376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21.093328113812376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328.00000000000006</v>
      </c>
      <c r="DP115" s="17">
        <f>DO115*VLOOKUP('Données projet'!$B$14,Paramètres!$A$1:$I$89,3,0)*VLOOKUP('Données projet'!$B$14,Paramètres!$A$1:$I$89,5,0)</f>
        <v>255.84000000000006</v>
      </c>
      <c r="DQ115" s="13">
        <f t="shared" si="97"/>
        <v>61.834803371075836</v>
      </c>
      <c r="DR115" s="20">
        <f t="shared" si="70"/>
        <v>553.28361587129041</v>
      </c>
      <c r="DS115" s="59">
        <f t="shared" si="71"/>
        <v>846.61694920462378</v>
      </c>
      <c r="DT115" s="59">
        <f ca="1">AVERAGE(OFFSET($DS$3,0,0,'Données projet'!$E$14+1,1))-AVERAGE(OFFSET($H$3,0,0,'Données projet'!$E$14+1,1))</f>
        <v>288.82868507674738</v>
      </c>
      <c r="DU115" s="59">
        <f t="shared" si="98"/>
        <v>283.48738729114024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21.499235313908056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21.499235313908056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5.6</v>
      </c>
      <c r="EJ115" s="12">
        <f>IF('Données projet'!$A$192&gt;35,EJ114+EI115-ER114,IF(A115&lt;'Données projet'!$A$192,$EG$205^A115,IF(A115='Données projet'!$A$192,'Données projet'!$B$192,EJ114+EI115-ER114)))</f>
        <v>409.2000000000001</v>
      </c>
      <c r="EK115" s="17">
        <f>EJ115*VLOOKUP('Données projet'!$B$15,Paramètres!$A$1:$I$89,3,0)*VLOOKUP('Données projet'!$B$15,Paramètres!$A$1:$I$89,5,0)</f>
        <v>351.09360000000015</v>
      </c>
      <c r="EL115" s="13">
        <f t="shared" si="99"/>
        <v>81.787653933539119</v>
      </c>
      <c r="EM115" s="20">
        <f t="shared" si="73"/>
        <v>753.93485060091416</v>
      </c>
      <c r="EN115" s="59">
        <f t="shared" si="74"/>
        <v>1047.2681839342474</v>
      </c>
      <c r="EO115" s="59">
        <f ca="1">AVERAGE(OFFSET($EN$3,0,0,'Données projet'!$E$15+1,1))-AVERAGE(OFFSET($H$3,0,0,'Données projet'!$E$15+1,1))</f>
        <v>447.47021939360354</v>
      </c>
      <c r="EP115" s="59">
        <f t="shared" si="100"/>
        <v>256.77417912163997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105.3791122609548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105.3791122609548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319</v>
      </c>
      <c r="FF115" s="17">
        <f>FE115*VLOOKUP('Données projet'!$B$16,Paramètres!$A$1:$I$89,3,0)*VLOOKUP('Données projet'!$B$16,Paramètres!$A$1:$I$89,5,0)</f>
        <v>253.79640000000001</v>
      </c>
      <c r="FG115" s="13">
        <f t="shared" si="101"/>
        <v>61.39816832228076</v>
      </c>
      <c r="FH115" s="20">
        <f t="shared" si="76"/>
        <v>548.96387316130563</v>
      </c>
      <c r="FI115" s="59">
        <f t="shared" si="77"/>
        <v>842.29720649463889</v>
      </c>
      <c r="FJ115" s="59">
        <f ca="1">AVERAGE(OFFSET($FI$3,0,0,'Données projet'!$E$16+1,1))-AVERAGE(OFFSET($H$3,0,0,'Données projet'!$E$16+1,1))</f>
        <v>353.37024194969638</v>
      </c>
      <c r="FK115" s="59">
        <f t="shared" si="102"/>
        <v>345.4750813433123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28.211413108181524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28.211413108181524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234.00000000000003</v>
      </c>
      <c r="GA115" s="17">
        <f>FZ115*VLOOKUP('Données projet'!$B$17,Paramètres!$A$1:$I$89,3,0)*VLOOKUP('Données projet'!$B$17,Paramètres!$A$1:$I$89,5,0)</f>
        <v>189.82080000000005</v>
      </c>
      <c r="GB115" s="13">
        <f t="shared" si="103"/>
        <v>47.500332100049796</v>
      </c>
      <c r="GC115" s="20">
        <f t="shared" si="79"/>
        <v>413.33430507425345</v>
      </c>
      <c r="GD115" s="59">
        <f t="shared" si="80"/>
        <v>706.66763840758676</v>
      </c>
      <c r="GE115" s="59">
        <f ca="1">AVERAGE(OFFSET($GD$3,0,0,'Données projet'!$E$17+1,1))-AVERAGE(OFFSET($H$3,0,0,'Données projet'!$E$17+1,1))</f>
        <v>272.90535195666996</v>
      </c>
      <c r="GF115" s="59">
        <f t="shared" si="104"/>
        <v>222.25422164416898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24.560847489103562</v>
      </c>
      <c r="GM115" s="21">
        <f>EXP(-LN(2)/25)*GM114+(1-EXP(-LN(2)/25))/(LN(2)/25)*Calculateur!GH115*Calculateur!GJ115*VLOOKUP('Données projet'!$B$17,Paramètres!$A$1:$I$89,3,0)*0.475*44/12</f>
        <v>0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24.560847489103562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6">
        <f t="shared" si="56"/>
        <v>256.66666666666669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9.4029999999999916</v>
      </c>
      <c r="N116" s="13">
        <f>IF('Données projet'!$A$36&gt;35,N115+M116-V115,IF(A116&lt;'Données projet'!$A$36,$K$205^A116,IF(A116='Données projet'!$A$36,'Données projet'!$B$36,N115+M116-V115)))</f>
        <v>469.6220000000003</v>
      </c>
      <c r="O116" s="13">
        <f>N116*VLOOKUP('Données projet'!$B$9,Paramètres!$A$1:$I$89,3,0)*VLOOKUP('Données projet'!$B$9,Paramètres!$A$1:$I$89,5,0)</f>
        <v>424.91398560000027</v>
      </c>
      <c r="P116" s="13">
        <f t="shared" si="87"/>
        <v>96.809694839252401</v>
      </c>
      <c r="Q116" s="20">
        <f t="shared" si="107"/>
        <v>908.66874343169832</v>
      </c>
      <c r="R116" s="59">
        <f t="shared" si="55"/>
        <v>1202.0020767650317</v>
      </c>
      <c r="S116" s="59">
        <f ca="1">AVERAGE(OFFSET($R$3,0,0,'Données projet'!$E$9+1,1))-AVERAGE(OFFSET($H$3,0,0,'Données projet'!$E$9+1,1))</f>
        <v>530.15029472203241</v>
      </c>
      <c r="T116" s="59">
        <f t="shared" si="88"/>
        <v>279.93992816625956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122.58952768900846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122.58952768900846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9.4029999999999916</v>
      </c>
      <c r="AI116" s="13">
        <f>IF('Données projet'!$A$62&gt;35,AI115+AH116-AQ115,IF(A116&lt;'Données projet'!$A$62,$AF$205^A116,IF(A116='Données projet'!$A$62,'Données projet'!$B$62,AI115+AH116-AQ115)))</f>
        <v>469.6220000000003</v>
      </c>
      <c r="AJ116" s="13">
        <f>AI116*VLOOKUP('Données projet'!$B$10,Paramètres!$A$1:$I$89,3,0)*VLOOKUP('Données projet'!$B$10,Paramètres!$A$1:$I$89,5,0)</f>
        <v>315.02243760000022</v>
      </c>
      <c r="AK116" s="13">
        <f t="shared" si="89"/>
        <v>74.31673193666235</v>
      </c>
      <c r="AL116" s="20">
        <f t="shared" si="58"/>
        <v>678.0990536096873</v>
      </c>
      <c r="AM116" s="59">
        <f t="shared" si="59"/>
        <v>971.43238694302067</v>
      </c>
      <c r="AN116" s="59">
        <f ca="1">AVERAGE(OFFSET($AM$3,0,0,'Données projet'!$E$10+1,1))-AVERAGE(OFFSET($H$3,0,0,'Données projet'!$E$10+1,1))</f>
        <v>403.92523699584234</v>
      </c>
      <c r="AO116" s="59">
        <f t="shared" si="90"/>
        <v>218.36990038879748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112.0214649571974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112.0214649571974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9.4029999999999916</v>
      </c>
      <c r="BD116" s="12">
        <f>IF('Données projet'!$A$88&gt;35,BD115+BC116-BL115,IF(A116&lt;'Données projet'!$A$88,$BA$205^A116,IF(A116='Données projet'!$A$88,'Données projet'!$B$88,BD115+BC116-BL115)))</f>
        <v>469.6220000000003</v>
      </c>
      <c r="BE116" s="13">
        <f>BD116*VLOOKUP('Données projet'!$B$11,Paramètres!$A$1:$I$89,3,0)*VLOOKUP('Données projet'!$B$11,Paramètres!$A$1:$I$89,5,0)</f>
        <v>446.89229520000032</v>
      </c>
      <c r="BF116" s="13">
        <f t="shared" si="91"/>
        <v>101.22116191554059</v>
      </c>
      <c r="BG116" s="20">
        <f t="shared" si="61"/>
        <v>954.63093780956694</v>
      </c>
      <c r="BH116" s="59">
        <f t="shared" si="62"/>
        <v>1247.9642711429003</v>
      </c>
      <c r="BI116" s="59">
        <f ca="1">AVERAGE(OFFSET($BH$3,0,0,'Données projet'!$E$11+1,1))-AVERAGE(OFFSET($H$3,0,0,'Données projet'!$E$11+1,1))</f>
        <v>555.30922539833159</v>
      </c>
      <c r="BJ116" s="59">
        <f t="shared" si="92"/>
        <v>292.20785527099503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128.93036532809515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128.93036532809515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243</v>
      </c>
      <c r="BZ116" s="13">
        <f>BY116*VLOOKUP('Données projet'!$B$12,Paramètres!$A$1:$I$89,3,0)*VLOOKUP('Données projet'!$B$12,Paramètres!$A$1:$I$89,5,0)</f>
        <v>212.28480000000002</v>
      </c>
      <c r="CA116" s="13">
        <f t="shared" si="93"/>
        <v>52.434557099704193</v>
      </c>
      <c r="CB116" s="20">
        <f t="shared" si="64"/>
        <v>461.05288028198476</v>
      </c>
      <c r="CC116" s="59">
        <f t="shared" si="65"/>
        <v>754.38621361531807</v>
      </c>
      <c r="CD116" s="59">
        <f ca="1">AVERAGE(OFFSET($CC$3,0,0,'Données projet'!$E$12+1,1))-AVERAGE(OFFSET($H$3,0,0,'Données projet'!$E$12+1,1))</f>
        <v>354.24684313982857</v>
      </c>
      <c r="CE116" s="59">
        <f t="shared" si="94"/>
        <v>322.65043486962185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43.396244847948509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43.396244847948509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319</v>
      </c>
      <c r="CU116" s="17">
        <f>CT116*VLOOKUP('Données projet'!$B$13,Paramètres!$A$1:$I$89,3,0)*VLOOKUP('Données projet'!$B$13,Paramètres!$A$1:$I$89,5,0)</f>
        <v>233.89079999999998</v>
      </c>
      <c r="CV116" s="13">
        <f t="shared" si="95"/>
        <v>57.123140349023068</v>
      </c>
      <c r="CW116" s="20">
        <f t="shared" si="67"/>
        <v>506.84927944121517</v>
      </c>
      <c r="CX116" s="59">
        <f t="shared" si="68"/>
        <v>800.18261277454849</v>
      </c>
      <c r="CY116" s="59">
        <f ca="1">AVERAGE(OFFSET($CX$3,0,0,'Données projet'!$E$13+1,1))-AVERAGE(OFFSET($H$3,0,0,'Données projet'!$E$13+1,1))</f>
        <v>328.55201074501201</v>
      </c>
      <c r="CZ116" s="59">
        <f t="shared" si="96"/>
        <v>321.81422611044985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20.679700815160288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20.679700815160288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328.00000000000006</v>
      </c>
      <c r="DP116" s="17">
        <f>DO116*VLOOKUP('Données projet'!$B$14,Paramètres!$A$1:$I$89,3,0)*VLOOKUP('Données projet'!$B$14,Paramètres!$A$1:$I$89,5,0)</f>
        <v>255.84000000000006</v>
      </c>
      <c r="DQ116" s="13">
        <f t="shared" si="97"/>
        <v>61.834803371075836</v>
      </c>
      <c r="DR116" s="20">
        <f t="shared" si="70"/>
        <v>553.28361587129041</v>
      </c>
      <c r="DS116" s="59">
        <f t="shared" si="71"/>
        <v>846.61694920462378</v>
      </c>
      <c r="DT116" s="59">
        <f ca="1">AVERAGE(OFFSET($DS$3,0,0,'Données projet'!$E$14+1,1))-AVERAGE(OFFSET($H$3,0,0,'Données projet'!$E$14+1,1))</f>
        <v>288.82868507674738</v>
      </c>
      <c r="DU116" s="59">
        <f t="shared" si="98"/>
        <v>283.48738729114024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21.077648422641037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21.077648422641037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5.6</v>
      </c>
      <c r="EJ116" s="12">
        <f>IF('Données projet'!$A$192&gt;35,EJ115+EI116-ER115,IF(A116&lt;'Données projet'!$A$192,$EG$205^A116,IF(A116='Données projet'!$A$192,'Données projet'!$B$192,EJ115+EI116-ER115)))</f>
        <v>414.80000000000013</v>
      </c>
      <c r="EK116" s="17">
        <f>EJ116*VLOOKUP('Données projet'!$B$15,Paramètres!$A$1:$I$89,3,0)*VLOOKUP('Données projet'!$B$15,Paramètres!$A$1:$I$89,5,0)</f>
        <v>355.89840000000015</v>
      </c>
      <c r="EL116" s="13">
        <f t="shared" si="99"/>
        <v>82.775869214346599</v>
      </c>
      <c r="EM116" s="20">
        <f t="shared" si="73"/>
        <v>764.02435221498718</v>
      </c>
      <c r="EN116" s="59">
        <f t="shared" si="74"/>
        <v>1057.3576855483204</v>
      </c>
      <c r="EO116" s="59">
        <f ca="1">AVERAGE(OFFSET($EN$3,0,0,'Données projet'!$E$15+1,1))-AVERAGE(OFFSET($H$3,0,0,'Données projet'!$E$15+1,1))</f>
        <v>447.47021939360354</v>
      </c>
      <c r="EP116" s="59">
        <f t="shared" si="100"/>
        <v>256.77417912163997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103.31269214442933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103.31269214442933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319</v>
      </c>
      <c r="FF116" s="17">
        <f>FE116*VLOOKUP('Données projet'!$B$16,Paramètres!$A$1:$I$89,3,0)*VLOOKUP('Données projet'!$B$16,Paramètres!$A$1:$I$89,5,0)</f>
        <v>253.79640000000001</v>
      </c>
      <c r="FG116" s="13">
        <f t="shared" si="101"/>
        <v>61.39816832228076</v>
      </c>
      <c r="FH116" s="20">
        <f t="shared" si="76"/>
        <v>548.96387316130563</v>
      </c>
      <c r="FI116" s="59">
        <f t="shared" si="77"/>
        <v>842.29720649463889</v>
      </c>
      <c r="FJ116" s="59">
        <f ca="1">AVERAGE(OFFSET($FI$3,0,0,'Données projet'!$E$16+1,1))-AVERAGE(OFFSET($H$3,0,0,'Données projet'!$E$16+1,1))</f>
        <v>353.37024194969638</v>
      </c>
      <c r="FK116" s="59">
        <f t="shared" si="102"/>
        <v>345.4750813433123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27.658204504393005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27.658204504393005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234.00000000000003</v>
      </c>
      <c r="GA116" s="17">
        <f>FZ116*VLOOKUP('Données projet'!$B$17,Paramètres!$A$1:$I$89,3,0)*VLOOKUP('Données projet'!$B$17,Paramètres!$A$1:$I$89,5,0)</f>
        <v>189.82080000000005</v>
      </c>
      <c r="GB116" s="13">
        <f t="shared" si="103"/>
        <v>47.500332100049796</v>
      </c>
      <c r="GC116" s="20">
        <f t="shared" si="79"/>
        <v>413.33430507425345</v>
      </c>
      <c r="GD116" s="59">
        <f t="shared" si="80"/>
        <v>706.66763840758676</v>
      </c>
      <c r="GE116" s="59">
        <f ca="1">AVERAGE(OFFSET($GD$3,0,0,'Données projet'!$E$17+1,1))-AVERAGE(OFFSET($H$3,0,0,'Données projet'!$E$17+1,1))</f>
        <v>272.90535195666996</v>
      </c>
      <c r="GF116" s="59">
        <f t="shared" si="104"/>
        <v>222.25422164416898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24.079224250479996</v>
      </c>
      <c r="GM116" s="21">
        <f>EXP(-LN(2)/25)*GM115+(1-EXP(-LN(2)/25))/(LN(2)/25)*Calculateur!GH116*Calculateur!GJ116*VLOOKUP('Données projet'!$B$17,Paramètres!$A$1:$I$89,3,0)*0.475*44/12</f>
        <v>0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24.079224250479996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6">
        <f t="shared" si="56"/>
        <v>256.66666666666669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9.4029999999999916</v>
      </c>
      <c r="N117" s="13">
        <f>IF('Données projet'!$A$36&gt;35,N116+M117-V116,IF(A117&lt;'Données projet'!$A$36,$K$205^A117,IF(A117='Données projet'!$A$36,'Données projet'!$B$36,N116+M117-V116)))</f>
        <v>479.02500000000032</v>
      </c>
      <c r="O117" s="13">
        <f>N117*VLOOKUP('Données projet'!$B$9,Paramètres!$A$1:$I$89,3,0)*VLOOKUP('Données projet'!$B$9,Paramètres!$A$1:$I$89,5,0)</f>
        <v>433.42182000000025</v>
      </c>
      <c r="P117" s="13">
        <f t="shared" si="87"/>
        <v>98.520458096711138</v>
      </c>
      <c r="Q117" s="20">
        <f t="shared" si="107"/>
        <v>926.46613435177221</v>
      </c>
      <c r="R117" s="59">
        <f t="shared" si="55"/>
        <v>1219.7994676851056</v>
      </c>
      <c r="S117" s="59">
        <f ca="1">AVERAGE(OFFSET($R$3,0,0,'Données projet'!$E$9+1,1))-AVERAGE(OFFSET($H$3,0,0,'Données projet'!$E$9+1,1))</f>
        <v>530.15029472203241</v>
      </c>
      <c r="T117" s="59">
        <f t="shared" si="88"/>
        <v>279.93992816625956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120.18562182325576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120.18562182325576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9.4029999999999916</v>
      </c>
      <c r="AI117" s="13">
        <f>IF('Données projet'!$A$62&gt;35,AI116+AH117-AQ116,IF(A117&lt;'Données projet'!$A$62,$AF$205^A117,IF(A117='Données projet'!$A$62,'Données projet'!$B$62,AI116+AH117-AQ116)))</f>
        <v>479.02500000000032</v>
      </c>
      <c r="AJ117" s="13">
        <f>AI117*VLOOKUP('Données projet'!$B$10,Paramètres!$A$1:$I$89,3,0)*VLOOKUP('Données projet'!$B$10,Paramètres!$A$1:$I$89,5,0)</f>
        <v>321.32997000000023</v>
      </c>
      <c r="AK117" s="13">
        <f t="shared" si="89"/>
        <v>75.630012952812223</v>
      </c>
      <c r="AL117" s="20">
        <f t="shared" si="58"/>
        <v>691.37197030948164</v>
      </c>
      <c r="AM117" s="59">
        <f t="shared" si="59"/>
        <v>984.7053036428149</v>
      </c>
      <c r="AN117" s="59">
        <f ca="1">AVERAGE(OFFSET($AM$3,0,0,'Données projet'!$E$10+1,1))-AVERAGE(OFFSET($H$3,0,0,'Données projet'!$E$10+1,1))</f>
        <v>403.92523699584234</v>
      </c>
      <c r="AO117" s="59">
        <f t="shared" si="90"/>
        <v>218.36990038879748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109.82479235573371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109.82479235573371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9.4029999999999916</v>
      </c>
      <c r="BD117" s="12">
        <f>IF('Données projet'!$A$88&gt;35,BD116+BC117-BL116,IF(A117&lt;'Données projet'!$A$88,$BA$205^A117,IF(A117='Données projet'!$A$88,'Données projet'!$B$88,BD116+BC117-BL116)))</f>
        <v>479.02500000000032</v>
      </c>
      <c r="BE117" s="13">
        <f>BD117*VLOOKUP('Données projet'!$B$11,Paramètres!$A$1:$I$89,3,0)*VLOOKUP('Données projet'!$B$11,Paramètres!$A$1:$I$89,5,0)</f>
        <v>455.84019000000035</v>
      </c>
      <c r="BF117" s="13">
        <f t="shared" si="91"/>
        <v>103.00988199125129</v>
      </c>
      <c r="BG117" s="20">
        <f t="shared" si="61"/>
        <v>973.3305420514298</v>
      </c>
      <c r="BH117" s="59">
        <f t="shared" si="62"/>
        <v>1266.6638753847631</v>
      </c>
      <c r="BI117" s="59">
        <f ca="1">AVERAGE(OFFSET($BH$3,0,0,'Données projet'!$E$11+1,1))-AVERAGE(OFFSET($H$3,0,0,'Données projet'!$E$11+1,1))</f>
        <v>555.30922539833159</v>
      </c>
      <c r="BJ117" s="59">
        <f t="shared" si="92"/>
        <v>292.20785527099503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126.40211950376903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126.40211950376903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243</v>
      </c>
      <c r="BZ117" s="13">
        <f>BY117*VLOOKUP('Données projet'!$B$12,Paramètres!$A$1:$I$89,3,0)*VLOOKUP('Données projet'!$B$12,Paramètres!$A$1:$I$89,5,0)</f>
        <v>212.28480000000002</v>
      </c>
      <c r="CA117" s="13">
        <f t="shared" si="93"/>
        <v>52.434557099704193</v>
      </c>
      <c r="CB117" s="20">
        <f t="shared" si="64"/>
        <v>461.05288028198476</v>
      </c>
      <c r="CC117" s="59">
        <f t="shared" si="65"/>
        <v>754.38621361531807</v>
      </c>
      <c r="CD117" s="59">
        <f ca="1">AVERAGE(OFFSET($CC$3,0,0,'Données projet'!$E$12+1,1))-AVERAGE(OFFSET($H$3,0,0,'Données projet'!$E$12+1,1))</f>
        <v>354.24684313982857</v>
      </c>
      <c r="CE117" s="59">
        <f t="shared" si="94"/>
        <v>322.65043486962185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42.545270955575987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42.545270955575987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319</v>
      </c>
      <c r="CU117" s="17">
        <f>CT117*VLOOKUP('Données projet'!$B$13,Paramètres!$A$1:$I$89,3,0)*VLOOKUP('Données projet'!$B$13,Paramètres!$A$1:$I$89,5,0)</f>
        <v>233.89079999999998</v>
      </c>
      <c r="CV117" s="13">
        <f t="shared" si="95"/>
        <v>57.123140349023068</v>
      </c>
      <c r="CW117" s="20">
        <f t="shared" si="67"/>
        <v>506.84927944121517</v>
      </c>
      <c r="CX117" s="59">
        <f t="shared" si="68"/>
        <v>800.18261277454849</v>
      </c>
      <c r="CY117" s="59">
        <f ca="1">AVERAGE(OFFSET($CX$3,0,0,'Données projet'!$E$13+1,1))-AVERAGE(OFFSET($H$3,0,0,'Données projet'!$E$13+1,1))</f>
        <v>328.55201074501201</v>
      </c>
      <c r="CZ117" s="59">
        <f t="shared" si="96"/>
        <v>321.81422611044985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20.274184495547026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20.274184495547026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328.00000000000006</v>
      </c>
      <c r="DP117" s="17">
        <f>DO117*VLOOKUP('Données projet'!$B$14,Paramètres!$A$1:$I$89,3,0)*VLOOKUP('Données projet'!$B$14,Paramètres!$A$1:$I$89,5,0)</f>
        <v>255.84000000000006</v>
      </c>
      <c r="DQ117" s="13">
        <f t="shared" si="97"/>
        <v>61.834803371075836</v>
      </c>
      <c r="DR117" s="20">
        <f t="shared" si="70"/>
        <v>553.28361587129041</v>
      </c>
      <c r="DS117" s="59">
        <f t="shared" si="71"/>
        <v>846.61694920462378</v>
      </c>
      <c r="DT117" s="59">
        <f ca="1">AVERAGE(OFFSET($DS$3,0,0,'Données projet'!$E$14+1,1))-AVERAGE(OFFSET($H$3,0,0,'Données projet'!$E$14+1,1))</f>
        <v>288.82868507674738</v>
      </c>
      <c r="DU117" s="59">
        <f t="shared" si="98"/>
        <v>283.48738729114024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20.664328593169149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20.664328593169149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5.6</v>
      </c>
      <c r="EJ117" s="12">
        <f>IF('Données projet'!$A$192&gt;35,EJ116+EI117-ER116,IF(A117&lt;'Données projet'!$A$192,$EG$205^A117,IF(A117='Données projet'!$A$192,'Données projet'!$B$192,EJ116+EI117-ER116)))</f>
        <v>420.40000000000015</v>
      </c>
      <c r="EK117" s="17">
        <f>EJ117*VLOOKUP('Données projet'!$B$15,Paramètres!$A$1:$I$89,3,0)*VLOOKUP('Données projet'!$B$15,Paramètres!$A$1:$I$89,5,0)</f>
        <v>360.70320000000021</v>
      </c>
      <c r="EL117" s="13">
        <f t="shared" si="99"/>
        <v>83.762532727902268</v>
      </c>
      <c r="EM117" s="20">
        <f t="shared" si="73"/>
        <v>774.11115116776352</v>
      </c>
      <c r="EN117" s="59">
        <f t="shared" si="74"/>
        <v>1067.4444845010969</v>
      </c>
      <c r="EO117" s="59">
        <f ca="1">AVERAGE(OFFSET($EN$3,0,0,'Données projet'!$E$15+1,1))-AVERAGE(OFFSET($H$3,0,0,'Données projet'!$E$15+1,1))</f>
        <v>447.47021939360354</v>
      </c>
      <c r="EP117" s="59">
        <f t="shared" si="100"/>
        <v>256.77417912163997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101.28679326599712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101.28679326599712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319</v>
      </c>
      <c r="FF117" s="17">
        <f>FE117*VLOOKUP('Données projet'!$B$16,Paramètres!$A$1:$I$89,3,0)*VLOOKUP('Données projet'!$B$16,Paramètres!$A$1:$I$89,5,0)</f>
        <v>253.79640000000001</v>
      </c>
      <c r="FG117" s="13">
        <f t="shared" si="101"/>
        <v>61.39816832228076</v>
      </c>
      <c r="FH117" s="20">
        <f t="shared" si="76"/>
        <v>548.96387316130563</v>
      </c>
      <c r="FI117" s="59">
        <f t="shared" si="77"/>
        <v>842.29720649463889</v>
      </c>
      <c r="FJ117" s="59">
        <f ca="1">AVERAGE(OFFSET($FI$3,0,0,'Données projet'!$E$16+1,1))-AVERAGE(OFFSET($H$3,0,0,'Données projet'!$E$16+1,1))</f>
        <v>353.37024194969638</v>
      </c>
      <c r="FK117" s="59">
        <f t="shared" si="102"/>
        <v>345.4750813433123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27.115843983900849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27.115843983900849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234.00000000000003</v>
      </c>
      <c r="GA117" s="17">
        <f>FZ117*VLOOKUP('Données projet'!$B$17,Paramètres!$A$1:$I$89,3,0)*VLOOKUP('Données projet'!$B$17,Paramètres!$A$1:$I$89,5,0)</f>
        <v>189.82080000000005</v>
      </c>
      <c r="GB117" s="13">
        <f t="shared" si="103"/>
        <v>47.500332100049796</v>
      </c>
      <c r="GC117" s="20">
        <f t="shared" si="79"/>
        <v>413.33430507425345</v>
      </c>
      <c r="GD117" s="59">
        <f t="shared" si="80"/>
        <v>706.66763840758676</v>
      </c>
      <c r="GE117" s="59">
        <f ca="1">AVERAGE(OFFSET($GD$3,0,0,'Données projet'!$E$17+1,1))-AVERAGE(OFFSET($H$3,0,0,'Données projet'!$E$17+1,1))</f>
        <v>272.90535195666996</v>
      </c>
      <c r="GF117" s="59">
        <f t="shared" si="104"/>
        <v>222.25422164416898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23.607045349804668</v>
      </c>
      <c r="GM117" s="21">
        <f>EXP(-LN(2)/25)*GM116+(1-EXP(-LN(2)/25))/(LN(2)/25)*Calculateur!GH117*Calculateur!GJ117*VLOOKUP('Données projet'!$B$17,Paramètres!$A$1:$I$89,3,0)*0.475*44/12</f>
        <v>0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23.607045349804668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6">
        <f t="shared" si="56"/>
        <v>256.66666666666669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9.4029999999999916</v>
      </c>
      <c r="N118" s="13">
        <f>IF('Données projet'!$A$36&gt;35,N117+M118-V117,IF(A118&lt;'Données projet'!$A$36,$K$205^A118,IF(A118='Données projet'!$A$36,'Données projet'!$B$36,N117+M118-V117)))</f>
        <v>488.42800000000034</v>
      </c>
      <c r="O118" s="13">
        <f>N118*VLOOKUP('Données projet'!$B$9,Paramètres!$A$1:$I$89,3,0)*VLOOKUP('Données projet'!$B$9,Paramètres!$A$1:$I$89,5,0)</f>
        <v>441.92965440000035</v>
      </c>
      <c r="P118" s="13">
        <f t="shared" si="87"/>
        <v>100.22731668201004</v>
      </c>
      <c r="Q118" s="20">
        <f t="shared" si="107"/>
        <v>944.25672463450144</v>
      </c>
      <c r="R118" s="59">
        <f t="shared" si="55"/>
        <v>1237.5900579678348</v>
      </c>
      <c r="S118" s="59">
        <f ca="1">AVERAGE(OFFSET($R$3,0,0,'Données projet'!$E$9+1,1))-AVERAGE(OFFSET($H$3,0,0,'Données projet'!$E$9+1,1))</f>
        <v>530.15029472203241</v>
      </c>
      <c r="T118" s="59">
        <f t="shared" si="88"/>
        <v>279.93992816625956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117.82885508529266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117.82885508529266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9.4029999999999916</v>
      </c>
      <c r="AI118" s="13">
        <f>IF('Données projet'!$A$62&gt;35,AI117+AH118-AQ117,IF(A118&lt;'Données projet'!$A$62,$AF$205^A118,IF(A118='Données projet'!$A$62,'Données projet'!$B$62,AI117+AH118-AQ117)))</f>
        <v>488.42800000000034</v>
      </c>
      <c r="AJ118" s="13">
        <f>AI118*VLOOKUP('Données projet'!$B$10,Paramètres!$A$1:$I$89,3,0)*VLOOKUP('Données projet'!$B$10,Paramètres!$A$1:$I$89,5,0)</f>
        <v>327.63750240000024</v>
      </c>
      <c r="AK118" s="13">
        <f t="shared" si="89"/>
        <v>76.940296516334129</v>
      </c>
      <c r="AL118" s="20">
        <f t="shared" si="58"/>
        <v>704.63966644594893</v>
      </c>
      <c r="AM118" s="59">
        <f t="shared" si="59"/>
        <v>997.97299977928219</v>
      </c>
      <c r="AN118" s="59">
        <f ca="1">AVERAGE(OFFSET($AM$3,0,0,'Données projet'!$E$10+1,1))-AVERAGE(OFFSET($H$3,0,0,'Données projet'!$E$10+1,1))</f>
        <v>403.92523699584234</v>
      </c>
      <c r="AO118" s="59">
        <f t="shared" si="90"/>
        <v>218.36990038879748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107.67119516414674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107.67119516414674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9.4029999999999916</v>
      </c>
      <c r="BD118" s="12">
        <f>IF('Données projet'!$A$88&gt;35,BD117+BC118-BL117,IF(A118&lt;'Données projet'!$A$88,$BA$205^A118,IF(A118='Données projet'!$A$88,'Données projet'!$B$88,BD117+BC118-BL117)))</f>
        <v>488.42800000000034</v>
      </c>
      <c r="BE118" s="13">
        <f>BD118*VLOOKUP('Données projet'!$B$11,Paramètres!$A$1:$I$89,3,0)*VLOOKUP('Données projet'!$B$11,Paramètres!$A$1:$I$89,5,0)</f>
        <v>464.78808480000038</v>
      </c>
      <c r="BF118" s="13">
        <f t="shared" si="91"/>
        <v>104.79451946497053</v>
      </c>
      <c r="BG118" s="20">
        <f t="shared" si="61"/>
        <v>992.02303576149086</v>
      </c>
      <c r="BH118" s="59">
        <f t="shared" si="62"/>
        <v>1285.3563690948242</v>
      </c>
      <c r="BI118" s="59">
        <f ca="1">AVERAGE(OFFSET($BH$3,0,0,'Données projet'!$E$11+1,1))-AVERAGE(OFFSET($H$3,0,0,'Données projet'!$E$11+1,1))</f>
        <v>555.30922539833159</v>
      </c>
      <c r="BJ118" s="59">
        <f t="shared" si="92"/>
        <v>292.20785527099503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123.92345103798026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123.92345103798026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243</v>
      </c>
      <c r="BZ118" s="13">
        <f>BY118*VLOOKUP('Données projet'!$B$12,Paramètres!$A$1:$I$89,3,0)*VLOOKUP('Données projet'!$B$12,Paramètres!$A$1:$I$89,5,0)</f>
        <v>212.28480000000002</v>
      </c>
      <c r="CA118" s="13">
        <f t="shared" si="93"/>
        <v>52.434557099704193</v>
      </c>
      <c r="CB118" s="20">
        <f t="shared" si="64"/>
        <v>461.05288028198476</v>
      </c>
      <c r="CC118" s="59">
        <f t="shared" si="65"/>
        <v>754.38621361531807</v>
      </c>
      <c r="CD118" s="59">
        <f ca="1">AVERAGE(OFFSET($CC$3,0,0,'Données projet'!$E$12+1,1))-AVERAGE(OFFSET($H$3,0,0,'Données projet'!$E$12+1,1))</f>
        <v>354.24684313982857</v>
      </c>
      <c r="CE118" s="59">
        <f t="shared" si="94"/>
        <v>322.65043486962185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41.710984142190071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41.710984142190071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319</v>
      </c>
      <c r="CU118" s="17">
        <f>CT118*VLOOKUP('Données projet'!$B$13,Paramètres!$A$1:$I$89,3,0)*VLOOKUP('Données projet'!$B$13,Paramètres!$A$1:$I$89,5,0)</f>
        <v>233.89079999999998</v>
      </c>
      <c r="CV118" s="13">
        <f t="shared" si="95"/>
        <v>57.123140349023068</v>
      </c>
      <c r="CW118" s="20">
        <f t="shared" si="67"/>
        <v>506.84927944121517</v>
      </c>
      <c r="CX118" s="59">
        <f t="shared" si="68"/>
        <v>800.18261277454849</v>
      </c>
      <c r="CY118" s="59">
        <f ca="1">AVERAGE(OFFSET($CX$3,0,0,'Données projet'!$E$13+1,1))-AVERAGE(OFFSET($H$3,0,0,'Données projet'!$E$13+1,1))</f>
        <v>328.55201074501201</v>
      </c>
      <c r="CZ118" s="59">
        <f t="shared" si="96"/>
        <v>321.81422611044985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19.876620103620848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19.876620103620848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328.00000000000006</v>
      </c>
      <c r="DP118" s="17">
        <f>DO118*VLOOKUP('Données projet'!$B$14,Paramètres!$A$1:$I$89,3,0)*VLOOKUP('Données projet'!$B$14,Paramètres!$A$1:$I$89,5,0)</f>
        <v>255.84000000000006</v>
      </c>
      <c r="DQ118" s="13">
        <f t="shared" si="97"/>
        <v>61.834803371075836</v>
      </c>
      <c r="DR118" s="20">
        <f t="shared" si="70"/>
        <v>553.28361587129041</v>
      </c>
      <c r="DS118" s="59">
        <f t="shared" si="71"/>
        <v>846.61694920462378</v>
      </c>
      <c r="DT118" s="59">
        <f ca="1">AVERAGE(OFFSET($DS$3,0,0,'Données projet'!$E$14+1,1))-AVERAGE(OFFSET($H$3,0,0,'Données projet'!$E$14+1,1))</f>
        <v>288.82868507674738</v>
      </c>
      <c r="DU118" s="59">
        <f t="shared" si="98"/>
        <v>283.48738729114024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20.259113713453001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20.259113713453001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>
        <f>VLOOKUP(A118,'Données projet'!$A$191:$I$211,2,0)</f>
        <v>426</v>
      </c>
      <c r="EH118" s="12">
        <f>VLOOKUP(A118,'Données projet'!$A$191:$I$211,9,0)</f>
        <v>5.6</v>
      </c>
      <c r="EI118" s="12">
        <f t="array" ref="EI118">INDEX(EH:EH,MIN(IF(ISNUMBER(EH118:EH314),ROW(EH118:EH314),"")))</f>
        <v>5.6</v>
      </c>
      <c r="EJ118" s="12">
        <f>IF('Données projet'!$A$192&gt;35,EJ117+EI118-ER117,IF(A118&lt;'Données projet'!$A$192,$EG$205^A118,IF(A118='Données projet'!$A$192,'Données projet'!$B$192,EJ117+EI118-ER117)))</f>
        <v>426.00000000000017</v>
      </c>
      <c r="EK118" s="17">
        <f>EJ118*VLOOKUP('Données projet'!$B$15,Paramètres!$A$1:$I$89,3,0)*VLOOKUP('Données projet'!$B$15,Paramètres!$A$1:$I$89,5,0)</f>
        <v>365.50800000000021</v>
      </c>
      <c r="EL118" s="13">
        <f t="shared" si="99"/>
        <v>84.747667534292177</v>
      </c>
      <c r="EM118" s="20">
        <f t="shared" si="73"/>
        <v>784.19528762222581</v>
      </c>
      <c r="EN118" s="59">
        <f t="shared" si="74"/>
        <v>1077.5286209555591</v>
      </c>
      <c r="EO118" s="59">
        <f ca="1">AVERAGE(OFFSET($EN$3,0,0,'Données projet'!$E$15+1,1))-AVERAGE(OFFSET($H$3,0,0,'Données projet'!$E$15+1,1))</f>
        <v>447.47021939360354</v>
      </c>
      <c r="EP118" s="59">
        <f t="shared" si="100"/>
        <v>256.77417912163997</v>
      </c>
      <c r="EQ118" s="15">
        <f>IF(ISNA(VLOOKUP(A118,'Données projet'!$A$191:$I$211,3,0)),0,VLOOKUP(A118,'Données projet'!$A$191:$I$211,3,0))</f>
        <v>19</v>
      </c>
      <c r="ER118" s="15">
        <f>IF(ISNA(VLOOKUP(A118,'Données projet'!$A$191:$I$211,4,0)),0,VLOOKUP(A118,'Données projet'!$A$191:$I$211,4,0))</f>
        <v>22</v>
      </c>
      <c r="ES118" s="16">
        <f>IF(ISNA(VLOOKUP(A118,'Données projet'!$A$191:$I$211,5,0)),0%,VLOOKUP(A118,'Données projet'!$A$191:$I$211,5,0)*VLOOKUP('Données projet'!$B$15,Paramètres!$A$1:$I$89,7,0))</f>
        <v>0.53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110.36005623744856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110.36005623744856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319</v>
      </c>
      <c r="FF118" s="17">
        <f>FE118*VLOOKUP('Données projet'!$B$16,Paramètres!$A$1:$I$89,3,0)*VLOOKUP('Données projet'!$B$16,Paramètres!$A$1:$I$89,5,0)</f>
        <v>253.79640000000001</v>
      </c>
      <c r="FG118" s="13">
        <f t="shared" si="101"/>
        <v>61.39816832228076</v>
      </c>
      <c r="FH118" s="20">
        <f t="shared" si="76"/>
        <v>548.96387316130563</v>
      </c>
      <c r="FI118" s="59">
        <f t="shared" si="77"/>
        <v>842.29720649463889</v>
      </c>
      <c r="FJ118" s="59">
        <f ca="1">AVERAGE(OFFSET($FI$3,0,0,'Données projet'!$E$16+1,1))-AVERAGE(OFFSET($H$3,0,0,'Données projet'!$E$16+1,1))</f>
        <v>353.37024194969638</v>
      </c>
      <c r="FK118" s="59">
        <f t="shared" si="102"/>
        <v>345.4750813433123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26.584118822408289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26.584118822408289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234.00000000000003</v>
      </c>
      <c r="GA118" s="17">
        <f>FZ118*VLOOKUP('Données projet'!$B$17,Paramètres!$A$1:$I$89,3,0)*VLOOKUP('Données projet'!$B$17,Paramètres!$A$1:$I$89,5,0)</f>
        <v>189.82080000000005</v>
      </c>
      <c r="GB118" s="13">
        <f t="shared" si="103"/>
        <v>47.500332100049796</v>
      </c>
      <c r="GC118" s="20">
        <f t="shared" si="79"/>
        <v>413.33430507425345</v>
      </c>
      <c r="GD118" s="59">
        <f t="shared" si="80"/>
        <v>706.66763840758676</v>
      </c>
      <c r="GE118" s="59">
        <f ca="1">AVERAGE(OFFSET($GD$3,0,0,'Données projet'!$E$17+1,1))-AVERAGE(OFFSET($H$3,0,0,'Données projet'!$E$17+1,1))</f>
        <v>272.90535195666996</v>
      </c>
      <c r="GF118" s="59">
        <f t="shared" si="104"/>
        <v>222.25422164416898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23.144125589370891</v>
      </c>
      <c r="GM118" s="21">
        <f>EXP(-LN(2)/25)*GM117+(1-EXP(-LN(2)/25))/(LN(2)/25)*Calculateur!GH118*Calculateur!GJ118*VLOOKUP('Données projet'!$B$17,Paramètres!$A$1:$I$89,3,0)*0.475*44/12</f>
        <v>0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23.144125589370891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6">
        <f t="shared" si="56"/>
        <v>256.66666666666669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9.4029999999999916</v>
      </c>
      <c r="N119" s="13">
        <f>IF('Données projet'!$A$36&gt;35,N118+M119-V118,IF(A119&lt;'Données projet'!$A$36,$K$205^A119,IF(A119='Données projet'!$A$36,'Données projet'!$B$36,N118+M119-V118)))</f>
        <v>497.83100000000036</v>
      </c>
      <c r="O119" s="13">
        <f>N119*VLOOKUP('Données projet'!$B$9,Paramètres!$A$1:$I$89,3,0)*VLOOKUP('Données projet'!$B$9,Paramètres!$A$1:$I$89,5,0)</f>
        <v>450.43748880000032</v>
      </c>
      <c r="P119" s="13">
        <f t="shared" si="87"/>
        <v>101.93035443256859</v>
      </c>
      <c r="Q119" s="20">
        <f t="shared" si="107"/>
        <v>962.04066029672424</v>
      </c>
      <c r="R119" s="59">
        <f t="shared" si="55"/>
        <v>1255.3739936300576</v>
      </c>
      <c r="S119" s="59">
        <f ca="1">AVERAGE(OFFSET($R$3,0,0,'Données projet'!$E$9+1,1))-AVERAGE(OFFSET($H$3,0,0,'Données projet'!$E$9+1,1))</f>
        <v>530.15029472203241</v>
      </c>
      <c r="T119" s="59">
        <f t="shared" si="88"/>
        <v>279.93992816625956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115.51830310557524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115.51830310557524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9.4029999999999916</v>
      </c>
      <c r="AI119" s="13">
        <f>IF('Données projet'!$A$62&gt;35,AI118+AH119-AQ118,IF(A119&lt;'Données projet'!$A$62,$AF$205^A119,IF(A119='Données projet'!$A$62,'Données projet'!$B$62,AI118+AH119-AQ118)))</f>
        <v>497.83100000000036</v>
      </c>
      <c r="AJ119" s="13">
        <f>AI119*VLOOKUP('Données projet'!$B$10,Paramètres!$A$1:$I$89,3,0)*VLOOKUP('Données projet'!$B$10,Paramètres!$A$1:$I$89,5,0)</f>
        <v>333.94503480000026</v>
      </c>
      <c r="AK119" s="13">
        <f t="shared" si="89"/>
        <v>78.247646985689798</v>
      </c>
      <c r="AL119" s="20">
        <f t="shared" si="58"/>
        <v>717.9022541100768</v>
      </c>
      <c r="AM119" s="59">
        <f t="shared" si="59"/>
        <v>1011.2355874434102</v>
      </c>
      <c r="AN119" s="59">
        <f ca="1">AVERAGE(OFFSET($AM$3,0,0,'Données projet'!$E$10+1,1))-AVERAGE(OFFSET($H$3,0,0,'Données projet'!$E$10+1,1))</f>
        <v>403.92523699584234</v>
      </c>
      <c r="AO119" s="59">
        <f t="shared" si="90"/>
        <v>218.36990038879748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105.55982869992221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105.55982869992221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9.4029999999999916</v>
      </c>
      <c r="BD119" s="12">
        <f>IF('Données projet'!$A$88&gt;35,BD118+BC119-BL118,IF(A119&lt;'Données projet'!$A$88,$BA$205^A119,IF(A119='Données projet'!$A$88,'Données projet'!$B$88,BD118+BC119-BL118)))</f>
        <v>497.83100000000036</v>
      </c>
      <c r="BE119" s="13">
        <f>BD119*VLOOKUP('Données projet'!$B$11,Paramètres!$A$1:$I$89,3,0)*VLOOKUP('Données projet'!$B$11,Paramètres!$A$1:$I$89,5,0)</f>
        <v>473.73597960000029</v>
      </c>
      <c r="BF119" s="13">
        <f t="shared" si="91"/>
        <v>106.57516199445891</v>
      </c>
      <c r="BG119" s="20">
        <f t="shared" si="61"/>
        <v>1010.7085716103497</v>
      </c>
      <c r="BH119" s="59">
        <f t="shared" si="62"/>
        <v>1304.041904943683</v>
      </c>
      <c r="BI119" s="59">
        <f ca="1">AVERAGE(OFFSET($BH$3,0,0,'Données projet'!$E$11+1,1))-AVERAGE(OFFSET($H$3,0,0,'Données projet'!$E$11+1,1))</f>
        <v>555.30922539833159</v>
      </c>
      <c r="BJ119" s="59">
        <f t="shared" si="92"/>
        <v>292.20785527099503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121.49338774896711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121.49338774896711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243</v>
      </c>
      <c r="BZ119" s="13">
        <f>BY119*VLOOKUP('Données projet'!$B$12,Paramètres!$A$1:$I$89,3,0)*VLOOKUP('Données projet'!$B$12,Paramètres!$A$1:$I$89,5,0)</f>
        <v>212.28480000000002</v>
      </c>
      <c r="CA119" s="13">
        <f t="shared" si="93"/>
        <v>52.434557099704193</v>
      </c>
      <c r="CB119" s="20">
        <f t="shared" si="64"/>
        <v>461.05288028198476</v>
      </c>
      <c r="CC119" s="59">
        <f t="shared" si="65"/>
        <v>754.38621361531807</v>
      </c>
      <c r="CD119" s="59">
        <f ca="1">AVERAGE(OFFSET($CC$3,0,0,'Données projet'!$E$12+1,1))-AVERAGE(OFFSET($H$3,0,0,'Données projet'!$E$12+1,1))</f>
        <v>354.24684313982857</v>
      </c>
      <c r="CE119" s="59">
        <f t="shared" si="94"/>
        <v>322.65043486962185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40.893057184349942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40.893057184349942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319</v>
      </c>
      <c r="CU119" s="17">
        <f>CT119*VLOOKUP('Données projet'!$B$13,Paramètres!$A$1:$I$89,3,0)*VLOOKUP('Données projet'!$B$13,Paramètres!$A$1:$I$89,5,0)</f>
        <v>233.89079999999998</v>
      </c>
      <c r="CV119" s="13">
        <f t="shared" si="95"/>
        <v>57.123140349023068</v>
      </c>
      <c r="CW119" s="20">
        <f t="shared" si="67"/>
        <v>506.84927944121517</v>
      </c>
      <c r="CX119" s="59">
        <f t="shared" si="68"/>
        <v>800.18261277454849</v>
      </c>
      <c r="CY119" s="59">
        <f ca="1">AVERAGE(OFFSET($CX$3,0,0,'Données projet'!$E$13+1,1))-AVERAGE(OFFSET($H$3,0,0,'Données projet'!$E$13+1,1))</f>
        <v>328.55201074501201</v>
      </c>
      <c r="CZ119" s="59">
        <f t="shared" si="96"/>
        <v>321.81422611044985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19.486851706930008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19.486851706930008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328.00000000000006</v>
      </c>
      <c r="DP119" s="17">
        <f>DO119*VLOOKUP('Données projet'!$B$14,Paramètres!$A$1:$I$89,3,0)*VLOOKUP('Données projet'!$B$14,Paramètres!$A$1:$I$89,5,0)</f>
        <v>255.84000000000006</v>
      </c>
      <c r="DQ119" s="13">
        <f t="shared" si="97"/>
        <v>61.834803371075836</v>
      </c>
      <c r="DR119" s="20">
        <f t="shared" si="70"/>
        <v>553.28361587129041</v>
      </c>
      <c r="DS119" s="59">
        <f t="shared" si="71"/>
        <v>846.61694920462378</v>
      </c>
      <c r="DT119" s="59">
        <f ca="1">AVERAGE(OFFSET($DS$3,0,0,'Données projet'!$E$14+1,1))-AVERAGE(OFFSET($H$3,0,0,'Données projet'!$E$14+1,1))</f>
        <v>288.82868507674738</v>
      </c>
      <c r="DU119" s="59">
        <f t="shared" si="98"/>
        <v>283.48738729114024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19.861844850371416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19.861844850371416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404.00000000000017</v>
      </c>
      <c r="EK119" s="17">
        <f>EJ119*VLOOKUP('Données projet'!$B$15,Paramètres!$A$1:$I$89,3,0)*VLOOKUP('Données projet'!$B$15,Paramètres!$A$1:$I$89,5,0)</f>
        <v>346.63200000000018</v>
      </c>
      <c r="EL119" s="13">
        <f t="shared" si="99"/>
        <v>80.868615263336864</v>
      </c>
      <c r="EM119" s="20">
        <f t="shared" si="73"/>
        <v>744.56357158364528</v>
      </c>
      <c r="EN119" s="59">
        <f t="shared" si="74"/>
        <v>1037.8969049169787</v>
      </c>
      <c r="EO119" s="59">
        <f ca="1">AVERAGE(OFFSET($EN$3,0,0,'Données projet'!$E$15+1,1))-AVERAGE(OFFSET($H$3,0,0,'Données projet'!$E$15+1,1))</f>
        <v>447.47021939360354</v>
      </c>
      <c r="EP119" s="59">
        <f t="shared" si="100"/>
        <v>256.77417912163997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108.1959628476199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108.1959628476199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319</v>
      </c>
      <c r="FF119" s="17">
        <f>FE119*VLOOKUP('Données projet'!$B$16,Paramètres!$A$1:$I$89,3,0)*VLOOKUP('Données projet'!$B$16,Paramètres!$A$1:$I$89,5,0)</f>
        <v>253.79640000000001</v>
      </c>
      <c r="FG119" s="13">
        <f t="shared" si="101"/>
        <v>61.39816832228076</v>
      </c>
      <c r="FH119" s="20">
        <f t="shared" si="76"/>
        <v>548.96387316130563</v>
      </c>
      <c r="FI119" s="59">
        <f t="shared" si="77"/>
        <v>842.29720649463889</v>
      </c>
      <c r="FJ119" s="59">
        <f ca="1">AVERAGE(OFFSET($FI$3,0,0,'Données projet'!$E$16+1,1))-AVERAGE(OFFSET($H$3,0,0,'Données projet'!$E$16+1,1))</f>
        <v>353.37024194969638</v>
      </c>
      <c r="FK119" s="59">
        <f t="shared" si="102"/>
        <v>345.4750813433123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26.062820467012276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26.062820467012276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234.00000000000003</v>
      </c>
      <c r="GA119" s="17">
        <f>FZ119*VLOOKUP('Données projet'!$B$17,Paramètres!$A$1:$I$89,3,0)*VLOOKUP('Données projet'!$B$17,Paramètres!$A$1:$I$89,5,0)</f>
        <v>189.82080000000005</v>
      </c>
      <c r="GB119" s="13">
        <f t="shared" si="103"/>
        <v>47.500332100049796</v>
      </c>
      <c r="GC119" s="20">
        <f t="shared" si="79"/>
        <v>413.33430507425345</v>
      </c>
      <c r="GD119" s="59">
        <f t="shared" si="80"/>
        <v>706.66763840758676</v>
      </c>
      <c r="GE119" s="59">
        <f ca="1">AVERAGE(OFFSET($GD$3,0,0,'Données projet'!$E$17+1,1))-AVERAGE(OFFSET($H$3,0,0,'Données projet'!$E$17+1,1))</f>
        <v>272.90535195666996</v>
      </c>
      <c r="GF119" s="59">
        <f t="shared" si="104"/>
        <v>222.25422164416898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22.690283403086045</v>
      </c>
      <c r="GM119" s="21">
        <f>EXP(-LN(2)/25)*GM118+(1-EXP(-LN(2)/25))/(LN(2)/25)*Calculateur!GH119*Calculateur!GJ119*VLOOKUP('Données projet'!$B$17,Paramètres!$A$1:$I$89,3,0)*0.475*44/12</f>
        <v>0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22.690283403086045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6">
        <f t="shared" si="56"/>
        <v>256.66666666666669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9.4029999999999916</v>
      </c>
      <c r="N120" s="13">
        <f>IF('Données projet'!$A$36&gt;35,N119+M120-V119,IF(A120&lt;'Données projet'!$A$36,$K$205^A120,IF(A120='Données projet'!$A$36,'Données projet'!$B$36,N119+M120-V119)))</f>
        <v>507.23400000000038</v>
      </c>
      <c r="O120" s="13">
        <f>N120*VLOOKUP('Données projet'!$B$9,Paramètres!$A$1:$I$89,3,0)*VLOOKUP('Données projet'!$B$9,Paramètres!$A$1:$I$89,5,0)</f>
        <v>458.94532320000036</v>
      </c>
      <c r="P120" s="13">
        <f t="shared" si="87"/>
        <v>103.62965183753882</v>
      </c>
      <c r="Q120" s="20">
        <f t="shared" si="107"/>
        <v>979.81808152371411</v>
      </c>
      <c r="R120" s="59">
        <f t="shared" si="55"/>
        <v>1273.1514148570475</v>
      </c>
      <c r="S120" s="59">
        <f ca="1">AVERAGE(OFFSET($R$3,0,0,'Données projet'!$E$9+1,1))-AVERAGE(OFFSET($H$3,0,0,'Données projet'!$E$9+1,1))</f>
        <v>530.15029472203241</v>
      </c>
      <c r="T120" s="59">
        <f t="shared" si="88"/>
        <v>279.93992816625956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113.25305964088254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113.25305964088254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9.4029999999999916</v>
      </c>
      <c r="AI120" s="13">
        <f>IF('Données projet'!$A$62&gt;35,AI119+AH120-AQ119,IF(A120&lt;'Données projet'!$A$62,$AF$205^A120,IF(A120='Données projet'!$A$62,'Données projet'!$B$62,AI119+AH120-AQ119)))</f>
        <v>507.23400000000038</v>
      </c>
      <c r="AJ120" s="13">
        <f>AI120*VLOOKUP('Données projet'!$B$10,Paramètres!$A$1:$I$89,3,0)*VLOOKUP('Données projet'!$B$10,Paramètres!$A$1:$I$89,5,0)</f>
        <v>340.25256720000027</v>
      </c>
      <c r="AK120" s="13">
        <f t="shared" si="89"/>
        <v>79.552126149016743</v>
      </c>
      <c r="AL120" s="20">
        <f t="shared" si="58"/>
        <v>731.15984091620464</v>
      </c>
      <c r="AM120" s="59">
        <f t="shared" si="59"/>
        <v>1024.493174249538</v>
      </c>
      <c r="AN120" s="59">
        <f ca="1">AVERAGE(OFFSET($AM$3,0,0,'Données projet'!$E$10+1,1))-AVERAGE(OFFSET($H$3,0,0,'Données projet'!$E$10+1,1))</f>
        <v>403.92523699584234</v>
      </c>
      <c r="AO120" s="59">
        <f t="shared" si="90"/>
        <v>218.36990038879748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103.48986484425474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103.48986484425474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9.4029999999999916</v>
      </c>
      <c r="BD120" s="12">
        <f>IF('Données projet'!$A$88&gt;35,BD119+BC120-BL119,IF(A120&lt;'Données projet'!$A$88,$BA$205^A120,IF(A120='Données projet'!$A$88,'Données projet'!$B$88,BD119+BC120-BL119)))</f>
        <v>507.23400000000038</v>
      </c>
      <c r="BE120" s="13">
        <f>BD120*VLOOKUP('Données projet'!$B$11,Paramètres!$A$1:$I$89,3,0)*VLOOKUP('Données projet'!$B$11,Paramètres!$A$1:$I$89,5,0)</f>
        <v>482.68387440000032</v>
      </c>
      <c r="BF120" s="13">
        <f t="shared" si="91"/>
        <v>108.35189373663384</v>
      </c>
      <c r="BG120" s="20">
        <f t="shared" si="61"/>
        <v>1029.3872961713043</v>
      </c>
      <c r="BH120" s="59">
        <f t="shared" si="62"/>
        <v>1322.7206295046376</v>
      </c>
      <c r="BI120" s="59">
        <f ca="1">AVERAGE(OFFSET($BH$3,0,0,'Données projet'!$E$11+1,1))-AVERAGE(OFFSET($H$3,0,0,'Données projet'!$E$11+1,1))</f>
        <v>555.30922539833159</v>
      </c>
      <c r="BJ120" s="59">
        <f t="shared" si="92"/>
        <v>292.20785527099503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119.11097651885926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119.11097651885926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243</v>
      </c>
      <c r="BZ120" s="13">
        <f>BY120*VLOOKUP('Données projet'!$B$12,Paramètres!$A$1:$I$89,3,0)*VLOOKUP('Données projet'!$B$12,Paramètres!$A$1:$I$89,5,0)</f>
        <v>212.28480000000002</v>
      </c>
      <c r="CA120" s="13">
        <f t="shared" si="93"/>
        <v>52.434557099704193</v>
      </c>
      <c r="CB120" s="20">
        <f t="shared" si="64"/>
        <v>461.05288028198476</v>
      </c>
      <c r="CC120" s="59">
        <f t="shared" si="65"/>
        <v>754.38621361531807</v>
      </c>
      <c r="CD120" s="59">
        <f ca="1">AVERAGE(OFFSET($CC$3,0,0,'Données projet'!$E$12+1,1))-AVERAGE(OFFSET($H$3,0,0,'Données projet'!$E$12+1,1))</f>
        <v>354.24684313982857</v>
      </c>
      <c r="CE120" s="59">
        <f t="shared" si="94"/>
        <v>322.65043486962185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40.091169275266871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40.091169275266871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319</v>
      </c>
      <c r="CU120" s="17">
        <f>CT120*VLOOKUP('Données projet'!$B$13,Paramètres!$A$1:$I$89,3,0)*VLOOKUP('Données projet'!$B$13,Paramètres!$A$1:$I$89,5,0)</f>
        <v>233.89079999999998</v>
      </c>
      <c r="CV120" s="13">
        <f t="shared" si="95"/>
        <v>57.123140349023068</v>
      </c>
      <c r="CW120" s="20">
        <f t="shared" si="67"/>
        <v>506.84927944121517</v>
      </c>
      <c r="CX120" s="59">
        <f t="shared" si="68"/>
        <v>800.18261277454849</v>
      </c>
      <c r="CY120" s="59">
        <f ca="1">AVERAGE(OFFSET($CX$3,0,0,'Données projet'!$E$13+1,1))-AVERAGE(OFFSET($H$3,0,0,'Données projet'!$E$13+1,1))</f>
        <v>328.55201074501201</v>
      </c>
      <c r="CZ120" s="59">
        <f t="shared" si="96"/>
        <v>321.81422611044985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19.104726430763026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19.104726430763026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328.00000000000006</v>
      </c>
      <c r="DP120" s="17">
        <f>DO120*VLOOKUP('Données projet'!$B$14,Paramètres!$A$1:$I$89,3,0)*VLOOKUP('Données projet'!$B$14,Paramètres!$A$1:$I$89,5,0)</f>
        <v>255.84000000000006</v>
      </c>
      <c r="DQ120" s="13">
        <f t="shared" si="97"/>
        <v>61.834803371075836</v>
      </c>
      <c r="DR120" s="20">
        <f t="shared" si="70"/>
        <v>553.28361587129041</v>
      </c>
      <c r="DS120" s="59">
        <f t="shared" si="71"/>
        <v>846.61694920462378</v>
      </c>
      <c r="DT120" s="59">
        <f ca="1">AVERAGE(OFFSET($DS$3,0,0,'Données projet'!$E$14+1,1))-AVERAGE(OFFSET($H$3,0,0,'Données projet'!$E$14+1,1))</f>
        <v>288.82868507674738</v>
      </c>
      <c r="DU120" s="59">
        <f t="shared" si="98"/>
        <v>283.48738729114024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19.472366187384779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19.472366187384779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404.00000000000017</v>
      </c>
      <c r="EK120" s="17">
        <f>EJ120*VLOOKUP('Données projet'!$B$15,Paramètres!$A$1:$I$89,3,0)*VLOOKUP('Données projet'!$B$15,Paramètres!$A$1:$I$89,5,0)</f>
        <v>346.63200000000018</v>
      </c>
      <c r="EL120" s="13">
        <f t="shared" si="99"/>
        <v>80.868615263336864</v>
      </c>
      <c r="EM120" s="20">
        <f t="shared" si="73"/>
        <v>744.56357158364528</v>
      </c>
      <c r="EN120" s="59">
        <f t="shared" si="74"/>
        <v>1037.8969049169787</v>
      </c>
      <c r="EO120" s="59">
        <f ca="1">AVERAGE(OFFSET($EN$3,0,0,'Données projet'!$E$15+1,1))-AVERAGE(OFFSET($H$3,0,0,'Données projet'!$E$15+1,1))</f>
        <v>447.47021939360354</v>
      </c>
      <c r="EP120" s="59">
        <f t="shared" si="100"/>
        <v>256.77417912163997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106.07430600919913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106.07430600919913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319</v>
      </c>
      <c r="FF120" s="17">
        <f>FE120*VLOOKUP('Données projet'!$B$16,Paramètres!$A$1:$I$89,3,0)*VLOOKUP('Données projet'!$B$16,Paramètres!$A$1:$I$89,5,0)</f>
        <v>253.79640000000001</v>
      </c>
      <c r="FG120" s="13">
        <f t="shared" si="101"/>
        <v>61.39816832228076</v>
      </c>
      <c r="FH120" s="20">
        <f t="shared" si="76"/>
        <v>548.96387316130563</v>
      </c>
      <c r="FI120" s="59">
        <f t="shared" si="77"/>
        <v>842.29720649463889</v>
      </c>
      <c r="FJ120" s="59">
        <f ca="1">AVERAGE(OFFSET($FI$3,0,0,'Données projet'!$E$16+1,1))-AVERAGE(OFFSET($H$3,0,0,'Données projet'!$E$16+1,1))</f>
        <v>353.37024194969638</v>
      </c>
      <c r="FK120" s="59">
        <f t="shared" si="102"/>
        <v>345.4750813433123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25.551744454404975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25.551744454404975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234.00000000000003</v>
      </c>
      <c r="GA120" s="17">
        <f>FZ120*VLOOKUP('Données projet'!$B$17,Paramètres!$A$1:$I$89,3,0)*VLOOKUP('Données projet'!$B$17,Paramètres!$A$1:$I$89,5,0)</f>
        <v>189.82080000000005</v>
      </c>
      <c r="GB120" s="13">
        <f t="shared" si="103"/>
        <v>47.500332100049796</v>
      </c>
      <c r="GC120" s="20">
        <f t="shared" si="79"/>
        <v>413.33430507425345</v>
      </c>
      <c r="GD120" s="59">
        <f t="shared" si="80"/>
        <v>706.66763840758676</v>
      </c>
      <c r="GE120" s="59">
        <f ca="1">AVERAGE(OFFSET($GD$3,0,0,'Données projet'!$E$17+1,1))-AVERAGE(OFFSET($H$3,0,0,'Données projet'!$E$17+1,1))</f>
        <v>272.90535195666996</v>
      </c>
      <c r="GF120" s="59">
        <f t="shared" si="104"/>
        <v>222.25422164416898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22.245340785257845</v>
      </c>
      <c r="GM120" s="21">
        <f>EXP(-LN(2)/25)*GM119+(1-EXP(-LN(2)/25))/(LN(2)/25)*Calculateur!GH120*Calculateur!GJ120*VLOOKUP('Données projet'!$B$17,Paramètres!$A$1:$I$89,3,0)*0.475*44/12</f>
        <v>0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22.245340785257845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6">
        <f t="shared" si="56"/>
        <v>256.66666666666669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9.4029999999999916</v>
      </c>
      <c r="N121" s="13">
        <f>IF('Données projet'!$A$36&gt;35,N120+M121-V120,IF(A121&lt;'Données projet'!$A$36,$K$205^A121,IF(A121='Données projet'!$A$36,'Données projet'!$B$36,N120+M121-V120)))</f>
        <v>516.6370000000004</v>
      </c>
      <c r="O121" s="13">
        <f>N121*VLOOKUP('Données projet'!$B$9,Paramètres!$A$1:$I$89,3,0)*VLOOKUP('Données projet'!$B$9,Paramètres!$A$1:$I$89,5,0)</f>
        <v>467.45315760000034</v>
      </c>
      <c r="P121" s="13">
        <f t="shared" si="87"/>
        <v>105.3252862310737</v>
      </c>
      <c r="Q121" s="20">
        <f t="shared" si="107"/>
        <v>997.5891230057872</v>
      </c>
      <c r="R121" s="59">
        <f t="shared" si="55"/>
        <v>1290.9224563391206</v>
      </c>
      <c r="S121" s="59">
        <f ca="1">AVERAGE(OFFSET($R$3,0,0,'Données projet'!$E$9+1,1))-AVERAGE(OFFSET($H$3,0,0,'Données projet'!$E$9+1,1))</f>
        <v>530.15029472203241</v>
      </c>
      <c r="T121" s="59">
        <f t="shared" si="88"/>
        <v>279.93992816625956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111.03223621887037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111.03223621887037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9.4029999999999916</v>
      </c>
      <c r="AI121" s="13">
        <f>IF('Données projet'!$A$62&gt;35,AI120+AH121-AQ120,IF(A121&lt;'Données projet'!$A$62,$AF$205^A121,IF(A121='Données projet'!$A$62,'Données projet'!$B$62,AI120+AH121-AQ120)))</f>
        <v>516.6370000000004</v>
      </c>
      <c r="AJ121" s="13">
        <f>AI121*VLOOKUP('Données projet'!$B$10,Paramètres!$A$1:$I$89,3,0)*VLOOKUP('Données projet'!$B$10,Paramètres!$A$1:$I$89,5,0)</f>
        <v>346.56009960000029</v>
      </c>
      <c r="AK121" s="13">
        <f t="shared" si="89"/>
        <v>80.853793372492134</v>
      </c>
      <c r="AL121" s="20">
        <f t="shared" si="58"/>
        <v>744.41253026042432</v>
      </c>
      <c r="AM121" s="59">
        <f t="shared" si="59"/>
        <v>1037.7458635937576</v>
      </c>
      <c r="AN121" s="59">
        <f ca="1">AVERAGE(OFFSET($AM$3,0,0,'Données projet'!$E$10+1,1))-AVERAGE(OFFSET($H$3,0,0,'Données projet'!$E$10+1,1))</f>
        <v>403.92523699584234</v>
      </c>
      <c r="AO121" s="59">
        <f t="shared" si="90"/>
        <v>218.36990038879748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101.46049171724363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101.46049171724363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9.4029999999999916</v>
      </c>
      <c r="BD121" s="12">
        <f>IF('Données projet'!$A$88&gt;35,BD120+BC121-BL120,IF(A121&lt;'Données projet'!$A$88,$BA$205^A121,IF(A121='Données projet'!$A$88,'Données projet'!$B$88,BD120+BC121-BL120)))</f>
        <v>516.6370000000004</v>
      </c>
      <c r="BE121" s="13">
        <f>BD121*VLOOKUP('Données projet'!$B$11,Paramètres!$A$1:$I$89,3,0)*VLOOKUP('Données projet'!$B$11,Paramètres!$A$1:$I$89,5,0)</f>
        <v>491.63176920000041</v>
      </c>
      <c r="BF121" s="13">
        <f t="shared" si="91"/>
        <v>110.12479554964476</v>
      </c>
      <c r="BG121" s="20">
        <f t="shared" si="61"/>
        <v>1048.0593502722984</v>
      </c>
      <c r="BH121" s="59">
        <f t="shared" si="62"/>
        <v>1341.3926836056316</v>
      </c>
      <c r="BI121" s="59">
        <f ca="1">AVERAGE(OFFSET($BH$3,0,0,'Données projet'!$E$11+1,1))-AVERAGE(OFFSET($H$3,0,0,'Données projet'!$E$11+1,1))</f>
        <v>555.30922539833159</v>
      </c>
      <c r="BJ121" s="59">
        <f t="shared" si="92"/>
        <v>292.20785527099503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116.77528291984646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116.77528291984646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243</v>
      </c>
      <c r="BZ121" s="13">
        <f>BY121*VLOOKUP('Données projet'!$B$12,Paramètres!$A$1:$I$89,3,0)*VLOOKUP('Données projet'!$B$12,Paramètres!$A$1:$I$89,5,0)</f>
        <v>212.28480000000002</v>
      </c>
      <c r="CA121" s="13">
        <f t="shared" si="93"/>
        <v>52.434557099704193</v>
      </c>
      <c r="CB121" s="20">
        <f t="shared" si="64"/>
        <v>461.05288028198476</v>
      </c>
      <c r="CC121" s="59">
        <f t="shared" si="65"/>
        <v>754.38621361531807</v>
      </c>
      <c r="CD121" s="59">
        <f ca="1">AVERAGE(OFFSET($CC$3,0,0,'Données projet'!$E$12+1,1))-AVERAGE(OFFSET($H$3,0,0,'Données projet'!$E$12+1,1))</f>
        <v>354.24684313982857</v>
      </c>
      <c r="CE121" s="59">
        <f t="shared" si="94"/>
        <v>322.65043486962185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39.305005898977591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39.305005898977591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319</v>
      </c>
      <c r="CU121" s="17">
        <f>CT121*VLOOKUP('Données projet'!$B$13,Paramètres!$A$1:$I$89,3,0)*VLOOKUP('Données projet'!$B$13,Paramètres!$A$1:$I$89,5,0)</f>
        <v>233.89079999999998</v>
      </c>
      <c r="CV121" s="13">
        <f t="shared" si="95"/>
        <v>57.123140349023068</v>
      </c>
      <c r="CW121" s="20">
        <f t="shared" si="67"/>
        <v>506.84927944121517</v>
      </c>
      <c r="CX121" s="59">
        <f t="shared" si="68"/>
        <v>800.18261277454849</v>
      </c>
      <c r="CY121" s="59">
        <f ca="1">AVERAGE(OFFSET($CX$3,0,0,'Données projet'!$E$13+1,1))-AVERAGE(OFFSET($H$3,0,0,'Données projet'!$E$13+1,1))</f>
        <v>328.55201074501201</v>
      </c>
      <c r="CZ121" s="59">
        <f t="shared" si="96"/>
        <v>321.81422611044985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18.730094398188275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18.730094398188275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328.00000000000006</v>
      </c>
      <c r="DP121" s="17">
        <f>DO121*VLOOKUP('Données projet'!$B$14,Paramètres!$A$1:$I$89,3,0)*VLOOKUP('Données projet'!$B$14,Paramètres!$A$1:$I$89,5,0)</f>
        <v>255.84000000000006</v>
      </c>
      <c r="DQ121" s="13">
        <f t="shared" si="97"/>
        <v>61.834803371075836</v>
      </c>
      <c r="DR121" s="20">
        <f t="shared" si="70"/>
        <v>553.28361587129041</v>
      </c>
      <c r="DS121" s="59">
        <f t="shared" si="71"/>
        <v>846.61694920462378</v>
      </c>
      <c r="DT121" s="59">
        <f ca="1">AVERAGE(OFFSET($DS$3,0,0,'Données projet'!$E$14+1,1))-AVERAGE(OFFSET($H$3,0,0,'Données projet'!$E$14+1,1))</f>
        <v>288.82868507674738</v>
      </c>
      <c r="DU121" s="59">
        <f t="shared" si="98"/>
        <v>283.48738729114024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19.090524963420783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19.090524963420783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404.00000000000017</v>
      </c>
      <c r="EK121" s="17">
        <f>EJ121*VLOOKUP('Données projet'!$B$15,Paramètres!$A$1:$I$89,3,0)*VLOOKUP('Données projet'!$B$15,Paramètres!$A$1:$I$89,5,0)</f>
        <v>346.63200000000018</v>
      </c>
      <c r="EL121" s="13">
        <f t="shared" si="99"/>
        <v>80.868615263336864</v>
      </c>
      <c r="EM121" s="20">
        <f t="shared" si="73"/>
        <v>744.56357158364528</v>
      </c>
      <c r="EN121" s="59">
        <f t="shared" si="74"/>
        <v>1037.8969049169787</v>
      </c>
      <c r="EO121" s="59">
        <f ca="1">AVERAGE(OFFSET($EN$3,0,0,'Données projet'!$E$15+1,1))-AVERAGE(OFFSET($H$3,0,0,'Données projet'!$E$15+1,1))</f>
        <v>447.47021939360354</v>
      </c>
      <c r="EP121" s="59">
        <f t="shared" si="100"/>
        <v>256.77417912163997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103.99425356729691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103.99425356729691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319</v>
      </c>
      <c r="FF121" s="17">
        <f>FE121*VLOOKUP('Données projet'!$B$16,Paramètres!$A$1:$I$89,3,0)*VLOOKUP('Données projet'!$B$16,Paramètres!$A$1:$I$89,5,0)</f>
        <v>253.79640000000001</v>
      </c>
      <c r="FG121" s="13">
        <f t="shared" si="101"/>
        <v>61.39816832228076</v>
      </c>
      <c r="FH121" s="20">
        <f t="shared" si="76"/>
        <v>548.96387316130563</v>
      </c>
      <c r="FI121" s="59">
        <f t="shared" si="77"/>
        <v>842.29720649463889</v>
      </c>
      <c r="FJ121" s="59">
        <f ca="1">AVERAGE(OFFSET($FI$3,0,0,'Données projet'!$E$16+1,1))-AVERAGE(OFFSET($H$3,0,0,'Données projet'!$E$16+1,1))</f>
        <v>353.37024194969638</v>
      </c>
      <c r="FK121" s="59">
        <f t="shared" si="102"/>
        <v>345.4750813433123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25.050690330679316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25.050690330679316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234.00000000000003</v>
      </c>
      <c r="GA121" s="17">
        <f>FZ121*VLOOKUP('Données projet'!$B$17,Paramètres!$A$1:$I$89,3,0)*VLOOKUP('Données projet'!$B$17,Paramètres!$A$1:$I$89,5,0)</f>
        <v>189.82080000000005</v>
      </c>
      <c r="GB121" s="13">
        <f t="shared" si="103"/>
        <v>47.500332100049796</v>
      </c>
      <c r="GC121" s="20">
        <f t="shared" si="79"/>
        <v>413.33430507425345</v>
      </c>
      <c r="GD121" s="59">
        <f t="shared" si="80"/>
        <v>706.66763840758676</v>
      </c>
      <c r="GE121" s="59">
        <f ca="1">AVERAGE(OFFSET($GD$3,0,0,'Données projet'!$E$17+1,1))-AVERAGE(OFFSET($H$3,0,0,'Données projet'!$E$17+1,1))</f>
        <v>272.90535195666996</v>
      </c>
      <c r="GF121" s="59">
        <f t="shared" si="104"/>
        <v>222.25422164416898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21.809123220777057</v>
      </c>
      <c r="GM121" s="21">
        <f>EXP(-LN(2)/25)*GM120+(1-EXP(-LN(2)/25))/(LN(2)/25)*Calculateur!GH121*Calculateur!GJ121*VLOOKUP('Données projet'!$B$17,Paramètres!$A$1:$I$89,3,0)*0.475*44/12</f>
        <v>0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21.809123220777057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6">
        <f t="shared" si="56"/>
        <v>256.66666666666669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>
        <f>VLOOKUP(A122,'Données projet'!$A$35:$I$55,2,0)</f>
        <v>526.04</v>
      </c>
      <c r="L122" s="12">
        <f>VLOOKUP(A122,'Données projet'!$A$35:$I$55,9,0)</f>
        <v>9.4029999999999916</v>
      </c>
      <c r="M122" s="12">
        <f t="array" ref="M122">INDEX(L:L,MIN(IF(ISNUMBER(L122:L318),ROW(L122:L318),"")))</f>
        <v>9.4029999999999916</v>
      </c>
      <c r="N122" s="13">
        <f>IF('Données projet'!$A$36&gt;35,N121+M122-V121,IF(A122&lt;'Données projet'!$A$36,$K$205^A122,IF(A122='Données projet'!$A$36,'Données projet'!$B$36,N121+M122-V121)))</f>
        <v>526.04000000000042</v>
      </c>
      <c r="O122" s="13">
        <f>N122*VLOOKUP('Données projet'!$B$9,Paramètres!$A$1:$I$89,3,0)*VLOOKUP('Données projet'!$B$9,Paramètres!$A$1:$I$89,5,0)</f>
        <v>475.96099200000037</v>
      </c>
      <c r="P122" s="13">
        <f t="shared" si="87"/>
        <v>107.01733197112763</v>
      </c>
      <c r="Q122" s="20">
        <f t="shared" si="107"/>
        <v>1015.3539142497146</v>
      </c>
      <c r="R122" s="59">
        <f t="shared" si="55"/>
        <v>1308.687247583048</v>
      </c>
      <c r="S122" s="59">
        <f ca="1">AVERAGE(OFFSET($R$3,0,0,'Données projet'!$E$9+1,1))-AVERAGE(OFFSET($H$3,0,0,'Données projet'!$E$9+1,1))</f>
        <v>530.15029472203241</v>
      </c>
      <c r="T122" s="59">
        <f t="shared" si="88"/>
        <v>279.93992816625956</v>
      </c>
      <c r="U122" s="15">
        <f>IF(ISNA(VLOOKUP(A122,'Données projet'!$A$35:$I$55,3,0)),0,VLOOKUP(A122,'Données projet'!$A$35:$I$55,3,0))</f>
        <v>11</v>
      </c>
      <c r="V122" s="15">
        <f>IF(ISNA(VLOOKUP(A122,'Données projet'!$A$35:$I$55,4,0)),0,VLOOKUP(A122,'Données projet'!$A$35:$I$55,4,0))</f>
        <v>196.46</v>
      </c>
      <c r="W122" s="16">
        <f>IF(ISNA(VLOOKUP(A122,'Données projet'!$A$35:$I$55,5,0)),0%,VLOOKUP(A122,'Données projet'!$A$35:$I$55,5,0)*VLOOKUP('Données projet'!$B$9,Paramètres!$A$1:$I$89,7,0))</f>
        <v>0.43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193.35215784190802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193.35215784190802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>
        <f>VLOOKUP(A122,'Données projet'!$A$61:$I$81,2,0)</f>
        <v>526.04</v>
      </c>
      <c r="AG122" s="12">
        <f>VLOOKUP(A122,'Données projet'!$A$61:$I$81,9,0)</f>
        <v>9.4029999999999916</v>
      </c>
      <c r="AH122" s="12">
        <f t="array" ref="AH122">INDEX(AG:AG,MIN(IF(ISNUMBER(AG122:AG318),ROW(AG122:AG318),"")))</f>
        <v>9.4029999999999916</v>
      </c>
      <c r="AI122" s="13">
        <f>IF('Données projet'!$A$62&gt;35,AI121+AH122-AQ121,IF(A122&lt;'Données projet'!$A$62,$AF$205^A122,IF(A122='Données projet'!$A$62,'Données projet'!$B$62,AI121+AH122-AQ121)))</f>
        <v>526.04000000000042</v>
      </c>
      <c r="AJ122" s="13">
        <f>AI122*VLOOKUP('Données projet'!$B$10,Paramètres!$A$1:$I$89,3,0)*VLOOKUP('Données projet'!$B$10,Paramètres!$A$1:$I$89,5,0)</f>
        <v>352.8676320000003</v>
      </c>
      <c r="AK122" s="13">
        <f t="shared" si="89"/>
        <v>82.152705737591219</v>
      </c>
      <c r="AL122" s="20">
        <f t="shared" si="58"/>
        <v>757.66042155963851</v>
      </c>
      <c r="AM122" s="59">
        <f t="shared" si="59"/>
        <v>1050.9937548929718</v>
      </c>
      <c r="AN122" s="59">
        <f ca="1">AVERAGE(OFFSET($AM$3,0,0,'Données projet'!$E$10+1,1))-AVERAGE(OFFSET($H$3,0,0,'Données projet'!$E$10+1,1))</f>
        <v>403.92523699584234</v>
      </c>
      <c r="AO122" s="59">
        <f t="shared" si="90"/>
        <v>218.36990038879748</v>
      </c>
      <c r="AP122" s="15">
        <f>IF(ISNA(VLOOKUP(A122,'Données projet'!$A$61:$I$81,3,0)),0,VLOOKUP(A122,'Données projet'!$A$61:$I$81,3,0))</f>
        <v>11</v>
      </c>
      <c r="AQ122" s="15">
        <f>IF(ISNA(VLOOKUP(A122,'Données projet'!$A$61:$I$81,4,0)),0,VLOOKUP(A122,'Données projet'!$A$61:$I$81,4,0))</f>
        <v>196.46</v>
      </c>
      <c r="AR122" s="16">
        <f>IF(ISNA(VLOOKUP(A122,'Données projet'!$A$61:$I$81,5,0)),0%,VLOOKUP(A122,'Données projet'!$A$61:$I$81,5,0)*VLOOKUP('Données projet'!$B$10,Paramètres!$A$1:$I$89,7,0))</f>
        <v>0.53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176.68386837277805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176.68386837277805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>
        <f>VLOOKUP(A122,'Données projet'!$A$87:$I$107,2,0)</f>
        <v>526.04</v>
      </c>
      <c r="BB122" s="12">
        <f>VLOOKUP(A122,'Données projet'!$A$87:$I$107,9,0)</f>
        <v>9.4029999999999916</v>
      </c>
      <c r="BC122" s="12">
        <f t="array" ref="BC122">INDEX(BB:BB,MIN(IF(ISNUMBER(BB122:BB318),ROW(BB122:BB318),"")))</f>
        <v>9.4029999999999916</v>
      </c>
      <c r="BD122" s="12">
        <f>IF('Données projet'!$A$88&gt;35,BD121+BC122-BL121,IF(A122&lt;'Données projet'!$A$88,$BA$205^A122,IF(A122='Données projet'!$A$88,'Données projet'!$B$88,BD121+BC122-BL121)))</f>
        <v>526.04000000000042</v>
      </c>
      <c r="BE122" s="13">
        <f>BD122*VLOOKUP('Données projet'!$B$11,Paramètres!$A$1:$I$89,3,0)*VLOOKUP('Données projet'!$B$11,Paramètres!$A$1:$I$89,5,0)</f>
        <v>500.57966400000043</v>
      </c>
      <c r="BF122" s="13">
        <f t="shared" si="91"/>
        <v>111.89394517982277</v>
      </c>
      <c r="BG122" s="20">
        <f t="shared" si="61"/>
        <v>1066.7248693215251</v>
      </c>
      <c r="BH122" s="59">
        <f t="shared" si="62"/>
        <v>1360.0582026548584</v>
      </c>
      <c r="BI122" s="59">
        <f ca="1">AVERAGE(OFFSET($BH$3,0,0,'Données projet'!$E$11+1,1))-AVERAGE(OFFSET($H$3,0,0,'Données projet'!$E$11+1,1))</f>
        <v>555.30922539833159</v>
      </c>
      <c r="BJ122" s="59">
        <f t="shared" si="92"/>
        <v>292.20785527099503</v>
      </c>
      <c r="BK122" s="15">
        <f>IF(ISNA(VLOOKUP(A122,'Données projet'!$A$87:$I$107,3,0)),0,VLOOKUP(A122,'Données projet'!$A$87:$I$107,3,0))</f>
        <v>11</v>
      </c>
      <c r="BL122" s="15">
        <f>IF(ISNA(VLOOKUP(A122,'Données projet'!$A$87:$I$107,4,0)),0,VLOOKUP(A122,'Données projet'!$A$87:$I$107,4,0))</f>
        <v>196.46</v>
      </c>
      <c r="BM122" s="16">
        <f>IF(ISNA(VLOOKUP(A122,'Données projet'!$A$87:$I$107,5,0)),0%,VLOOKUP(A122,'Données projet'!$A$87:$I$107,5,0)*VLOOKUP('Données projet'!$B$11,Paramètres!$A$1:$I$89,7,0))</f>
        <v>0.43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203.35313152338608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203.35313152338608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243</v>
      </c>
      <c r="BZ122" s="13">
        <f>BY122*VLOOKUP('Données projet'!$B$12,Paramètres!$A$1:$I$89,3,0)*VLOOKUP('Données projet'!$B$12,Paramètres!$A$1:$I$89,5,0)</f>
        <v>212.28480000000002</v>
      </c>
      <c r="CA122" s="13">
        <f t="shared" si="93"/>
        <v>52.434557099704193</v>
      </c>
      <c r="CB122" s="20">
        <f t="shared" si="64"/>
        <v>461.05288028198476</v>
      </c>
      <c r="CC122" s="59">
        <f t="shared" si="65"/>
        <v>754.38621361531807</v>
      </c>
      <c r="CD122" s="59">
        <f ca="1">AVERAGE(OFFSET($CC$3,0,0,'Données projet'!$E$12+1,1))-AVERAGE(OFFSET($H$3,0,0,'Données projet'!$E$12+1,1))</f>
        <v>354.24684313982857</v>
      </c>
      <c r="CE122" s="59">
        <f t="shared" si="94"/>
        <v>322.65043486962185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38.534258706985035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38.534258706985035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319</v>
      </c>
      <c r="CU122" s="17">
        <f>CT122*VLOOKUP('Données projet'!$B$13,Paramètres!$A$1:$I$89,3,0)*VLOOKUP('Données projet'!$B$13,Paramètres!$A$1:$I$89,5,0)</f>
        <v>233.89079999999998</v>
      </c>
      <c r="CV122" s="13">
        <f t="shared" si="95"/>
        <v>57.123140349023068</v>
      </c>
      <c r="CW122" s="20">
        <f t="shared" si="67"/>
        <v>506.84927944121517</v>
      </c>
      <c r="CX122" s="59">
        <f t="shared" si="68"/>
        <v>800.18261277454849</v>
      </c>
      <c r="CY122" s="59">
        <f ca="1">AVERAGE(OFFSET($CX$3,0,0,'Données projet'!$E$13+1,1))-AVERAGE(OFFSET($H$3,0,0,'Données projet'!$E$13+1,1))</f>
        <v>328.55201074501201</v>
      </c>
      <c r="CZ122" s="59">
        <f t="shared" si="96"/>
        <v>321.81422611044985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18.362808671269338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18.362808671269338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328.00000000000006</v>
      </c>
      <c r="DP122" s="17">
        <f>DO122*VLOOKUP('Données projet'!$B$14,Paramètres!$A$1:$I$89,3,0)*VLOOKUP('Données projet'!$B$14,Paramètres!$A$1:$I$89,5,0)</f>
        <v>255.84000000000006</v>
      </c>
      <c r="DQ122" s="13">
        <f t="shared" si="97"/>
        <v>61.834803371075836</v>
      </c>
      <c r="DR122" s="20">
        <f t="shared" si="70"/>
        <v>553.28361587129041</v>
      </c>
      <c r="DS122" s="59">
        <f t="shared" si="71"/>
        <v>846.61694920462378</v>
      </c>
      <c r="DT122" s="59">
        <f ca="1">AVERAGE(OFFSET($DS$3,0,0,'Données projet'!$E$14+1,1))-AVERAGE(OFFSET($H$3,0,0,'Données projet'!$E$14+1,1))</f>
        <v>288.82868507674738</v>
      </c>
      <c r="DU122" s="59">
        <f t="shared" si="98"/>
        <v>283.48738729114024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18.716171412958573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18.716171412958573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404.00000000000017</v>
      </c>
      <c r="EK122" s="17">
        <f>EJ122*VLOOKUP('Données projet'!$B$15,Paramètres!$A$1:$I$89,3,0)*VLOOKUP('Données projet'!$B$15,Paramètres!$A$1:$I$89,5,0)</f>
        <v>346.63200000000018</v>
      </c>
      <c r="EL122" s="13">
        <f t="shared" si="99"/>
        <v>80.868615263336864</v>
      </c>
      <c r="EM122" s="20">
        <f t="shared" si="73"/>
        <v>744.56357158364528</v>
      </c>
      <c r="EN122" s="59">
        <f t="shared" si="74"/>
        <v>1037.8969049169787</v>
      </c>
      <c r="EO122" s="59">
        <f ca="1">AVERAGE(OFFSET($EN$3,0,0,'Données projet'!$E$15+1,1))-AVERAGE(OFFSET($H$3,0,0,'Données projet'!$E$15+1,1))</f>
        <v>447.47021939360354</v>
      </c>
      <c r="EP122" s="59">
        <f t="shared" si="100"/>
        <v>256.77417912163997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101.95498968507367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101.95498968507367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319</v>
      </c>
      <c r="FF122" s="17">
        <f>FE122*VLOOKUP('Données projet'!$B$16,Paramètres!$A$1:$I$89,3,0)*VLOOKUP('Données projet'!$B$16,Paramètres!$A$1:$I$89,5,0)</f>
        <v>253.79640000000001</v>
      </c>
      <c r="FG122" s="13">
        <f t="shared" si="101"/>
        <v>61.39816832228076</v>
      </c>
      <c r="FH122" s="20">
        <f t="shared" si="76"/>
        <v>548.96387316130563</v>
      </c>
      <c r="FI122" s="59">
        <f t="shared" si="77"/>
        <v>842.29720649463889</v>
      </c>
      <c r="FJ122" s="59">
        <f ca="1">AVERAGE(OFFSET($FI$3,0,0,'Données projet'!$E$16+1,1))-AVERAGE(OFFSET($H$3,0,0,'Données projet'!$E$16+1,1))</f>
        <v>353.37024194969638</v>
      </c>
      <c r="FK122" s="59">
        <f t="shared" si="102"/>
        <v>345.4750813433123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24.559461572707079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24.559461572707079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234.00000000000003</v>
      </c>
      <c r="GA122" s="17">
        <f>FZ122*VLOOKUP('Données projet'!$B$17,Paramètres!$A$1:$I$89,3,0)*VLOOKUP('Données projet'!$B$17,Paramètres!$A$1:$I$89,5,0)</f>
        <v>189.82080000000005</v>
      </c>
      <c r="GB122" s="13">
        <f t="shared" si="103"/>
        <v>47.500332100049796</v>
      </c>
      <c r="GC122" s="20">
        <f t="shared" si="79"/>
        <v>413.33430507425345</v>
      </c>
      <c r="GD122" s="59">
        <f t="shared" si="80"/>
        <v>706.66763840758676</v>
      </c>
      <c r="GE122" s="59">
        <f ca="1">AVERAGE(OFFSET($GD$3,0,0,'Données projet'!$E$17+1,1))-AVERAGE(OFFSET($H$3,0,0,'Données projet'!$E$17+1,1))</f>
        <v>272.90535195666996</v>
      </c>
      <c r="GF122" s="59">
        <f t="shared" si="104"/>
        <v>222.25422164416898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21.381459616669297</v>
      </c>
      <c r="GM122" s="21">
        <f>EXP(-LN(2)/25)*GM121+(1-EXP(-LN(2)/25))/(LN(2)/25)*Calculateur!GH122*Calculateur!GJ122*VLOOKUP('Données projet'!$B$17,Paramètres!$A$1:$I$89,3,0)*0.475*44/12</f>
        <v>0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21.381459616669297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6">
        <f t="shared" si="56"/>
        <v>256.66666666666669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-0.37249999999998806</v>
      </c>
      <c r="N123" s="13">
        <f>IF('Données projet'!$A$36&gt;35,N122+M123-V122,IF(A123&lt;'Données projet'!$A$36,$K$205^A123,IF(A123='Données projet'!$A$36,'Données projet'!$B$36,N122+M123-V122)))</f>
        <v>329.20750000000044</v>
      </c>
      <c r="O123" s="13">
        <f>N123*VLOOKUP('Données projet'!$B$9,Paramètres!$A$1:$I$89,3,0)*VLOOKUP('Données projet'!$B$9,Paramètres!$A$1:$I$89,5,0)</f>
        <v>297.86694600000038</v>
      </c>
      <c r="P123" s="13">
        <f t="shared" si="87"/>
        <v>70.729107889768898</v>
      </c>
      <c r="Q123" s="20">
        <f t="shared" si="107"/>
        <v>641.97146052468145</v>
      </c>
      <c r="R123" s="59">
        <f t="shared" si="55"/>
        <v>935.30479385801482</v>
      </c>
      <c r="S123" s="59">
        <f ca="1">AVERAGE(OFFSET($R$3,0,0,'Données projet'!$E$9+1,1))-AVERAGE(OFFSET($H$3,0,0,'Données projet'!$E$9+1,1))</f>
        <v>530.15029472203241</v>
      </c>
      <c r="T123" s="59">
        <f t="shared" si="88"/>
        <v>279.93992816625956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189.56063995979954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189.56063995979954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-0.37249999999998806</v>
      </c>
      <c r="AI123" s="13">
        <f>IF('Données projet'!$A$62&gt;35,AI122+AH123-AQ122,IF(A123&lt;'Données projet'!$A$62,$AF$205^A123,IF(A123='Données projet'!$A$62,'Données projet'!$B$62,AI122+AH123-AQ122)))</f>
        <v>329.20750000000044</v>
      </c>
      <c r="AJ123" s="13">
        <f>AI123*VLOOKUP('Données projet'!$B$10,Paramètres!$A$1:$I$89,3,0)*VLOOKUP('Données projet'!$B$10,Paramètres!$A$1:$I$89,5,0)</f>
        <v>220.83239100000031</v>
      </c>
      <c r="AK123" s="13">
        <f t="shared" si="89"/>
        <v>54.295762009074963</v>
      </c>
      <c r="AL123" s="20">
        <f t="shared" si="58"/>
        <v>479.18153315747281</v>
      </c>
      <c r="AM123" s="59">
        <f t="shared" si="59"/>
        <v>772.51486649080607</v>
      </c>
      <c r="AN123" s="59">
        <f ca="1">AVERAGE(OFFSET($AM$3,0,0,'Données projet'!$E$10+1,1))-AVERAGE(OFFSET($H$3,0,0,'Données projet'!$E$10+1,1))</f>
        <v>403.92523699584234</v>
      </c>
      <c r="AO123" s="59">
        <f t="shared" si="90"/>
        <v>218.36990038879748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173.21920548050653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173.21920548050653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-0.37249999999998806</v>
      </c>
      <c r="BD123" s="12">
        <f>IF('Données projet'!$A$88&gt;35,BD122+BC123-BL122,IF(A123&lt;'Données projet'!$A$88,$BA$205^A123,IF(A123='Données projet'!$A$88,'Données projet'!$B$88,BD122+BC123-BL122)))</f>
        <v>329.20750000000044</v>
      </c>
      <c r="BE123" s="13">
        <f>BD123*VLOOKUP('Données projet'!$B$11,Paramètres!$A$1:$I$89,3,0)*VLOOKUP('Données projet'!$B$11,Paramètres!$A$1:$I$89,5,0)</f>
        <v>313.27385700000042</v>
      </c>
      <c r="BF123" s="13">
        <f t="shared" si="91"/>
        <v>73.952123222159344</v>
      </c>
      <c r="BG123" s="20">
        <f t="shared" si="61"/>
        <v>674.41858222026156</v>
      </c>
      <c r="BH123" s="59">
        <f t="shared" si="62"/>
        <v>967.75191555359493</v>
      </c>
      <c r="BI123" s="59">
        <f ca="1">AVERAGE(OFFSET($BH$3,0,0,'Données projet'!$E$11+1,1))-AVERAGE(OFFSET($H$3,0,0,'Données projet'!$E$11+1,1))</f>
        <v>555.30922539833159</v>
      </c>
      <c r="BJ123" s="59">
        <f t="shared" si="92"/>
        <v>292.20785527099503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199.36550064737546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199.36550064737546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243</v>
      </c>
      <c r="BZ123" s="13">
        <f>BY123*VLOOKUP('Données projet'!$B$12,Paramètres!$A$1:$I$89,3,0)*VLOOKUP('Données projet'!$B$12,Paramètres!$A$1:$I$89,5,0)</f>
        <v>212.28480000000002</v>
      </c>
      <c r="CA123" s="13">
        <f t="shared" si="93"/>
        <v>52.434557099704193</v>
      </c>
      <c r="CB123" s="20">
        <f t="shared" si="64"/>
        <v>461.05288028198476</v>
      </c>
      <c r="CC123" s="59">
        <f t="shared" si="65"/>
        <v>754.38621361531807</v>
      </c>
      <c r="CD123" s="59">
        <f ca="1">AVERAGE(OFFSET($CC$3,0,0,'Données projet'!$E$12+1,1))-AVERAGE(OFFSET($H$3,0,0,'Données projet'!$E$12+1,1))</f>
        <v>354.24684313982857</v>
      </c>
      <c r="CE123" s="59">
        <f t="shared" si="94"/>
        <v>322.65043486962185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37.778625397318088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37.778625397318088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319</v>
      </c>
      <c r="CU123" s="17">
        <f>CT123*VLOOKUP('Données projet'!$B$13,Paramètres!$A$1:$I$89,3,0)*VLOOKUP('Données projet'!$B$13,Paramètres!$A$1:$I$89,5,0)</f>
        <v>233.89079999999998</v>
      </c>
      <c r="CV123" s="13">
        <f t="shared" si="95"/>
        <v>57.123140349023068</v>
      </c>
      <c r="CW123" s="20">
        <f t="shared" si="67"/>
        <v>506.84927944121517</v>
      </c>
      <c r="CX123" s="59">
        <f t="shared" si="68"/>
        <v>800.18261277454849</v>
      </c>
      <c r="CY123" s="59">
        <f ca="1">AVERAGE(OFFSET($CX$3,0,0,'Données projet'!$E$13+1,1))-AVERAGE(OFFSET($H$3,0,0,'Données projet'!$E$13+1,1))</f>
        <v>328.55201074501201</v>
      </c>
      <c r="CZ123" s="59">
        <f t="shared" si="96"/>
        <v>321.81422611044985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18.002725193433108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18.002725193433108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328.00000000000006</v>
      </c>
      <c r="DP123" s="17">
        <f>DO123*VLOOKUP('Données projet'!$B$14,Paramètres!$A$1:$I$89,3,0)*VLOOKUP('Données projet'!$B$14,Paramètres!$A$1:$I$89,5,0)</f>
        <v>255.84000000000006</v>
      </c>
      <c r="DQ123" s="13">
        <f t="shared" si="97"/>
        <v>61.834803371075836</v>
      </c>
      <c r="DR123" s="20">
        <f t="shared" si="70"/>
        <v>553.28361587129041</v>
      </c>
      <c r="DS123" s="59">
        <f t="shared" si="71"/>
        <v>846.61694920462378</v>
      </c>
      <c r="DT123" s="59">
        <f ca="1">AVERAGE(OFFSET($DS$3,0,0,'Données projet'!$E$14+1,1))-AVERAGE(OFFSET($H$3,0,0,'Données projet'!$E$14+1,1))</f>
        <v>288.82868507674738</v>
      </c>
      <c r="DU123" s="59">
        <f t="shared" si="98"/>
        <v>283.48738729114024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18.349158707287806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18.349158707287806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404.00000000000017</v>
      </c>
      <c r="EK123" s="17">
        <f>EJ123*VLOOKUP('Données projet'!$B$15,Paramètres!$A$1:$I$89,3,0)*VLOOKUP('Données projet'!$B$15,Paramètres!$A$1:$I$89,5,0)</f>
        <v>346.63200000000018</v>
      </c>
      <c r="EL123" s="13">
        <f t="shared" si="99"/>
        <v>80.868615263336864</v>
      </c>
      <c r="EM123" s="20">
        <f t="shared" si="73"/>
        <v>744.56357158364528</v>
      </c>
      <c r="EN123" s="59">
        <f t="shared" si="74"/>
        <v>1037.8969049169787</v>
      </c>
      <c r="EO123" s="59">
        <f ca="1">AVERAGE(OFFSET($EN$3,0,0,'Données projet'!$E$15+1,1))-AVERAGE(OFFSET($H$3,0,0,'Données projet'!$E$15+1,1))</f>
        <v>447.47021939360354</v>
      </c>
      <c r="EP123" s="59">
        <f t="shared" si="100"/>
        <v>256.77417912163997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99.95571452375269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99.95571452375269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319</v>
      </c>
      <c r="FF123" s="17">
        <f>FE123*VLOOKUP('Données projet'!$B$16,Paramètres!$A$1:$I$89,3,0)*VLOOKUP('Données projet'!$B$16,Paramètres!$A$1:$I$89,5,0)</f>
        <v>253.79640000000001</v>
      </c>
      <c r="FG123" s="13">
        <f t="shared" si="101"/>
        <v>61.39816832228076</v>
      </c>
      <c r="FH123" s="20">
        <f t="shared" si="76"/>
        <v>548.96387316130563</v>
      </c>
      <c r="FI123" s="59">
        <f t="shared" si="77"/>
        <v>842.29720649463889</v>
      </c>
      <c r="FJ123" s="59">
        <f ca="1">AVERAGE(OFFSET($FI$3,0,0,'Données projet'!$E$16+1,1))-AVERAGE(OFFSET($H$3,0,0,'Données projet'!$E$16+1,1))</f>
        <v>353.37024194969638</v>
      </c>
      <c r="FK123" s="59">
        <f t="shared" si="102"/>
        <v>345.4750813433123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24.077865511058722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24.077865511058722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234.00000000000003</v>
      </c>
      <c r="GA123" s="17">
        <f>FZ123*VLOOKUP('Données projet'!$B$17,Paramètres!$A$1:$I$89,3,0)*VLOOKUP('Données projet'!$B$17,Paramètres!$A$1:$I$89,5,0)</f>
        <v>189.82080000000005</v>
      </c>
      <c r="GB123" s="13">
        <f t="shared" si="103"/>
        <v>47.500332100049796</v>
      </c>
      <c r="GC123" s="20">
        <f t="shared" si="79"/>
        <v>413.33430507425345</v>
      </c>
      <c r="GD123" s="59">
        <f t="shared" si="80"/>
        <v>706.66763840758676</v>
      </c>
      <c r="GE123" s="59">
        <f ca="1">AVERAGE(OFFSET($GD$3,0,0,'Données projet'!$E$17+1,1))-AVERAGE(OFFSET($H$3,0,0,'Données projet'!$E$17+1,1))</f>
        <v>272.90535195666996</v>
      </c>
      <c r="GF123" s="59">
        <f t="shared" si="104"/>
        <v>222.25422164416898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20.962182234989047</v>
      </c>
      <c r="GM123" s="21">
        <f>EXP(-LN(2)/25)*GM122+(1-EXP(-LN(2)/25))/(LN(2)/25)*Calculateur!GH123*Calculateur!GJ123*VLOOKUP('Données projet'!$B$17,Paramètres!$A$1:$I$89,3,0)*0.475*44/12</f>
        <v>0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20.962182234989047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6">
        <f t="shared" si="56"/>
        <v>256.66666666666669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-0.37249999999998806</v>
      </c>
      <c r="N124" s="13">
        <f>IF('Données projet'!$A$36&gt;35,N123+M124-V123,IF(A124&lt;'Données projet'!$A$36,$K$205^A124,IF(A124='Données projet'!$A$36,'Données projet'!$B$36,N123+M124-V123)))</f>
        <v>328.83500000000043</v>
      </c>
      <c r="O124" s="13">
        <f>N124*VLOOKUP('Données projet'!$B$9,Paramètres!$A$1:$I$89,3,0)*VLOOKUP('Données projet'!$B$9,Paramètres!$A$1:$I$89,5,0)</f>
        <v>297.52990800000038</v>
      </c>
      <c r="P124" s="13">
        <f t="shared" si="87"/>
        <v>70.658388410389392</v>
      </c>
      <c r="Q124" s="20">
        <f t="shared" si="107"/>
        <v>641.26128291476209</v>
      </c>
      <c r="R124" s="59">
        <f t="shared" si="55"/>
        <v>934.59461624809546</v>
      </c>
      <c r="S124" s="59">
        <f ca="1">AVERAGE(OFFSET($R$3,0,0,'Données projet'!$E$9+1,1))-AVERAGE(OFFSET($H$3,0,0,'Données projet'!$E$9+1,1))</f>
        <v>530.15029472203241</v>
      </c>
      <c r="T124" s="59">
        <f t="shared" si="88"/>
        <v>279.93992816625956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185.84347143076167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185.84347143076167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-0.37249999999998806</v>
      </c>
      <c r="AI124" s="13">
        <f>IF('Données projet'!$A$62&gt;35,AI123+AH124-AQ123,IF(A124&lt;'Données projet'!$A$62,$AF$205^A124,IF(A124='Données projet'!$A$62,'Données projet'!$B$62,AI123+AH124-AQ123)))</f>
        <v>328.83500000000043</v>
      </c>
      <c r="AJ124" s="13">
        <f>AI124*VLOOKUP('Données projet'!$B$10,Paramètres!$A$1:$I$89,3,0)*VLOOKUP('Données projet'!$B$10,Paramètres!$A$1:$I$89,5,0)</f>
        <v>220.58251800000031</v>
      </c>
      <c r="AK124" s="13">
        <f t="shared" si="89"/>
        <v>54.241473638468392</v>
      </c>
      <c r="AL124" s="20">
        <f t="shared" si="58"/>
        <v>478.65178543699955</v>
      </c>
      <c r="AM124" s="59">
        <f t="shared" si="59"/>
        <v>771.98511877033286</v>
      </c>
      <c r="AN124" s="59">
        <f ca="1">AVERAGE(OFFSET($AM$3,0,0,'Données projet'!$E$10+1,1))-AVERAGE(OFFSET($H$3,0,0,'Données projet'!$E$10+1,1))</f>
        <v>403.92523699584234</v>
      </c>
      <c r="AO124" s="59">
        <f t="shared" si="90"/>
        <v>218.36990038879748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169.82248251431673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169.82248251431673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-0.37249999999998806</v>
      </c>
      <c r="BD124" s="12">
        <f>IF('Données projet'!$A$88&gt;35,BD123+BC124-BL123,IF(A124&lt;'Données projet'!$A$88,$BA$205^A124,IF(A124='Données projet'!$A$88,'Données projet'!$B$88,BD123+BC124-BL123)))</f>
        <v>328.83500000000043</v>
      </c>
      <c r="BE124" s="13">
        <f>BD124*VLOOKUP('Données projet'!$B$11,Paramètres!$A$1:$I$89,3,0)*VLOOKUP('Données projet'!$B$11,Paramètres!$A$1:$I$89,5,0)</f>
        <v>312.91938600000043</v>
      </c>
      <c r="BF124" s="13">
        <f t="shared" si="91"/>
        <v>73.878181166203746</v>
      </c>
      <c r="BG124" s="20">
        <f t="shared" si="61"/>
        <v>673.67242948113892</v>
      </c>
      <c r="BH124" s="59">
        <f t="shared" si="62"/>
        <v>967.00576281447229</v>
      </c>
      <c r="BI124" s="59">
        <f ca="1">AVERAGE(OFFSET($BH$3,0,0,'Données projet'!$E$11+1,1))-AVERAGE(OFFSET($H$3,0,0,'Données projet'!$E$11+1,1))</f>
        <v>555.30922539833159</v>
      </c>
      <c r="BJ124" s="59">
        <f t="shared" si="92"/>
        <v>292.20785527099503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195.45606478062871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195.45606478062871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243</v>
      </c>
      <c r="BZ124" s="13">
        <f>BY124*VLOOKUP('Données projet'!$B$12,Paramètres!$A$1:$I$89,3,0)*VLOOKUP('Données projet'!$B$12,Paramètres!$A$1:$I$89,5,0)</f>
        <v>212.28480000000002</v>
      </c>
      <c r="CA124" s="13">
        <f t="shared" si="93"/>
        <v>52.434557099704193</v>
      </c>
      <c r="CB124" s="20">
        <f t="shared" si="64"/>
        <v>461.05288028198476</v>
      </c>
      <c r="CC124" s="59">
        <f t="shared" si="65"/>
        <v>754.38621361531807</v>
      </c>
      <c r="CD124" s="59">
        <f ca="1">AVERAGE(OFFSET($CC$3,0,0,'Données projet'!$E$12+1,1))-AVERAGE(OFFSET($H$3,0,0,'Données projet'!$E$12+1,1))</f>
        <v>354.24684313982857</v>
      </c>
      <c r="CE124" s="59">
        <f t="shared" si="94"/>
        <v>322.65043486962185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37.037809595962898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37.037809595962898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319</v>
      </c>
      <c r="CU124" s="17">
        <f>CT124*VLOOKUP('Données projet'!$B$13,Paramètres!$A$1:$I$89,3,0)*VLOOKUP('Données projet'!$B$13,Paramètres!$A$1:$I$89,5,0)</f>
        <v>233.89079999999998</v>
      </c>
      <c r="CV124" s="13">
        <f t="shared" si="95"/>
        <v>57.123140349023068</v>
      </c>
      <c r="CW124" s="20">
        <f t="shared" si="67"/>
        <v>506.84927944121517</v>
      </c>
      <c r="CX124" s="59">
        <f t="shared" si="68"/>
        <v>800.18261277454849</v>
      </c>
      <c r="CY124" s="59">
        <f ca="1">AVERAGE(OFFSET($CX$3,0,0,'Données projet'!$E$13+1,1))-AVERAGE(OFFSET($H$3,0,0,'Données projet'!$E$13+1,1))</f>
        <v>328.55201074501201</v>
      </c>
      <c r="CZ124" s="59">
        <f t="shared" si="96"/>
        <v>321.81422611044985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17.649702732968009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17.649702732968009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328.00000000000006</v>
      </c>
      <c r="DP124" s="17">
        <f>DO124*VLOOKUP('Données projet'!$B$14,Paramètres!$A$1:$I$89,3,0)*VLOOKUP('Données projet'!$B$14,Paramètres!$A$1:$I$89,5,0)</f>
        <v>255.84000000000006</v>
      </c>
      <c r="DQ124" s="13">
        <f t="shared" si="97"/>
        <v>61.834803371075836</v>
      </c>
      <c r="DR124" s="20">
        <f t="shared" si="70"/>
        <v>553.28361587129041</v>
      </c>
      <c r="DS124" s="59">
        <f t="shared" si="71"/>
        <v>846.61694920462378</v>
      </c>
      <c r="DT124" s="59">
        <f ca="1">AVERAGE(OFFSET($DS$3,0,0,'Données projet'!$E$14+1,1))-AVERAGE(OFFSET($H$3,0,0,'Données projet'!$E$14+1,1))</f>
        <v>288.82868507674738</v>
      </c>
      <c r="DU124" s="59">
        <f t="shared" si="98"/>
        <v>283.48738729114024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17.989342896919599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17.989342896919599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404.00000000000017</v>
      </c>
      <c r="EK124" s="17">
        <f>EJ124*VLOOKUP('Données projet'!$B$15,Paramètres!$A$1:$I$89,3,0)*VLOOKUP('Données projet'!$B$15,Paramètres!$A$1:$I$89,5,0)</f>
        <v>346.63200000000018</v>
      </c>
      <c r="EL124" s="13">
        <f t="shared" si="99"/>
        <v>80.868615263336864</v>
      </c>
      <c r="EM124" s="20">
        <f t="shared" si="73"/>
        <v>744.56357158364528</v>
      </c>
      <c r="EN124" s="59">
        <f t="shared" si="74"/>
        <v>1037.8969049169787</v>
      </c>
      <c r="EO124" s="59">
        <f ca="1">AVERAGE(OFFSET($EN$3,0,0,'Données projet'!$E$15+1,1))-AVERAGE(OFFSET($H$3,0,0,'Données projet'!$E$15+1,1))</f>
        <v>447.47021939360354</v>
      </c>
      <c r="EP124" s="59">
        <f t="shared" si="100"/>
        <v>256.77417912163997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97.995643928907768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97.995643928907768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319</v>
      </c>
      <c r="FF124" s="17">
        <f>FE124*VLOOKUP('Données projet'!$B$16,Paramètres!$A$1:$I$89,3,0)*VLOOKUP('Données projet'!$B$16,Paramètres!$A$1:$I$89,5,0)</f>
        <v>253.79640000000001</v>
      </c>
      <c r="FG124" s="13">
        <f t="shared" si="101"/>
        <v>61.39816832228076</v>
      </c>
      <c r="FH124" s="20">
        <f t="shared" si="76"/>
        <v>548.96387316130563</v>
      </c>
      <c r="FI124" s="59">
        <f t="shared" si="77"/>
        <v>842.29720649463889</v>
      </c>
      <c r="FJ124" s="59">
        <f ca="1">AVERAGE(OFFSET($FI$3,0,0,'Données projet'!$E$16+1,1))-AVERAGE(OFFSET($H$3,0,0,'Données projet'!$E$16+1,1))</f>
        <v>353.37024194969638</v>
      </c>
      <c r="FK124" s="59">
        <f t="shared" si="102"/>
        <v>345.4750813433123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23.605713254434693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23.605713254434693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234.00000000000003</v>
      </c>
      <c r="GA124" s="17">
        <f>FZ124*VLOOKUP('Données projet'!$B$17,Paramètres!$A$1:$I$89,3,0)*VLOOKUP('Données projet'!$B$17,Paramètres!$A$1:$I$89,5,0)</f>
        <v>189.82080000000005</v>
      </c>
      <c r="GB124" s="13">
        <f t="shared" si="103"/>
        <v>47.500332100049796</v>
      </c>
      <c r="GC124" s="20">
        <f t="shared" si="79"/>
        <v>413.33430507425345</v>
      </c>
      <c r="GD124" s="59">
        <f t="shared" si="80"/>
        <v>706.66763840758676</v>
      </c>
      <c r="GE124" s="59">
        <f ca="1">AVERAGE(OFFSET($GD$3,0,0,'Données projet'!$E$17+1,1))-AVERAGE(OFFSET($H$3,0,0,'Données projet'!$E$17+1,1))</f>
        <v>272.90535195666996</v>
      </c>
      <c r="GF124" s="59">
        <f t="shared" si="104"/>
        <v>222.25422164416898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20.551126627029596</v>
      </c>
      <c r="GM124" s="21">
        <f>EXP(-LN(2)/25)*GM123+(1-EXP(-LN(2)/25))/(LN(2)/25)*Calculateur!GH124*Calculateur!GJ124*VLOOKUP('Données projet'!$B$17,Paramètres!$A$1:$I$89,3,0)*0.475*44/12</f>
        <v>0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20.551126627029596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6">
        <f t="shared" si="56"/>
        <v>256.66666666666669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-0.37249999999998806</v>
      </c>
      <c r="N125" s="13">
        <f>IF('Données projet'!$A$36&gt;35,N124+M125-V124,IF(A125&lt;'Données projet'!$A$36,$K$205^A125,IF(A125='Données projet'!$A$36,'Données projet'!$B$36,N124+M125-V124)))</f>
        <v>328.46250000000043</v>
      </c>
      <c r="O125" s="13">
        <f>N125*VLOOKUP('Données projet'!$B$9,Paramètres!$A$1:$I$89,3,0)*VLOOKUP('Données projet'!$B$9,Paramètres!$A$1:$I$89,5,0)</f>
        <v>297.19287000000037</v>
      </c>
      <c r="P125" s="13">
        <f t="shared" si="87"/>
        <v>70.587659605576917</v>
      </c>
      <c r="Q125" s="20">
        <f t="shared" si="107"/>
        <v>640.55108906304713</v>
      </c>
      <c r="R125" s="59">
        <f t="shared" si="55"/>
        <v>933.88442239638039</v>
      </c>
      <c r="S125" s="59">
        <f ca="1">AVERAGE(OFFSET($R$3,0,0,'Données projet'!$E$9+1,1))-AVERAGE(OFFSET($H$3,0,0,'Données projet'!$E$9+1,1))</f>
        <v>530.15029472203241</v>
      </c>
      <c r="T125" s="59">
        <f t="shared" si="88"/>
        <v>279.93992816625956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182.1991943093293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182.1991943093293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-0.37249999999998806</v>
      </c>
      <c r="AI125" s="13">
        <f>IF('Données projet'!$A$62&gt;35,AI124+AH125-AQ124,IF(A125&lt;'Données projet'!$A$62,$AF$205^A125,IF(A125='Données projet'!$A$62,'Données projet'!$B$62,AI124+AH125-AQ124)))</f>
        <v>328.46250000000043</v>
      </c>
      <c r="AJ125" s="13">
        <f>AI125*VLOOKUP('Données projet'!$B$10,Paramètres!$A$1:$I$89,3,0)*VLOOKUP('Données projet'!$B$10,Paramètres!$A$1:$I$89,5,0)</f>
        <v>220.3326450000003</v>
      </c>
      <c r="AK125" s="13">
        <f t="shared" si="89"/>
        <v>54.187178109119017</v>
      </c>
      <c r="AL125" s="20">
        <f t="shared" si="58"/>
        <v>478.12202524838284</v>
      </c>
      <c r="AM125" s="59">
        <f t="shared" si="59"/>
        <v>771.45535858171615</v>
      </c>
      <c r="AN125" s="59">
        <f ca="1">AVERAGE(OFFSET($AM$3,0,0,'Données projet'!$E$10+1,1))-AVERAGE(OFFSET($H$3,0,0,'Données projet'!$E$10+1,1))</f>
        <v>403.92523699584234</v>
      </c>
      <c r="AO125" s="59">
        <f t="shared" si="90"/>
        <v>218.36990038879748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166.49236721369749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166.49236721369749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-0.37249999999998806</v>
      </c>
      <c r="BD125" s="12">
        <f>IF('Données projet'!$A$88&gt;35,BD124+BC125-BL124,IF(A125&lt;'Données projet'!$A$88,$BA$205^A125,IF(A125='Données projet'!$A$88,'Données projet'!$B$88,BD124+BC125-BL124)))</f>
        <v>328.46250000000043</v>
      </c>
      <c r="BE125" s="13">
        <f>BD125*VLOOKUP('Données projet'!$B$11,Paramètres!$A$1:$I$89,3,0)*VLOOKUP('Données projet'!$B$11,Paramètres!$A$1:$I$89,5,0)</f>
        <v>312.56491500000038</v>
      </c>
      <c r="BF125" s="13">
        <f t="shared" si="91"/>
        <v>73.804229359869638</v>
      </c>
      <c r="BG125" s="20">
        <f t="shared" si="61"/>
        <v>672.92625976010697</v>
      </c>
      <c r="BH125" s="59">
        <f t="shared" si="62"/>
        <v>966.25959309344034</v>
      </c>
      <c r="BI125" s="59">
        <f ca="1">AVERAGE(OFFSET($BH$3,0,0,'Données projet'!$E$11+1,1))-AVERAGE(OFFSET($H$3,0,0,'Données projet'!$E$11+1,1))</f>
        <v>555.30922539833159</v>
      </c>
      <c r="BJ125" s="59">
        <f t="shared" si="92"/>
        <v>292.20785527099503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191.62329056670845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191.62329056670845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243</v>
      </c>
      <c r="BZ125" s="13">
        <f>BY125*VLOOKUP('Données projet'!$B$12,Paramètres!$A$1:$I$89,3,0)*VLOOKUP('Données projet'!$B$12,Paramètres!$A$1:$I$89,5,0)</f>
        <v>212.28480000000002</v>
      </c>
      <c r="CA125" s="13">
        <f t="shared" si="93"/>
        <v>52.434557099704193</v>
      </c>
      <c r="CB125" s="20">
        <f t="shared" si="64"/>
        <v>461.05288028198476</v>
      </c>
      <c r="CC125" s="59">
        <f t="shared" si="65"/>
        <v>754.38621361531807</v>
      </c>
      <c r="CD125" s="59">
        <f ca="1">AVERAGE(OFFSET($CC$3,0,0,'Données projet'!$E$12+1,1))-AVERAGE(OFFSET($H$3,0,0,'Données projet'!$E$12+1,1))</f>
        <v>354.24684313982857</v>
      </c>
      <c r="CE125" s="59">
        <f t="shared" si="94"/>
        <v>322.65043486962185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36.311520740619258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36.311520740619258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319</v>
      </c>
      <c r="CU125" s="17">
        <f>CT125*VLOOKUP('Données projet'!$B$13,Paramètres!$A$1:$I$89,3,0)*VLOOKUP('Données projet'!$B$13,Paramètres!$A$1:$I$89,5,0)</f>
        <v>233.89079999999998</v>
      </c>
      <c r="CV125" s="13">
        <f t="shared" si="95"/>
        <v>57.123140349023068</v>
      </c>
      <c r="CW125" s="20">
        <f t="shared" si="67"/>
        <v>506.84927944121517</v>
      </c>
      <c r="CX125" s="59">
        <f t="shared" si="68"/>
        <v>800.18261277454849</v>
      </c>
      <c r="CY125" s="59">
        <f ca="1">AVERAGE(OFFSET($CX$3,0,0,'Données projet'!$E$13+1,1))-AVERAGE(OFFSET($H$3,0,0,'Données projet'!$E$13+1,1))</f>
        <v>328.55201074501201</v>
      </c>
      <c r="CZ125" s="59">
        <f t="shared" si="96"/>
        <v>321.81422611044985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17.303602827630193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17.303602827630193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328.00000000000006</v>
      </c>
      <c r="DP125" s="17">
        <f>DO125*VLOOKUP('Données projet'!$B$14,Paramètres!$A$1:$I$89,3,0)*VLOOKUP('Données projet'!$B$14,Paramètres!$A$1:$I$89,5,0)</f>
        <v>255.84000000000006</v>
      </c>
      <c r="DQ125" s="13">
        <f t="shared" si="97"/>
        <v>61.834803371075836</v>
      </c>
      <c r="DR125" s="20">
        <f t="shared" si="70"/>
        <v>553.28361587129041</v>
      </c>
      <c r="DS125" s="59">
        <f t="shared" si="71"/>
        <v>846.61694920462378</v>
      </c>
      <c r="DT125" s="59">
        <f ca="1">AVERAGE(OFFSET($DS$3,0,0,'Données projet'!$E$14+1,1))-AVERAGE(OFFSET($H$3,0,0,'Données projet'!$E$14+1,1))</f>
        <v>288.82868507674738</v>
      </c>
      <c r="DU125" s="59">
        <f t="shared" si="98"/>
        <v>283.48738729114024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17.636582855126736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17.636582855126736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404.00000000000017</v>
      </c>
      <c r="EK125" s="17">
        <f>EJ125*VLOOKUP('Données projet'!$B$15,Paramètres!$A$1:$I$89,3,0)*VLOOKUP('Données projet'!$B$15,Paramètres!$A$1:$I$89,5,0)</f>
        <v>346.63200000000018</v>
      </c>
      <c r="EL125" s="13">
        <f t="shared" si="99"/>
        <v>80.868615263336864</v>
      </c>
      <c r="EM125" s="20">
        <f t="shared" si="73"/>
        <v>744.56357158364528</v>
      </c>
      <c r="EN125" s="59">
        <f t="shared" si="74"/>
        <v>1037.8969049169787</v>
      </c>
      <c r="EO125" s="59">
        <f ca="1">AVERAGE(OFFSET($EN$3,0,0,'Données projet'!$E$15+1,1))-AVERAGE(OFFSET($H$3,0,0,'Données projet'!$E$15+1,1))</f>
        <v>447.47021939360354</v>
      </c>
      <c r="EP125" s="59">
        <f t="shared" si="100"/>
        <v>256.77417912163997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96.074009122902737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96.074009122902737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319</v>
      </c>
      <c r="FF125" s="17">
        <f>FE125*VLOOKUP('Données projet'!$B$16,Paramètres!$A$1:$I$89,3,0)*VLOOKUP('Données projet'!$B$16,Paramètres!$A$1:$I$89,5,0)</f>
        <v>253.79640000000001</v>
      </c>
      <c r="FG125" s="13">
        <f t="shared" si="101"/>
        <v>61.39816832228076</v>
      </c>
      <c r="FH125" s="20">
        <f t="shared" si="76"/>
        <v>548.96387316130563</v>
      </c>
      <c r="FI125" s="59">
        <f t="shared" si="77"/>
        <v>842.29720649463889</v>
      </c>
      <c r="FJ125" s="59">
        <f ca="1">AVERAGE(OFFSET($FI$3,0,0,'Données projet'!$E$16+1,1))-AVERAGE(OFFSET($H$3,0,0,'Données projet'!$E$16+1,1))</f>
        <v>353.37024194969638</v>
      </c>
      <c r="FK125" s="59">
        <f t="shared" si="102"/>
        <v>345.4750813433123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23.142819615578624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23.142819615578624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234.00000000000003</v>
      </c>
      <c r="GA125" s="17">
        <f>FZ125*VLOOKUP('Données projet'!$B$17,Paramètres!$A$1:$I$89,3,0)*VLOOKUP('Données projet'!$B$17,Paramètres!$A$1:$I$89,5,0)</f>
        <v>189.82080000000005</v>
      </c>
      <c r="GB125" s="13">
        <f t="shared" si="103"/>
        <v>47.500332100049796</v>
      </c>
      <c r="GC125" s="20">
        <f t="shared" si="79"/>
        <v>413.33430507425345</v>
      </c>
      <c r="GD125" s="59">
        <f t="shared" si="80"/>
        <v>706.66763840758676</v>
      </c>
      <c r="GE125" s="59">
        <f ca="1">AVERAGE(OFFSET($GD$3,0,0,'Données projet'!$E$17+1,1))-AVERAGE(OFFSET($H$3,0,0,'Données projet'!$E$17+1,1))</f>
        <v>272.90535195666996</v>
      </c>
      <c r="GF125" s="59">
        <f t="shared" si="104"/>
        <v>222.25422164416898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20.148131568823064</v>
      </c>
      <c r="GM125" s="21">
        <f>EXP(-LN(2)/25)*GM124+(1-EXP(-LN(2)/25))/(LN(2)/25)*Calculateur!GH125*Calculateur!GJ125*VLOOKUP('Données projet'!$B$17,Paramètres!$A$1:$I$89,3,0)*0.475*44/12</f>
        <v>0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20.148131568823064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6">
        <f t="shared" si="56"/>
        <v>256.66666666666669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>
        <f>VLOOKUP(A126,'Données projet'!$A$35:$I$55,2,0)</f>
        <v>328.09</v>
      </c>
      <c r="L126" s="12">
        <f>VLOOKUP(A126,'Données projet'!$A$35:$I$55,9,0)</f>
        <v>-0.37249999999998806</v>
      </c>
      <c r="M126" s="12">
        <f t="array" ref="M126">INDEX(L:L,MIN(IF(ISNUMBER(L126:L322),ROW(L126:L322),"")))</f>
        <v>-0.37249999999998806</v>
      </c>
      <c r="N126" s="13">
        <f>IF('Données projet'!$A$36&gt;35,N125+M126-V125,IF(A126&lt;'Données projet'!$A$36,$K$205^A126,IF(A126='Données projet'!$A$36,'Données projet'!$B$36,N125+M126-V125)))</f>
        <v>328.09000000000043</v>
      </c>
      <c r="O126" s="13">
        <f>N126*VLOOKUP('Données projet'!$B$9,Paramètres!$A$1:$I$89,3,0)*VLOOKUP('Données projet'!$B$9,Paramètres!$A$1:$I$89,5,0)</f>
        <v>296.85583200000036</v>
      </c>
      <c r="P126" s="13">
        <f t="shared" si="87"/>
        <v>70.516921463523971</v>
      </c>
      <c r="Q126" s="20">
        <f t="shared" si="107"/>
        <v>639.84087894897141</v>
      </c>
      <c r="R126" s="59">
        <f t="shared" si="55"/>
        <v>933.17421228230478</v>
      </c>
      <c r="S126" s="59">
        <f ca="1">AVERAGE(OFFSET($R$3,0,0,'Données projet'!$E$9+1,1))-AVERAGE(OFFSET($H$3,0,0,'Données projet'!$E$9+1,1))</f>
        <v>530.15029472203241</v>
      </c>
      <c r="T126" s="59">
        <f t="shared" si="88"/>
        <v>279.93992816625956</v>
      </c>
      <c r="U126" s="15">
        <f>IF(ISNA(VLOOKUP(A126,'Données projet'!$A$35:$I$55,3,0)),0,VLOOKUP(A126,'Données projet'!$A$35:$I$55,3,0))</f>
        <v>12</v>
      </c>
      <c r="V126" s="15">
        <f>IF(ISNA(VLOOKUP(A126,'Données projet'!$A$35:$I$55,4,0)),0,VLOOKUP(A126,'Données projet'!$A$35:$I$55,4,0))</f>
        <v>100.6</v>
      </c>
      <c r="W126" s="16">
        <f>IF(ISNA(VLOOKUP(A126,'Données projet'!$A$35:$I$55,5,0)),0%,VLOOKUP(A126,'Données projet'!$A$35:$I$55,5,0)*VLOOKUP('Données projet'!$B$9,Paramètres!$A$1:$I$89,7,0))</f>
        <v>0.43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221.89431125036498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221.89431125036498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>
        <f>VLOOKUP(A126,'Données projet'!$A$61:$I$81,2,0)</f>
        <v>328.09</v>
      </c>
      <c r="AG126" s="12">
        <f>VLOOKUP(A126,'Données projet'!$A$61:$I$81,9,0)</f>
        <v>-0.37249999999998806</v>
      </c>
      <c r="AH126" s="12">
        <f t="array" ref="AH126">INDEX(AG:AG,MIN(IF(ISNUMBER(AG126:AG322),ROW(AG126:AG322),"")))</f>
        <v>-0.37249999999998806</v>
      </c>
      <c r="AI126" s="13">
        <f>IF('Données projet'!$A$62&gt;35,AI125+AH126-AQ125,IF(A126&lt;'Données projet'!$A$62,$AF$205^A126,IF(A126='Données projet'!$A$62,'Données projet'!$B$62,AI125+AH126-AQ125)))</f>
        <v>328.09000000000043</v>
      </c>
      <c r="AJ126" s="13">
        <f>AI126*VLOOKUP('Données projet'!$B$10,Paramètres!$A$1:$I$89,3,0)*VLOOKUP('Données projet'!$B$10,Paramètres!$A$1:$I$89,5,0)</f>
        <v>220.08277200000032</v>
      </c>
      <c r="AK126" s="13">
        <f t="shared" si="89"/>
        <v>54.132875411962701</v>
      </c>
      <c r="AL126" s="20">
        <f t="shared" si="58"/>
        <v>477.59225257583557</v>
      </c>
      <c r="AM126" s="59">
        <f t="shared" si="59"/>
        <v>770.92558590916883</v>
      </c>
      <c r="AN126" s="59">
        <f ca="1">AVERAGE(OFFSET($AM$3,0,0,'Données projet'!$E$10+1,1))-AVERAGE(OFFSET($H$3,0,0,'Données projet'!$E$10+1,1))</f>
        <v>403.92523699584234</v>
      </c>
      <c r="AO126" s="59">
        <f t="shared" si="90"/>
        <v>218.36990038879748</v>
      </c>
      <c r="AP126" s="15">
        <f>IF(ISNA(VLOOKUP(A126,'Données projet'!$A$61:$I$81,3,0)),0,VLOOKUP(A126,'Données projet'!$A$61:$I$81,3,0))</f>
        <v>12</v>
      </c>
      <c r="AQ126" s="15">
        <f>IF(ISNA(VLOOKUP(A126,'Données projet'!$A$61:$I$81,4,0)),0,VLOOKUP(A126,'Données projet'!$A$61:$I$81,4,0))</f>
        <v>100.6</v>
      </c>
      <c r="AR126" s="16">
        <f>IF(ISNA(VLOOKUP(A126,'Données projet'!$A$61:$I$81,5,0)),0%,VLOOKUP(A126,'Données projet'!$A$61:$I$81,5,0)*VLOOKUP('Données projet'!$B$10,Paramètres!$A$1:$I$89,7,0))</f>
        <v>0.53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202.76549131498871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202.76549131498871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>
        <f>VLOOKUP(A126,'Données projet'!$A$87:$I$107,2,0)</f>
        <v>328.09</v>
      </c>
      <c r="BB126" s="12">
        <f>VLOOKUP(A126,'Données projet'!$A$87:$I$107,9,0)</f>
        <v>-0.37249999999998806</v>
      </c>
      <c r="BC126" s="12">
        <f t="array" ref="BC126">INDEX(BB:BB,MIN(IF(ISNUMBER(BB126:BB322),ROW(BB126:BB322),"")))</f>
        <v>-0.37249999999998806</v>
      </c>
      <c r="BD126" s="12">
        <f>IF('Données projet'!$A$88&gt;35,BD125+BC126-BL125,IF(A126&lt;'Données projet'!$A$88,$BA$205^A126,IF(A126='Données projet'!$A$88,'Données projet'!$B$88,BD125+BC126-BL125)))</f>
        <v>328.09000000000043</v>
      </c>
      <c r="BE126" s="13">
        <f>BD126*VLOOKUP('Données projet'!$B$11,Paramètres!$A$1:$I$89,3,0)*VLOOKUP('Données projet'!$B$11,Paramètres!$A$1:$I$89,5,0)</f>
        <v>312.21044400000045</v>
      </c>
      <c r="BF126" s="13">
        <f t="shared" si="91"/>
        <v>73.730267790811482</v>
      </c>
      <c r="BG126" s="20">
        <f t="shared" si="61"/>
        <v>672.18007303566412</v>
      </c>
      <c r="BH126" s="59">
        <f t="shared" si="62"/>
        <v>965.51340636899749</v>
      </c>
      <c r="BI126" s="59">
        <f ca="1">AVERAGE(OFFSET($BH$3,0,0,'Données projet'!$E$11+1,1))-AVERAGE(OFFSET($H$3,0,0,'Données projet'!$E$11+1,1))</f>
        <v>555.30922539833159</v>
      </c>
      <c r="BJ126" s="59">
        <f t="shared" si="92"/>
        <v>292.20785527099503</v>
      </c>
      <c r="BK126" s="15">
        <f>IF(ISNA(VLOOKUP(A126,'Données projet'!$A$87:$I$107,3,0)),0,VLOOKUP(A126,'Données projet'!$A$87:$I$107,3,0))</f>
        <v>12</v>
      </c>
      <c r="BL126" s="15">
        <f>IF(ISNA(VLOOKUP(A126,'Données projet'!$A$87:$I$107,4,0)),0,VLOOKUP(A126,'Données projet'!$A$87:$I$107,4,0))</f>
        <v>100.6</v>
      </c>
      <c r="BM126" s="16">
        <f>IF(ISNA(VLOOKUP(A126,'Données projet'!$A$87:$I$107,5,0)),0%,VLOOKUP(A126,'Données projet'!$A$87:$I$107,5,0)*VLOOKUP('Données projet'!$B$11,Paramètres!$A$1:$I$89,7,0))</f>
        <v>0.43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233.37160321159081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233.37160321159081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243</v>
      </c>
      <c r="BZ126" s="13">
        <f>BY126*VLOOKUP('Données projet'!$B$12,Paramètres!$A$1:$I$89,3,0)*VLOOKUP('Données projet'!$B$12,Paramètres!$A$1:$I$89,5,0)</f>
        <v>212.28480000000002</v>
      </c>
      <c r="CA126" s="13">
        <f t="shared" si="93"/>
        <v>52.434557099704193</v>
      </c>
      <c r="CB126" s="20">
        <f t="shared" si="64"/>
        <v>461.05288028198476</v>
      </c>
      <c r="CC126" s="59">
        <f t="shared" si="65"/>
        <v>754.38621361531807</v>
      </c>
      <c r="CD126" s="59">
        <f ca="1">AVERAGE(OFFSET($CC$3,0,0,'Données projet'!$E$12+1,1))-AVERAGE(OFFSET($H$3,0,0,'Données projet'!$E$12+1,1))</f>
        <v>354.24684313982857</v>
      </c>
      <c r="CE126" s="59">
        <f t="shared" si="94"/>
        <v>322.65043486962185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35.599473966736447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35.599473966736447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319</v>
      </c>
      <c r="CU126" s="17">
        <f>CT126*VLOOKUP('Données projet'!$B$13,Paramètres!$A$1:$I$89,3,0)*VLOOKUP('Données projet'!$B$13,Paramètres!$A$1:$I$89,5,0)</f>
        <v>233.89079999999998</v>
      </c>
      <c r="CV126" s="13">
        <f t="shared" si="95"/>
        <v>57.123140349023068</v>
      </c>
      <c r="CW126" s="20">
        <f t="shared" si="67"/>
        <v>506.84927944121517</v>
      </c>
      <c r="CX126" s="59">
        <f t="shared" si="68"/>
        <v>800.18261277454849</v>
      </c>
      <c r="CY126" s="59">
        <f ca="1">AVERAGE(OFFSET($CX$3,0,0,'Données projet'!$E$13+1,1))-AVERAGE(OFFSET($H$3,0,0,'Données projet'!$E$13+1,1))</f>
        <v>328.55201074501201</v>
      </c>
      <c r="CZ126" s="59">
        <f t="shared" si="96"/>
        <v>321.81422611044985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16.964289730335953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16.964289730335953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328.00000000000006</v>
      </c>
      <c r="DP126" s="17">
        <f>DO126*VLOOKUP('Données projet'!$B$14,Paramètres!$A$1:$I$89,3,0)*VLOOKUP('Données projet'!$B$14,Paramètres!$A$1:$I$89,5,0)</f>
        <v>255.84000000000006</v>
      </c>
      <c r="DQ126" s="13">
        <f t="shared" si="97"/>
        <v>61.834803371075836</v>
      </c>
      <c r="DR126" s="20">
        <f t="shared" si="70"/>
        <v>553.28361587129041</v>
      </c>
      <c r="DS126" s="59">
        <f t="shared" si="71"/>
        <v>846.61694920462378</v>
      </c>
      <c r="DT126" s="59">
        <f ca="1">AVERAGE(OFFSET($DS$3,0,0,'Données projet'!$E$14+1,1))-AVERAGE(OFFSET($H$3,0,0,'Données projet'!$E$14+1,1))</f>
        <v>288.82868507674738</v>
      </c>
      <c r="DU126" s="59">
        <f t="shared" si="98"/>
        <v>283.48738729114024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17.290740222591051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17.290740222591051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404.00000000000017</v>
      </c>
      <c r="EK126" s="17">
        <f>EJ126*VLOOKUP('Données projet'!$B$15,Paramètres!$A$1:$I$89,3,0)*VLOOKUP('Données projet'!$B$15,Paramètres!$A$1:$I$89,5,0)</f>
        <v>346.63200000000018</v>
      </c>
      <c r="EL126" s="13">
        <f t="shared" si="99"/>
        <v>80.868615263336864</v>
      </c>
      <c r="EM126" s="20">
        <f t="shared" si="73"/>
        <v>744.56357158364528</v>
      </c>
      <c r="EN126" s="59">
        <f t="shared" si="74"/>
        <v>1037.8969049169787</v>
      </c>
      <c r="EO126" s="59">
        <f ca="1">AVERAGE(OFFSET($EN$3,0,0,'Données projet'!$E$15+1,1))-AVERAGE(OFFSET($H$3,0,0,'Données projet'!$E$15+1,1))</f>
        <v>447.47021939360354</v>
      </c>
      <c r="EP126" s="59">
        <f t="shared" si="100"/>
        <v>256.77417912163997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94.190056403361979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94.190056403361979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319</v>
      </c>
      <c r="FF126" s="17">
        <f>FE126*VLOOKUP('Données projet'!$B$16,Paramètres!$A$1:$I$89,3,0)*VLOOKUP('Données projet'!$B$16,Paramètres!$A$1:$I$89,5,0)</f>
        <v>253.79640000000001</v>
      </c>
      <c r="FG126" s="13">
        <f t="shared" si="101"/>
        <v>61.39816832228076</v>
      </c>
      <c r="FH126" s="20">
        <f t="shared" si="76"/>
        <v>548.96387316130563</v>
      </c>
      <c r="FI126" s="59">
        <f t="shared" si="77"/>
        <v>842.29720649463889</v>
      </c>
      <c r="FJ126" s="59">
        <f ca="1">AVERAGE(OFFSET($FI$3,0,0,'Données projet'!$E$16+1,1))-AVERAGE(OFFSET($H$3,0,0,'Données projet'!$E$16+1,1))</f>
        <v>353.37024194969638</v>
      </c>
      <c r="FK126" s="59">
        <f t="shared" si="102"/>
        <v>345.4750813433123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22.689003038643282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22.689003038643282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234.00000000000003</v>
      </c>
      <c r="GA126" s="17">
        <f>FZ126*VLOOKUP('Données projet'!$B$17,Paramètres!$A$1:$I$89,3,0)*VLOOKUP('Données projet'!$B$17,Paramètres!$A$1:$I$89,5,0)</f>
        <v>189.82080000000005</v>
      </c>
      <c r="GB126" s="13">
        <f t="shared" si="103"/>
        <v>47.500332100049796</v>
      </c>
      <c r="GC126" s="20">
        <f t="shared" si="79"/>
        <v>413.33430507425345</v>
      </c>
      <c r="GD126" s="59">
        <f t="shared" si="80"/>
        <v>706.66763840758676</v>
      </c>
      <c r="GE126" s="59">
        <f ca="1">AVERAGE(OFFSET($GD$3,0,0,'Données projet'!$E$17+1,1))-AVERAGE(OFFSET($H$3,0,0,'Données projet'!$E$17+1,1))</f>
        <v>272.90535195666996</v>
      </c>
      <c r="GF126" s="59">
        <f t="shared" si="104"/>
        <v>222.25422164416898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19.75303899790525</v>
      </c>
      <c r="GM126" s="21">
        <f>EXP(-LN(2)/25)*GM125+(1-EXP(-LN(2)/25))/(LN(2)/25)*Calculateur!GH126*Calculateur!GJ126*VLOOKUP('Données projet'!$B$17,Paramètres!$A$1:$I$89,3,0)*0.475*44/12</f>
        <v>0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19.75303899790525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6">
        <f t="shared" si="56"/>
        <v>256.66666666666669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0.19750000000000512</v>
      </c>
      <c r="N127" s="13">
        <f>IF('Données projet'!$A$36&gt;35,N126+M127-V126,IF(A127&lt;'Données projet'!$A$36,$K$205^A127,IF(A127='Données projet'!$A$36,'Données projet'!$B$36,N126+M127-V126)))</f>
        <v>227.68750000000043</v>
      </c>
      <c r="O127" s="13">
        <f>N127*VLOOKUP('Données projet'!$B$9,Paramètres!$A$1:$I$89,3,0)*VLOOKUP('Données projet'!$B$9,Paramètres!$A$1:$I$89,5,0)</f>
        <v>206.01165000000037</v>
      </c>
      <c r="P127" s="13">
        <f t="shared" si="87"/>
        <v>51.063060633166664</v>
      </c>
      <c r="Q127" s="20">
        <f t="shared" si="107"/>
        <v>447.73845435276593</v>
      </c>
      <c r="R127" s="59">
        <f t="shared" si="55"/>
        <v>741.07178768609924</v>
      </c>
      <c r="S127" s="59">
        <f ca="1">AVERAGE(OFFSET($R$3,0,0,'Données projet'!$E$9+1,1))-AVERAGE(OFFSET($H$3,0,0,'Données projet'!$E$9+1,1))</f>
        <v>530.15029472203241</v>
      </c>
      <c r="T127" s="59">
        <f t="shared" si="88"/>
        <v>279.93992816625956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217.54309914891127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217.54309914891127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0.19750000000000512</v>
      </c>
      <c r="AI127" s="13">
        <f>IF('Données projet'!$A$62&gt;35,AI126+AH127-AQ126,IF(A127&lt;'Données projet'!$A$62,$AF$205^A127,IF(A127='Données projet'!$A$62,'Données projet'!$B$62,AI126+AH127-AQ126)))</f>
        <v>227.68750000000043</v>
      </c>
      <c r="AJ127" s="13">
        <f>AI127*VLOOKUP('Données projet'!$B$10,Paramètres!$A$1:$I$89,3,0)*VLOOKUP('Données projet'!$B$10,Paramètres!$A$1:$I$89,5,0)</f>
        <v>152.73277500000029</v>
      </c>
      <c r="AK127" s="13">
        <f t="shared" si="89"/>
        <v>39.198964476044708</v>
      </c>
      <c r="AL127" s="20">
        <f t="shared" si="58"/>
        <v>334.2811129207783</v>
      </c>
      <c r="AM127" s="59">
        <f t="shared" si="59"/>
        <v>627.61444625411161</v>
      </c>
      <c r="AN127" s="59">
        <f ca="1">AVERAGE(OFFSET($AM$3,0,0,'Données projet'!$E$10+1,1))-AVERAGE(OFFSET($H$3,0,0,'Données projet'!$E$10+1,1))</f>
        <v>403.92523699584234</v>
      </c>
      <c r="AO127" s="59">
        <f t="shared" si="90"/>
        <v>218.36990038879748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198.78938370503963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198.78938370503963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0.19750000000000512</v>
      </c>
      <c r="BD127" s="12">
        <f>IF('Données projet'!$A$88&gt;35,BD126+BC127-BL126,IF(A127&lt;'Données projet'!$A$88,$BA$205^A127,IF(A127='Données projet'!$A$88,'Données projet'!$B$88,BD126+BC127-BL126)))</f>
        <v>227.68750000000043</v>
      </c>
      <c r="BE127" s="13">
        <f>BD127*VLOOKUP('Données projet'!$B$11,Paramètres!$A$1:$I$89,3,0)*VLOOKUP('Données projet'!$B$11,Paramètres!$A$1:$I$89,5,0)</f>
        <v>216.66742500000041</v>
      </c>
      <c r="BF127" s="13">
        <f t="shared" si="91"/>
        <v>53.389924809030042</v>
      </c>
      <c r="BG127" s="20">
        <f t="shared" si="61"/>
        <v>470.34988425072794</v>
      </c>
      <c r="BH127" s="59">
        <f t="shared" si="62"/>
        <v>763.68321758406125</v>
      </c>
      <c r="BI127" s="59">
        <f ca="1">AVERAGE(OFFSET($BH$3,0,0,'Données projet'!$E$11+1,1))-AVERAGE(OFFSET($H$3,0,0,'Données projet'!$E$11+1,1))</f>
        <v>555.30922539833159</v>
      </c>
      <c r="BJ127" s="59">
        <f t="shared" si="92"/>
        <v>292.20785527099503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228.79532841523431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228.79532841523431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243</v>
      </c>
      <c r="BZ127" s="13">
        <f>BY127*VLOOKUP('Données projet'!$B$12,Paramètres!$A$1:$I$89,3,0)*VLOOKUP('Données projet'!$B$12,Paramètres!$A$1:$I$89,5,0)</f>
        <v>212.28480000000002</v>
      </c>
      <c r="CA127" s="13">
        <f t="shared" si="93"/>
        <v>52.434557099704193</v>
      </c>
      <c r="CB127" s="20">
        <f t="shared" si="64"/>
        <v>461.05288028198476</v>
      </c>
      <c r="CC127" s="59">
        <f t="shared" si="65"/>
        <v>754.38621361531807</v>
      </c>
      <c r="CD127" s="59">
        <f ca="1">AVERAGE(OFFSET($CC$3,0,0,'Données projet'!$E$12+1,1))-AVERAGE(OFFSET($H$3,0,0,'Données projet'!$E$12+1,1))</f>
        <v>354.24684313982857</v>
      </c>
      <c r="CE127" s="59">
        <f t="shared" si="94"/>
        <v>322.65043486962185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34.90138999578383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34.90138999578383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319</v>
      </c>
      <c r="CU127" s="17">
        <f>CT127*VLOOKUP('Données projet'!$B$13,Paramètres!$A$1:$I$89,3,0)*VLOOKUP('Données projet'!$B$13,Paramètres!$A$1:$I$89,5,0)</f>
        <v>233.89079999999998</v>
      </c>
      <c r="CV127" s="13">
        <f t="shared" si="95"/>
        <v>57.123140349023068</v>
      </c>
      <c r="CW127" s="20">
        <f t="shared" si="67"/>
        <v>506.84927944121517</v>
      </c>
      <c r="CX127" s="59">
        <f t="shared" si="68"/>
        <v>800.18261277454849</v>
      </c>
      <c r="CY127" s="59">
        <f ca="1">AVERAGE(OFFSET($CX$3,0,0,'Données projet'!$E$13+1,1))-AVERAGE(OFFSET($H$3,0,0,'Données projet'!$E$13+1,1))</f>
        <v>328.55201074501201</v>
      </c>
      <c r="CZ127" s="59">
        <f t="shared" si="96"/>
        <v>321.81422611044985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16.6316303559191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16.6316303559191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328.00000000000006</v>
      </c>
      <c r="DP127" s="17">
        <f>DO127*VLOOKUP('Données projet'!$B$14,Paramètres!$A$1:$I$89,3,0)*VLOOKUP('Données projet'!$B$14,Paramètres!$A$1:$I$89,5,0)</f>
        <v>255.84000000000006</v>
      </c>
      <c r="DQ127" s="13">
        <f t="shared" si="97"/>
        <v>61.834803371075836</v>
      </c>
      <c r="DR127" s="20">
        <f t="shared" si="70"/>
        <v>553.28361587129041</v>
      </c>
      <c r="DS127" s="59">
        <f t="shared" si="71"/>
        <v>846.61694920462378</v>
      </c>
      <c r="DT127" s="59">
        <f ca="1">AVERAGE(OFFSET($DS$3,0,0,'Données projet'!$E$14+1,1))-AVERAGE(OFFSET($H$3,0,0,'Données projet'!$E$14+1,1))</f>
        <v>288.82868507674738</v>
      </c>
      <c r="DU127" s="59">
        <f t="shared" si="98"/>
        <v>283.48738729114024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16.951679353136214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16.951679353136214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404.00000000000017</v>
      </c>
      <c r="EK127" s="17">
        <f>EJ127*VLOOKUP('Données projet'!$B$15,Paramètres!$A$1:$I$89,3,0)*VLOOKUP('Données projet'!$B$15,Paramètres!$A$1:$I$89,5,0)</f>
        <v>346.63200000000018</v>
      </c>
      <c r="EL127" s="13">
        <f t="shared" si="99"/>
        <v>80.868615263336864</v>
      </c>
      <c r="EM127" s="20">
        <f t="shared" si="73"/>
        <v>744.56357158364528</v>
      </c>
      <c r="EN127" s="59">
        <f t="shared" si="74"/>
        <v>1037.8969049169787</v>
      </c>
      <c r="EO127" s="59">
        <f ca="1">AVERAGE(OFFSET($EN$3,0,0,'Données projet'!$E$15+1,1))-AVERAGE(OFFSET($H$3,0,0,'Données projet'!$E$15+1,1))</f>
        <v>447.47021939360354</v>
      </c>
      <c r="EP127" s="59">
        <f t="shared" si="100"/>
        <v>256.77417912163997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92.343046847553708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92.343046847553708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319</v>
      </c>
      <c r="FF127" s="17">
        <f>FE127*VLOOKUP('Données projet'!$B$16,Paramètres!$A$1:$I$89,3,0)*VLOOKUP('Données projet'!$B$16,Paramètres!$A$1:$I$89,5,0)</f>
        <v>253.79640000000001</v>
      </c>
      <c r="FG127" s="13">
        <f t="shared" si="101"/>
        <v>61.39816832228076</v>
      </c>
      <c r="FH127" s="20">
        <f t="shared" si="76"/>
        <v>548.96387316130563</v>
      </c>
      <c r="FI127" s="59">
        <f t="shared" si="77"/>
        <v>842.29720649463889</v>
      </c>
      <c r="FJ127" s="59">
        <f ca="1">AVERAGE(OFFSET($FI$3,0,0,'Données projet'!$E$16+1,1))-AVERAGE(OFFSET($H$3,0,0,'Données projet'!$E$16+1,1))</f>
        <v>353.37024194969638</v>
      </c>
      <c r="FK127" s="59">
        <f t="shared" si="102"/>
        <v>345.4750813433123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22.244085527980861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22.244085527980861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234.00000000000003</v>
      </c>
      <c r="GA127" s="17">
        <f>FZ127*VLOOKUP('Données projet'!$B$17,Paramètres!$A$1:$I$89,3,0)*VLOOKUP('Données projet'!$B$17,Paramètres!$A$1:$I$89,5,0)</f>
        <v>189.82080000000005</v>
      </c>
      <c r="GB127" s="13">
        <f t="shared" si="103"/>
        <v>47.500332100049796</v>
      </c>
      <c r="GC127" s="20">
        <f t="shared" si="79"/>
        <v>413.33430507425345</v>
      </c>
      <c r="GD127" s="59">
        <f t="shared" si="80"/>
        <v>706.66763840758676</v>
      </c>
      <c r="GE127" s="59">
        <f ca="1">AVERAGE(OFFSET($GD$3,0,0,'Données projet'!$E$17+1,1))-AVERAGE(OFFSET($H$3,0,0,'Données projet'!$E$17+1,1))</f>
        <v>272.90535195666996</v>
      </c>
      <c r="GF127" s="59">
        <f t="shared" si="104"/>
        <v>222.25422164416898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19.365693951320459</v>
      </c>
      <c r="GM127" s="21">
        <f>EXP(-LN(2)/25)*GM126+(1-EXP(-LN(2)/25))/(LN(2)/25)*Calculateur!GH127*Calculateur!GJ127*VLOOKUP('Données projet'!$B$17,Paramètres!$A$1:$I$89,3,0)*0.475*44/12</f>
        <v>0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19.365693951320459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6">
        <f t="shared" si="56"/>
        <v>256.66666666666669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0.19750000000000512</v>
      </c>
      <c r="N128" s="13">
        <f>IF('Données projet'!$A$36&gt;35,N127+M128-V127,IF(A128&lt;'Données projet'!$A$36,$K$205^A128,IF(A128='Données projet'!$A$36,'Données projet'!$B$36,N127+M128-V127)))</f>
        <v>227.88500000000045</v>
      </c>
      <c r="O128" s="13">
        <f>N128*VLOOKUP('Données projet'!$B$9,Paramètres!$A$1:$I$89,3,0)*VLOOKUP('Données projet'!$B$9,Paramètres!$A$1:$I$89,5,0)</f>
        <v>206.19034800000037</v>
      </c>
      <c r="P128" s="13">
        <f t="shared" si="87"/>
        <v>51.102195921911175</v>
      </c>
      <c r="Q128" s="20">
        <f t="shared" si="107"/>
        <v>448.11784733066253</v>
      </c>
      <c r="R128" s="59">
        <f t="shared" si="55"/>
        <v>741.45118066399584</v>
      </c>
      <c r="S128" s="59">
        <f ca="1">AVERAGE(OFFSET($R$3,0,0,'Données projet'!$E$9+1,1))-AVERAGE(OFFSET($H$3,0,0,'Données projet'!$E$9+1,1))</f>
        <v>530.15029472203241</v>
      </c>
      <c r="T128" s="59">
        <f t="shared" si="88"/>
        <v>279.93992816625956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213.27721166278974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213.27721166278974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0.19750000000000512</v>
      </c>
      <c r="AI128" s="13">
        <f>IF('Données projet'!$A$62&gt;35,AI127+AH128-AQ127,IF(A128&lt;'Données projet'!$A$62,$AF$205^A128,IF(A128='Données projet'!$A$62,'Données projet'!$B$62,AI127+AH128-AQ127)))</f>
        <v>227.88500000000045</v>
      </c>
      <c r="AJ128" s="13">
        <f>AI128*VLOOKUP('Données projet'!$B$10,Paramètres!$A$1:$I$89,3,0)*VLOOKUP('Données projet'!$B$10,Paramètres!$A$1:$I$89,5,0)</f>
        <v>152.8652580000003</v>
      </c>
      <c r="AK128" s="13">
        <f t="shared" si="89"/>
        <v>39.229006991597707</v>
      </c>
      <c r="AL128" s="20">
        <f t="shared" si="58"/>
        <v>334.56417819369989</v>
      </c>
      <c r="AM128" s="59">
        <f t="shared" si="59"/>
        <v>627.8975115270332</v>
      </c>
      <c r="AN128" s="59">
        <f ca="1">AVERAGE(OFFSET($AM$3,0,0,'Données projet'!$E$10+1,1))-AVERAGE(OFFSET($H$3,0,0,'Données projet'!$E$10+1,1))</f>
        <v>403.92523699584234</v>
      </c>
      <c r="AO128" s="59">
        <f t="shared" si="90"/>
        <v>218.36990038879748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194.89124514013545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194.89124514013545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0.19750000000000512</v>
      </c>
      <c r="BD128" s="12">
        <f>IF('Données projet'!$A$88&gt;35,BD127+BC128-BL127,IF(A128&lt;'Données projet'!$A$88,$BA$205^A128,IF(A128='Données projet'!$A$88,'Données projet'!$B$88,BD127+BC128-BL127)))</f>
        <v>227.88500000000045</v>
      </c>
      <c r="BE128" s="13">
        <f>BD128*VLOOKUP('Données projet'!$B$11,Paramètres!$A$1:$I$89,3,0)*VLOOKUP('Données projet'!$B$11,Paramètres!$A$1:$I$89,5,0)</f>
        <v>216.8553660000004</v>
      </c>
      <c r="BF128" s="13">
        <f t="shared" si="91"/>
        <v>53.430843431955175</v>
      </c>
      <c r="BG128" s="20">
        <f t="shared" si="61"/>
        <v>470.74848142732253</v>
      </c>
      <c r="BH128" s="59">
        <f t="shared" si="62"/>
        <v>764.08181476065579</v>
      </c>
      <c r="BI128" s="59">
        <f ca="1">AVERAGE(OFFSET($BH$3,0,0,'Données projet'!$E$11+1,1))-AVERAGE(OFFSET($H$3,0,0,'Données projet'!$E$11+1,1))</f>
        <v>555.30922539833159</v>
      </c>
      <c r="BJ128" s="59">
        <f t="shared" si="92"/>
        <v>292.20785527099503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224.30879157638233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224.30879157638233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243</v>
      </c>
      <c r="BZ128" s="13">
        <f>BY128*VLOOKUP('Données projet'!$B$12,Paramètres!$A$1:$I$89,3,0)*VLOOKUP('Données projet'!$B$12,Paramètres!$A$1:$I$89,5,0)</f>
        <v>212.28480000000002</v>
      </c>
      <c r="CA128" s="13">
        <f t="shared" si="93"/>
        <v>52.434557099704193</v>
      </c>
      <c r="CB128" s="20">
        <f t="shared" si="64"/>
        <v>461.05288028198476</v>
      </c>
      <c r="CC128" s="59">
        <f t="shared" si="65"/>
        <v>754.38621361531807</v>
      </c>
      <c r="CD128" s="59">
        <f ca="1">AVERAGE(OFFSET($CC$3,0,0,'Données projet'!$E$12+1,1))-AVERAGE(OFFSET($H$3,0,0,'Données projet'!$E$12+1,1))</f>
        <v>354.24684313982857</v>
      </c>
      <c r="CE128" s="59">
        <f t="shared" si="94"/>
        <v>322.65043486962185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34.216995025712414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34.216995025712414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319</v>
      </c>
      <c r="CU128" s="17">
        <f>CT128*VLOOKUP('Données projet'!$B$13,Paramètres!$A$1:$I$89,3,0)*VLOOKUP('Données projet'!$B$13,Paramètres!$A$1:$I$89,5,0)</f>
        <v>233.89079999999998</v>
      </c>
      <c r="CV128" s="13">
        <f t="shared" si="95"/>
        <v>57.123140349023068</v>
      </c>
      <c r="CW128" s="20">
        <f t="shared" si="67"/>
        <v>506.84927944121517</v>
      </c>
      <c r="CX128" s="59">
        <f t="shared" si="68"/>
        <v>800.18261277454849</v>
      </c>
      <c r="CY128" s="59">
        <f ca="1">AVERAGE(OFFSET($CX$3,0,0,'Données projet'!$E$13+1,1))-AVERAGE(OFFSET($H$3,0,0,'Données projet'!$E$13+1,1))</f>
        <v>328.55201074501201</v>
      </c>
      <c r="CZ128" s="59">
        <f t="shared" si="96"/>
        <v>321.81422611044985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16.305494228932378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16.305494228932378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328.00000000000006</v>
      </c>
      <c r="DP128" s="17">
        <f>DO128*VLOOKUP('Données projet'!$B$14,Paramètres!$A$1:$I$89,3,0)*VLOOKUP('Données projet'!$B$14,Paramètres!$A$1:$I$89,5,0)</f>
        <v>255.84000000000006</v>
      </c>
      <c r="DQ128" s="13">
        <f t="shared" si="97"/>
        <v>61.834803371075836</v>
      </c>
      <c r="DR128" s="20">
        <f t="shared" si="70"/>
        <v>553.28361587129041</v>
      </c>
      <c r="DS128" s="59">
        <f t="shared" si="71"/>
        <v>846.61694920462378</v>
      </c>
      <c r="DT128" s="59">
        <f ca="1">AVERAGE(OFFSET($DS$3,0,0,'Données projet'!$E$14+1,1))-AVERAGE(OFFSET($H$3,0,0,'Données projet'!$E$14+1,1))</f>
        <v>288.82868507674738</v>
      </c>
      <c r="DU128" s="59">
        <f t="shared" si="98"/>
        <v>283.48738729114024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16.619267260524676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16.619267260524676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404.00000000000017</v>
      </c>
      <c r="EK128" s="17">
        <f>EJ128*VLOOKUP('Données projet'!$B$15,Paramètres!$A$1:$I$89,3,0)*VLOOKUP('Données projet'!$B$15,Paramètres!$A$1:$I$89,5,0)</f>
        <v>346.63200000000018</v>
      </c>
      <c r="EL128" s="13">
        <f t="shared" si="99"/>
        <v>80.868615263336864</v>
      </c>
      <c r="EM128" s="20">
        <f t="shared" si="73"/>
        <v>744.56357158364528</v>
      </c>
      <c r="EN128" s="59">
        <f t="shared" si="74"/>
        <v>1037.8969049169787</v>
      </c>
      <c r="EO128" s="59">
        <f ca="1">AVERAGE(OFFSET($EN$3,0,0,'Données projet'!$E$15+1,1))-AVERAGE(OFFSET($H$3,0,0,'Données projet'!$E$15+1,1))</f>
        <v>447.47021939360354</v>
      </c>
      <c r="EP128" s="59">
        <f t="shared" si="100"/>
        <v>256.77417912163997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90.532256022570252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90.532256022570252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319</v>
      </c>
      <c r="FF128" s="17">
        <f>FE128*VLOOKUP('Données projet'!$B$16,Paramètres!$A$1:$I$89,3,0)*VLOOKUP('Données projet'!$B$16,Paramètres!$A$1:$I$89,5,0)</f>
        <v>253.79640000000001</v>
      </c>
      <c r="FG128" s="13">
        <f t="shared" si="101"/>
        <v>61.39816832228076</v>
      </c>
      <c r="FH128" s="20">
        <f t="shared" si="76"/>
        <v>548.96387316130563</v>
      </c>
      <c r="FI128" s="59">
        <f t="shared" si="77"/>
        <v>842.29720649463889</v>
      </c>
      <c r="FJ128" s="59">
        <f ca="1">AVERAGE(OFFSET($FI$3,0,0,'Données projet'!$E$16+1,1))-AVERAGE(OFFSET($H$3,0,0,'Données projet'!$E$16+1,1))</f>
        <v>353.37024194969638</v>
      </c>
      <c r="FK128" s="59">
        <f t="shared" si="102"/>
        <v>345.4750813433123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21.807892578329643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21.807892578329643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234.00000000000003</v>
      </c>
      <c r="GA128" s="17">
        <f>FZ128*VLOOKUP('Données projet'!$B$17,Paramètres!$A$1:$I$89,3,0)*VLOOKUP('Données projet'!$B$17,Paramètres!$A$1:$I$89,5,0)</f>
        <v>189.82080000000005</v>
      </c>
      <c r="GB128" s="13">
        <f t="shared" si="103"/>
        <v>47.500332100049796</v>
      </c>
      <c r="GC128" s="20">
        <f t="shared" si="79"/>
        <v>413.33430507425345</v>
      </c>
      <c r="GD128" s="59">
        <f t="shared" si="80"/>
        <v>706.66763840758676</v>
      </c>
      <c r="GE128" s="59">
        <f ca="1">AVERAGE(OFFSET($GD$3,0,0,'Données projet'!$E$17+1,1))-AVERAGE(OFFSET($H$3,0,0,'Données projet'!$E$17+1,1))</f>
        <v>272.90535195666996</v>
      </c>
      <c r="GF128" s="59">
        <f t="shared" si="104"/>
        <v>222.25422164416898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18.985944504842045</v>
      </c>
      <c r="GM128" s="21">
        <f>EXP(-LN(2)/25)*GM127+(1-EXP(-LN(2)/25))/(LN(2)/25)*Calculateur!GH128*Calculateur!GJ128*VLOOKUP('Données projet'!$B$17,Paramètres!$A$1:$I$89,3,0)*0.475*44/12</f>
        <v>0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18.985944504842045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6">
        <f t="shared" si="56"/>
        <v>256.66666666666669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0.19750000000000512</v>
      </c>
      <c r="N129" s="13">
        <f>IF('Données projet'!$A$36&gt;35,N128+M129-V128,IF(A129&lt;'Données projet'!$A$36,$K$205^A129,IF(A129='Données projet'!$A$36,'Données projet'!$B$36,N128+M129-V128)))</f>
        <v>228.08250000000044</v>
      </c>
      <c r="O129" s="13">
        <f>N129*VLOOKUP('Données projet'!$B$9,Paramètres!$A$1:$I$89,3,0)*VLOOKUP('Données projet'!$B$9,Paramètres!$A$1:$I$89,5,0)</f>
        <v>206.3690460000004</v>
      </c>
      <c r="P129" s="13">
        <f t="shared" si="87"/>
        <v>51.141327262893078</v>
      </c>
      <c r="Q129" s="20">
        <f t="shared" si="107"/>
        <v>448.49723343287286</v>
      </c>
      <c r="R129" s="59">
        <f t="shared" si="55"/>
        <v>741.83056676620618</v>
      </c>
      <c r="S129" s="59">
        <f ca="1">AVERAGE(OFFSET($R$3,0,0,'Données projet'!$E$9+1,1))-AVERAGE(OFFSET($H$3,0,0,'Données projet'!$E$9+1,1))</f>
        <v>530.15029472203241</v>
      </c>
      <c r="T129" s="59">
        <f t="shared" si="88"/>
        <v>279.93992816625956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209.09497562833658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209.09497562833658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0.19750000000000512</v>
      </c>
      <c r="AI129" s="13">
        <f>IF('Données projet'!$A$62&gt;35,AI128+AH129-AQ128,IF(A129&lt;'Données projet'!$A$62,$AF$205^A129,IF(A129='Données projet'!$A$62,'Données projet'!$B$62,AI128+AH129-AQ128)))</f>
        <v>228.08250000000044</v>
      </c>
      <c r="AJ129" s="13">
        <f>AI129*VLOOKUP('Données projet'!$B$10,Paramètres!$A$1:$I$89,3,0)*VLOOKUP('Données projet'!$B$10,Paramètres!$A$1:$I$89,5,0)</f>
        <v>152.9977410000003</v>
      </c>
      <c r="AK129" s="13">
        <f t="shared" si="89"/>
        <v>39.259046476619361</v>
      </c>
      <c r="AL129" s="20">
        <f t="shared" si="58"/>
        <v>334.84723818844589</v>
      </c>
      <c r="AM129" s="59">
        <f t="shared" si="59"/>
        <v>628.18057152177926</v>
      </c>
      <c r="AN129" s="59">
        <f ca="1">AVERAGE(OFFSET($AM$3,0,0,'Données projet'!$E$10+1,1))-AVERAGE(OFFSET($H$3,0,0,'Données projet'!$E$10+1,1))</f>
        <v>403.92523699584234</v>
      </c>
      <c r="AO129" s="59">
        <f t="shared" si="90"/>
        <v>218.36990038879748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191.0695466948593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191.0695466948593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0.19750000000000512</v>
      </c>
      <c r="BD129" s="12">
        <f>IF('Données projet'!$A$88&gt;35,BD128+BC129-BL128,IF(A129&lt;'Données projet'!$A$88,$BA$205^A129,IF(A129='Données projet'!$A$88,'Données projet'!$B$88,BD128+BC129-BL128)))</f>
        <v>228.08250000000044</v>
      </c>
      <c r="BE129" s="13">
        <f>BD129*VLOOKUP('Données projet'!$B$11,Paramètres!$A$1:$I$89,3,0)*VLOOKUP('Données projet'!$B$11,Paramètres!$A$1:$I$89,5,0)</f>
        <v>217.0433070000004</v>
      </c>
      <c r="BF129" s="13">
        <f t="shared" si="91"/>
        <v>53.471757927224203</v>
      </c>
      <c r="BG129" s="20">
        <f t="shared" si="61"/>
        <v>471.14707141491613</v>
      </c>
      <c r="BH129" s="59">
        <f t="shared" si="62"/>
        <v>764.48040474824938</v>
      </c>
      <c r="BI129" s="59">
        <f ca="1">AVERAGE(OFFSET($BH$3,0,0,'Données projet'!$E$11+1,1))-AVERAGE(OFFSET($H$3,0,0,'Données projet'!$E$11+1,1))</f>
        <v>555.30922539833159</v>
      </c>
      <c r="BJ129" s="59">
        <f t="shared" si="92"/>
        <v>292.20785527099503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219.91023298842299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219.91023298842299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243</v>
      </c>
      <c r="BZ129" s="13">
        <f>BY129*VLOOKUP('Données projet'!$B$12,Paramètres!$A$1:$I$89,3,0)*VLOOKUP('Données projet'!$B$12,Paramètres!$A$1:$I$89,5,0)</f>
        <v>212.28480000000002</v>
      </c>
      <c r="CA129" s="13">
        <f t="shared" si="93"/>
        <v>52.434557099704193</v>
      </c>
      <c r="CB129" s="20">
        <f t="shared" si="64"/>
        <v>461.05288028198476</v>
      </c>
      <c r="CC129" s="59">
        <f t="shared" si="65"/>
        <v>754.38621361531807</v>
      </c>
      <c r="CD129" s="59">
        <f ca="1">AVERAGE(OFFSET($CC$3,0,0,'Données projet'!$E$12+1,1))-AVERAGE(OFFSET($H$3,0,0,'Données projet'!$E$12+1,1))</f>
        <v>354.24684313982857</v>
      </c>
      <c r="CE129" s="59">
        <f t="shared" si="94"/>
        <v>322.65043486962185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33.546020623564388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33.546020623564388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319</v>
      </c>
      <c r="CU129" s="17">
        <f>CT129*VLOOKUP('Données projet'!$B$13,Paramètres!$A$1:$I$89,3,0)*VLOOKUP('Données projet'!$B$13,Paramètres!$A$1:$I$89,5,0)</f>
        <v>233.89079999999998</v>
      </c>
      <c r="CV129" s="13">
        <f t="shared" si="95"/>
        <v>57.123140349023068</v>
      </c>
      <c r="CW129" s="20">
        <f t="shared" si="67"/>
        <v>506.84927944121517</v>
      </c>
      <c r="CX129" s="59">
        <f t="shared" si="68"/>
        <v>800.18261277454849</v>
      </c>
      <c r="CY129" s="59">
        <f ca="1">AVERAGE(OFFSET($CX$3,0,0,'Données projet'!$E$13+1,1))-AVERAGE(OFFSET($H$3,0,0,'Données projet'!$E$13+1,1))</f>
        <v>328.55201074501201</v>
      </c>
      <c r="CZ129" s="59">
        <f t="shared" si="96"/>
        <v>321.81422611044985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15.985753432472471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15.985753432472471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328.00000000000006</v>
      </c>
      <c r="DP129" s="17">
        <f>DO129*VLOOKUP('Données projet'!$B$14,Paramètres!$A$1:$I$89,3,0)*VLOOKUP('Données projet'!$B$14,Paramètres!$A$1:$I$89,5,0)</f>
        <v>255.84000000000006</v>
      </c>
      <c r="DQ129" s="13">
        <f t="shared" si="97"/>
        <v>61.834803371075836</v>
      </c>
      <c r="DR129" s="20">
        <f t="shared" si="70"/>
        <v>553.28361587129041</v>
      </c>
      <c r="DS129" s="59">
        <f t="shared" si="71"/>
        <v>846.61694920462378</v>
      </c>
      <c r="DT129" s="59">
        <f ca="1">AVERAGE(OFFSET($DS$3,0,0,'Données projet'!$E$14+1,1))-AVERAGE(OFFSET($H$3,0,0,'Données projet'!$E$14+1,1))</f>
        <v>288.82868507674738</v>
      </c>
      <c r="DU129" s="59">
        <f t="shared" si="98"/>
        <v>283.48738729114024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16.293373566297895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16.293373566297895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404.00000000000017</v>
      </c>
      <c r="EK129" s="17">
        <f>EJ129*VLOOKUP('Données projet'!$B$15,Paramètres!$A$1:$I$89,3,0)*VLOOKUP('Données projet'!$B$15,Paramètres!$A$1:$I$89,5,0)</f>
        <v>346.63200000000018</v>
      </c>
      <c r="EL129" s="13">
        <f t="shared" si="99"/>
        <v>80.868615263336864</v>
      </c>
      <c r="EM129" s="20">
        <f t="shared" si="73"/>
        <v>744.56357158364528</v>
      </c>
      <c r="EN129" s="59">
        <f t="shared" si="74"/>
        <v>1037.8969049169787</v>
      </c>
      <c r="EO129" s="59">
        <f ca="1">AVERAGE(OFFSET($EN$3,0,0,'Données projet'!$E$15+1,1))-AVERAGE(OFFSET($H$3,0,0,'Données projet'!$E$15+1,1))</f>
        <v>447.47021939360354</v>
      </c>
      <c r="EP129" s="59">
        <f t="shared" si="100"/>
        <v>256.77417912163997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88.756973701191384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88.756973701191384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319</v>
      </c>
      <c r="FF129" s="17">
        <f>FE129*VLOOKUP('Données projet'!$B$16,Paramètres!$A$1:$I$89,3,0)*VLOOKUP('Données projet'!$B$16,Paramètres!$A$1:$I$89,5,0)</f>
        <v>253.79640000000001</v>
      </c>
      <c r="FG129" s="13">
        <f t="shared" si="101"/>
        <v>61.39816832228076</v>
      </c>
      <c r="FH129" s="20">
        <f t="shared" si="76"/>
        <v>548.96387316130563</v>
      </c>
      <c r="FI129" s="59">
        <f t="shared" si="77"/>
        <v>842.29720649463889</v>
      </c>
      <c r="FJ129" s="59">
        <f ca="1">AVERAGE(OFFSET($FI$3,0,0,'Données projet'!$E$16+1,1))-AVERAGE(OFFSET($H$3,0,0,'Données projet'!$E$16+1,1))</f>
        <v>353.37024194969638</v>
      </c>
      <c r="FK129" s="59">
        <f t="shared" si="102"/>
        <v>345.4750813433123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21.380253106369658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21.380253106369658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234.00000000000003</v>
      </c>
      <c r="GA129" s="17">
        <f>FZ129*VLOOKUP('Données projet'!$B$17,Paramètres!$A$1:$I$89,3,0)*VLOOKUP('Données projet'!$B$17,Paramètres!$A$1:$I$89,5,0)</f>
        <v>189.82080000000005</v>
      </c>
      <c r="GB129" s="13">
        <f t="shared" si="103"/>
        <v>47.500332100049796</v>
      </c>
      <c r="GC129" s="20">
        <f t="shared" si="79"/>
        <v>413.33430507425345</v>
      </c>
      <c r="GD129" s="59">
        <f t="shared" si="80"/>
        <v>706.66763840758676</v>
      </c>
      <c r="GE129" s="59">
        <f ca="1">AVERAGE(OFFSET($GD$3,0,0,'Données projet'!$E$17+1,1))-AVERAGE(OFFSET($H$3,0,0,'Données projet'!$E$17+1,1))</f>
        <v>272.90535195666996</v>
      </c>
      <c r="GF129" s="59">
        <f t="shared" si="104"/>
        <v>222.25422164416898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18.613641713384784</v>
      </c>
      <c r="GM129" s="21">
        <f>EXP(-LN(2)/25)*GM128+(1-EXP(-LN(2)/25))/(LN(2)/25)*Calculateur!GH129*Calculateur!GJ129*VLOOKUP('Données projet'!$B$17,Paramètres!$A$1:$I$89,3,0)*0.475*44/12</f>
        <v>0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18.613641713384784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6">
        <f t="shared" si="56"/>
        <v>256.66666666666669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>
        <f>VLOOKUP(A130,'Données projet'!$A$35:$I$55,2,0)</f>
        <v>228.28</v>
      </c>
      <c r="L130" s="12">
        <f>VLOOKUP(A130,'Données projet'!$A$35:$I$55,9,0)</f>
        <v>0.19750000000000512</v>
      </c>
      <c r="M130" s="12">
        <f t="array" ref="M130">INDEX(L:L,MIN(IF(ISNUMBER(L130:L326),ROW(L130:L326),"")))</f>
        <v>0.19750000000000512</v>
      </c>
      <c r="N130" s="13">
        <f>IF('Données projet'!$A$36&gt;35,N129+M130-V129,IF(A130&lt;'Données projet'!$A$36,$K$205^A130,IF(A130='Données projet'!$A$36,'Données projet'!$B$36,N129+M130-V129)))</f>
        <v>228.28000000000043</v>
      </c>
      <c r="O130" s="13">
        <f>N130*VLOOKUP('Données projet'!$B$9,Paramètres!$A$1:$I$89,3,0)*VLOOKUP('Données projet'!$B$9,Paramètres!$A$1:$I$89,5,0)</f>
        <v>206.54774400000036</v>
      </c>
      <c r="P130" s="13">
        <f t="shared" si="87"/>
        <v>51.180454659928444</v>
      </c>
      <c r="Q130" s="20">
        <f t="shared" si="107"/>
        <v>448.8766126660426</v>
      </c>
      <c r="R130" s="59">
        <f t="shared" si="55"/>
        <v>742.20994599937592</v>
      </c>
      <c r="S130" s="59">
        <f ca="1">AVERAGE(OFFSET($R$3,0,0,'Données projet'!$E$9+1,1))-AVERAGE(OFFSET($H$3,0,0,'Données projet'!$E$9+1,1))</f>
        <v>530.15029472203241</v>
      </c>
      <c r="T130" s="59">
        <f t="shared" si="88"/>
        <v>279.93992816625956</v>
      </c>
      <c r="U130" s="15">
        <f>IF(ISNA(VLOOKUP(A130,'Données projet'!$A$35:$I$55,3,0)),0,VLOOKUP(A130,'Données projet'!$A$35:$I$55,3,0))</f>
        <v>13</v>
      </c>
      <c r="V130" s="15">
        <f>IF(ISNA(VLOOKUP(A130,'Données projet'!$A$35:$I$55,4,0)),0,VLOOKUP(A130,'Données projet'!$A$35:$I$55,4,0))</f>
        <v>65.02</v>
      </c>
      <c r="W130" s="16">
        <f>IF(ISNA(VLOOKUP(A130,'Données projet'!$A$35:$I$55,5,0)),0%,VLOOKUP(A130,'Données projet'!$A$35:$I$55,5,0)*VLOOKUP('Données projet'!$B$9,Paramètres!$A$1:$I$89,7,0))</f>
        <v>0.43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232.95976996943133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232.95976996943133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>
        <f>VLOOKUP(A130,'Données projet'!$A$61:$I$81,2,0)</f>
        <v>228.28</v>
      </c>
      <c r="AG130" s="12">
        <f>VLOOKUP(A130,'Données projet'!$A$61:$I$81,9,0)</f>
        <v>0.19750000000000512</v>
      </c>
      <c r="AH130" s="12">
        <f t="array" ref="AH130">INDEX(AG:AG,MIN(IF(ISNUMBER(AG130:AG326),ROW(AG130:AG326),"")))</f>
        <v>0.19750000000000512</v>
      </c>
      <c r="AI130" s="13">
        <f>IF('Données projet'!$A$62&gt;35,AI129+AH130-AQ129,IF(A130&lt;'Données projet'!$A$62,$AF$205^A130,IF(A130='Données projet'!$A$62,'Données projet'!$B$62,AI129+AH130-AQ129)))</f>
        <v>228.28000000000043</v>
      </c>
      <c r="AJ130" s="13">
        <f>AI130*VLOOKUP('Données projet'!$B$10,Paramètres!$A$1:$I$89,3,0)*VLOOKUP('Données projet'!$B$10,Paramètres!$A$1:$I$89,5,0)</f>
        <v>153.13022400000028</v>
      </c>
      <c r="AK130" s="13">
        <f t="shared" si="89"/>
        <v>39.289082934039058</v>
      </c>
      <c r="AL130" s="20">
        <f t="shared" si="58"/>
        <v>335.1302929101185</v>
      </c>
      <c r="AM130" s="59">
        <f t="shared" si="59"/>
        <v>628.46362624345181</v>
      </c>
      <c r="AN130" s="59">
        <f ca="1">AVERAGE(OFFSET($AM$3,0,0,'Données projet'!$E$10+1,1))-AVERAGE(OFFSET($H$3,0,0,'Données projet'!$E$10+1,1))</f>
        <v>403.92523699584234</v>
      </c>
      <c r="AO130" s="59">
        <f t="shared" si="90"/>
        <v>218.36990038879748</v>
      </c>
      <c r="AP130" s="15">
        <f>IF(ISNA(VLOOKUP(A130,'Données projet'!$A$61:$I$81,3,0)),0,VLOOKUP(A130,'Données projet'!$A$61:$I$81,3,0))</f>
        <v>13</v>
      </c>
      <c r="AQ130" s="15">
        <f>IF(ISNA(VLOOKUP(A130,'Données projet'!$A$61:$I$81,4,0)),0,VLOOKUP(A130,'Données projet'!$A$61:$I$81,4,0))</f>
        <v>65.02</v>
      </c>
      <c r="AR130" s="16">
        <f>IF(ISNA(VLOOKUP(A130,'Données projet'!$A$61:$I$81,5,0)),0%,VLOOKUP(A130,'Données projet'!$A$61:$I$81,5,0)*VLOOKUP('Données projet'!$B$10,Paramètres!$A$1:$I$89,7,0))</f>
        <v>0.53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212.87703117896311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212.87703117896311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>
        <f>VLOOKUP(A130,'Données projet'!$A$87:$I$107,2,0)</f>
        <v>228.28</v>
      </c>
      <c r="BB130" s="12">
        <f>VLOOKUP(A130,'Données projet'!$A$87:$I$107,9,0)</f>
        <v>0.19750000000000512</v>
      </c>
      <c r="BC130" s="12">
        <f t="array" ref="BC130">INDEX(BB:BB,MIN(IF(ISNUMBER(BB130:BB326),ROW(BB130:BB326),"")))</f>
        <v>0.19750000000000512</v>
      </c>
      <c r="BD130" s="12">
        <f>IF('Données projet'!$A$88&gt;35,BD129+BC130-BL129,IF(A130&lt;'Données projet'!$A$88,$BA$205^A130,IF(A130='Données projet'!$A$88,'Données projet'!$B$88,BD129+BC130-BL129)))</f>
        <v>228.28000000000043</v>
      </c>
      <c r="BE130" s="13">
        <f>BD130*VLOOKUP('Données projet'!$B$11,Paramètres!$A$1:$I$89,3,0)*VLOOKUP('Données projet'!$B$11,Paramètres!$A$1:$I$89,5,0)</f>
        <v>217.23124800000039</v>
      </c>
      <c r="BF130" s="13">
        <f t="shared" si="91"/>
        <v>53.512668298827201</v>
      </c>
      <c r="BG130" s="20">
        <f t="shared" si="61"/>
        <v>471.54565422045795</v>
      </c>
      <c r="BH130" s="59">
        <f t="shared" si="62"/>
        <v>764.87898755379126</v>
      </c>
      <c r="BI130" s="59">
        <f ca="1">AVERAGE(OFFSET($BH$3,0,0,'Données projet'!$E$11+1,1))-AVERAGE(OFFSET($H$3,0,0,'Données projet'!$E$11+1,1))</f>
        <v>555.30922539833159</v>
      </c>
      <c r="BJ130" s="59">
        <f t="shared" si="92"/>
        <v>292.20785527099503</v>
      </c>
      <c r="BK130" s="15">
        <f>IF(ISNA(VLOOKUP(A130,'Données projet'!$A$87:$I$107,3,0)),0,VLOOKUP(A130,'Données projet'!$A$87:$I$107,3,0))</f>
        <v>13</v>
      </c>
      <c r="BL130" s="15">
        <f>IF(ISNA(VLOOKUP(A130,'Données projet'!$A$87:$I$107,4,0)),0,VLOOKUP(A130,'Données projet'!$A$87:$I$107,4,0))</f>
        <v>65.02</v>
      </c>
      <c r="BM130" s="16">
        <f>IF(ISNA(VLOOKUP(A130,'Données projet'!$A$87:$I$107,5,0)),0%,VLOOKUP(A130,'Données projet'!$A$87:$I$107,5,0)*VLOOKUP('Données projet'!$B$11,Paramètres!$A$1:$I$89,7,0))</f>
        <v>0.43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245.00941324371229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245.00941324371229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243</v>
      </c>
      <c r="BZ130" s="13">
        <f>BY130*VLOOKUP('Données projet'!$B$12,Paramètres!$A$1:$I$89,3,0)*VLOOKUP('Données projet'!$B$12,Paramètres!$A$1:$I$89,5,0)</f>
        <v>212.28480000000002</v>
      </c>
      <c r="CA130" s="13">
        <f t="shared" si="93"/>
        <v>52.434557099704193</v>
      </c>
      <c r="CB130" s="20">
        <f t="shared" si="64"/>
        <v>461.05288028198476</v>
      </c>
      <c r="CC130" s="59">
        <f t="shared" si="65"/>
        <v>754.38621361531807</v>
      </c>
      <c r="CD130" s="59">
        <f ca="1">AVERAGE(OFFSET($CC$3,0,0,'Données projet'!$E$12+1,1))-AVERAGE(OFFSET($H$3,0,0,'Données projet'!$E$12+1,1))</f>
        <v>354.24684313982857</v>
      </c>
      <c r="CE130" s="59">
        <f t="shared" si="94"/>
        <v>322.65043486962185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32.888203620188513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32.888203620188513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319</v>
      </c>
      <c r="CU130" s="17">
        <f>CT130*VLOOKUP('Données projet'!$B$13,Paramètres!$A$1:$I$89,3,0)*VLOOKUP('Données projet'!$B$13,Paramètres!$A$1:$I$89,5,0)</f>
        <v>233.89079999999998</v>
      </c>
      <c r="CV130" s="13">
        <f t="shared" si="95"/>
        <v>57.123140349023068</v>
      </c>
      <c r="CW130" s="20">
        <f t="shared" si="67"/>
        <v>506.84927944121517</v>
      </c>
      <c r="CX130" s="59">
        <f t="shared" si="68"/>
        <v>800.18261277454849</v>
      </c>
      <c r="CY130" s="59">
        <f ca="1">AVERAGE(OFFSET($CX$3,0,0,'Données projet'!$E$13+1,1))-AVERAGE(OFFSET($H$3,0,0,'Données projet'!$E$13+1,1))</f>
        <v>328.55201074501201</v>
      </c>
      <c r="CZ130" s="59">
        <f t="shared" si="96"/>
        <v>321.81422611044985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15.672282558008513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15.672282558008513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328.00000000000006</v>
      </c>
      <c r="DP130" s="17">
        <f>DO130*VLOOKUP('Données projet'!$B$14,Paramètres!$A$1:$I$89,3,0)*VLOOKUP('Données projet'!$B$14,Paramètres!$A$1:$I$89,5,0)</f>
        <v>255.84000000000006</v>
      </c>
      <c r="DQ130" s="13">
        <f t="shared" si="97"/>
        <v>61.834803371075836</v>
      </c>
      <c r="DR130" s="20">
        <f t="shared" si="70"/>
        <v>553.28361587129041</v>
      </c>
      <c r="DS130" s="59">
        <f t="shared" si="71"/>
        <v>846.61694920462378</v>
      </c>
      <c r="DT130" s="59">
        <f ca="1">AVERAGE(OFFSET($DS$3,0,0,'Données projet'!$E$14+1,1))-AVERAGE(OFFSET($H$3,0,0,'Données projet'!$E$14+1,1))</f>
        <v>288.82868507674738</v>
      </c>
      <c r="DU130" s="59">
        <f t="shared" si="98"/>
        <v>283.48738729114024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15.973870448639374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15.973870448639374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404.00000000000017</v>
      </c>
      <c r="EK130" s="17">
        <f>EJ130*VLOOKUP('Données projet'!$B$15,Paramètres!$A$1:$I$89,3,0)*VLOOKUP('Données projet'!$B$15,Paramètres!$A$1:$I$89,5,0)</f>
        <v>346.63200000000018</v>
      </c>
      <c r="EL130" s="13">
        <f t="shared" si="99"/>
        <v>80.868615263336864</v>
      </c>
      <c r="EM130" s="20">
        <f t="shared" si="73"/>
        <v>744.56357158364528</v>
      </c>
      <c r="EN130" s="59">
        <f t="shared" si="74"/>
        <v>1037.8969049169787</v>
      </c>
      <c r="EO130" s="59">
        <f ca="1">AVERAGE(OFFSET($EN$3,0,0,'Données projet'!$E$15+1,1))-AVERAGE(OFFSET($H$3,0,0,'Données projet'!$E$15+1,1))</f>
        <v>447.47021939360354</v>
      </c>
      <c r="EP130" s="59">
        <f t="shared" si="100"/>
        <v>256.77417912163997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87.016503583319448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87.016503583319448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319</v>
      </c>
      <c r="FF130" s="17">
        <f>FE130*VLOOKUP('Données projet'!$B$16,Paramètres!$A$1:$I$89,3,0)*VLOOKUP('Données projet'!$B$16,Paramètres!$A$1:$I$89,5,0)</f>
        <v>253.79640000000001</v>
      </c>
      <c r="FG130" s="13">
        <f t="shared" si="101"/>
        <v>61.39816832228076</v>
      </c>
      <c r="FH130" s="20">
        <f t="shared" si="76"/>
        <v>548.96387316130563</v>
      </c>
      <c r="FI130" s="59">
        <f t="shared" si="77"/>
        <v>842.29720649463889</v>
      </c>
      <c r="FJ130" s="59">
        <f ca="1">AVERAGE(OFFSET($FI$3,0,0,'Données projet'!$E$16+1,1))-AVERAGE(OFFSET($H$3,0,0,'Données projet'!$E$16+1,1))</f>
        <v>353.37024194969638</v>
      </c>
      <c r="FK130" s="59">
        <f t="shared" si="102"/>
        <v>345.4750813433123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20.960999383620486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20.960999383620486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234.00000000000003</v>
      </c>
      <c r="GA130" s="17">
        <f>FZ130*VLOOKUP('Données projet'!$B$17,Paramètres!$A$1:$I$89,3,0)*VLOOKUP('Données projet'!$B$17,Paramètres!$A$1:$I$89,5,0)</f>
        <v>189.82080000000005</v>
      </c>
      <c r="GB130" s="13">
        <f t="shared" si="103"/>
        <v>47.500332100049796</v>
      </c>
      <c r="GC130" s="20">
        <f t="shared" si="79"/>
        <v>413.33430507425345</v>
      </c>
      <c r="GD130" s="59">
        <f t="shared" si="80"/>
        <v>706.66763840758676</v>
      </c>
      <c r="GE130" s="59">
        <f ca="1">AVERAGE(OFFSET($GD$3,0,0,'Données projet'!$E$17+1,1))-AVERAGE(OFFSET($H$3,0,0,'Données projet'!$E$17+1,1))</f>
        <v>272.90535195666996</v>
      </c>
      <c r="GF130" s="59">
        <f t="shared" si="104"/>
        <v>222.25422164416898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18.248639552585718</v>
      </c>
      <c r="GM130" s="21">
        <f>EXP(-LN(2)/25)*GM129+(1-EXP(-LN(2)/25))/(LN(2)/25)*Calculateur!GH130*Calculateur!GJ130*VLOOKUP('Données projet'!$B$17,Paramètres!$A$1:$I$89,3,0)*0.475*44/12</f>
        <v>0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18.248639552585718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6">
        <f t="shared" si="56"/>
        <v>256.66666666666669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9.7500000000003695E-2</v>
      </c>
      <c r="N131" s="13">
        <f>IF('Données projet'!$A$36&gt;35,N130+M131-V130,IF(A131&lt;'Données projet'!$A$36,$K$205^A131,IF(A131='Données projet'!$A$36,'Données projet'!$B$36,N130+M131-V130)))</f>
        <v>163.35750000000041</v>
      </c>
      <c r="O131" s="13">
        <f>N131*VLOOKUP('Données projet'!$B$9,Paramètres!$A$1:$I$89,3,0)*VLOOKUP('Données projet'!$B$9,Paramètres!$A$1:$I$89,5,0)</f>
        <v>147.80586600000038</v>
      </c>
      <c r="P131" s="13">
        <f t="shared" si="87"/>
        <v>38.079533976001102</v>
      </c>
      <c r="Q131" s="20">
        <f t="shared" ref="Q131:Q153" si="108">(O131+P131)*0.475*44/12</f>
        <v>323.75040495820258</v>
      </c>
      <c r="R131" s="59">
        <f t="shared" ref="R131:R194" si="109">Q131+(I131+J131)*44/12</f>
        <v>617.08373829153584</v>
      </c>
      <c r="S131" s="59">
        <f ca="1">AVERAGE(OFFSET($R$3,0,0,'Données projet'!$E$9+1,1))-AVERAGE(OFFSET($H$3,0,0,'Données projet'!$E$9+1,1))</f>
        <v>530.15029472203241</v>
      </c>
      <c r="T131" s="59">
        <f t="shared" si="88"/>
        <v>279.93992816625956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228.3915709717601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228.3915709717601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9.7500000000003695E-2</v>
      </c>
      <c r="AI131" s="13">
        <f>IF('Données projet'!$A$62&gt;35,AI130+AH131-AQ130,IF(A131&lt;'Données projet'!$A$62,$AF$205^A131,IF(A131='Données projet'!$A$62,'Données projet'!$B$62,AI130+AH131-AQ130)))</f>
        <v>163.35750000000041</v>
      </c>
      <c r="AJ131" s="13">
        <f>AI131*VLOOKUP('Données projet'!$B$10,Paramètres!$A$1:$I$89,3,0)*VLOOKUP('Données projet'!$B$10,Paramètres!$A$1:$I$89,5,0)</f>
        <v>109.58021100000029</v>
      </c>
      <c r="AK131" s="13">
        <f t="shared" si="89"/>
        <v>29.232057011092596</v>
      </c>
      <c r="AL131" s="20">
        <f t="shared" si="58"/>
        <v>241.76470011932011</v>
      </c>
      <c r="AM131" s="59">
        <f t="shared" si="59"/>
        <v>535.09803345265345</v>
      </c>
      <c r="AN131" s="59">
        <f ca="1">AVERAGE(OFFSET($AM$3,0,0,'Données projet'!$E$10+1,1))-AVERAGE(OFFSET($H$3,0,0,'Données projet'!$E$10+1,1))</f>
        <v>403.92523699584234</v>
      </c>
      <c r="AO131" s="59">
        <f t="shared" si="90"/>
        <v>218.36990038879748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208.70264243971181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208.70264243971181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9.7500000000003695E-2</v>
      </c>
      <c r="BD131" s="12">
        <f>IF('Données projet'!$A$88&gt;35,BD130+BC131-BL130,IF(A131&lt;'Données projet'!$A$88,$BA$205^A131,IF(A131='Données projet'!$A$88,'Données projet'!$B$88,BD130+BC131-BL130)))</f>
        <v>163.35750000000041</v>
      </c>
      <c r="BE131" s="13">
        <f>BD131*VLOOKUP('Données projet'!$B$11,Paramètres!$A$1:$I$89,3,0)*VLOOKUP('Données projet'!$B$11,Paramètres!$A$1:$I$89,5,0)</f>
        <v>155.4509970000004</v>
      </c>
      <c r="BF131" s="13">
        <f t="shared" si="91"/>
        <v>39.81475905541555</v>
      </c>
      <c r="BG131" s="20">
        <f t="shared" si="61"/>
        <v>340.08785846318278</v>
      </c>
      <c r="BH131" s="59">
        <f t="shared" si="62"/>
        <v>633.42119179651604</v>
      </c>
      <c r="BI131" s="59">
        <f ca="1">AVERAGE(OFFSET($BH$3,0,0,'Données projet'!$E$11+1,1))-AVERAGE(OFFSET($H$3,0,0,'Données projet'!$E$11+1,1))</f>
        <v>555.30922539833159</v>
      </c>
      <c r="BJ131" s="59">
        <f t="shared" si="92"/>
        <v>292.20785527099503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240.20492809098909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240.20492809098909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243</v>
      </c>
      <c r="BZ131" s="13">
        <f>BY131*VLOOKUP('Données projet'!$B$12,Paramètres!$A$1:$I$89,3,0)*VLOOKUP('Données projet'!$B$12,Paramètres!$A$1:$I$89,5,0)</f>
        <v>212.28480000000002</v>
      </c>
      <c r="CA131" s="13">
        <f t="shared" si="93"/>
        <v>52.434557099704193</v>
      </c>
      <c r="CB131" s="20">
        <f t="shared" si="64"/>
        <v>461.05288028198476</v>
      </c>
      <c r="CC131" s="59">
        <f t="shared" si="65"/>
        <v>754.38621361531807</v>
      </c>
      <c r="CD131" s="59">
        <f ca="1">AVERAGE(OFFSET($CC$3,0,0,'Données projet'!$E$12+1,1))-AVERAGE(OFFSET($H$3,0,0,'Données projet'!$E$12+1,1))</f>
        <v>354.24684313982857</v>
      </c>
      <c r="CE131" s="59">
        <f t="shared" si="94"/>
        <v>322.65043486962185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32.243286007020082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32.243286007020082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319</v>
      </c>
      <c r="CU131" s="17">
        <f>CT131*VLOOKUP('Données projet'!$B$13,Paramètres!$A$1:$I$89,3,0)*VLOOKUP('Données projet'!$B$13,Paramètres!$A$1:$I$89,5,0)</f>
        <v>233.89079999999998</v>
      </c>
      <c r="CV131" s="13">
        <f t="shared" si="95"/>
        <v>57.123140349023068</v>
      </c>
      <c r="CW131" s="20">
        <f t="shared" si="67"/>
        <v>506.84927944121517</v>
      </c>
      <c r="CX131" s="59">
        <f t="shared" si="68"/>
        <v>800.18261277454849</v>
      </c>
      <c r="CY131" s="59">
        <f ca="1">AVERAGE(OFFSET($CX$3,0,0,'Données projet'!$E$13+1,1))-AVERAGE(OFFSET($H$3,0,0,'Données projet'!$E$13+1,1))</f>
        <v>328.55201074501201</v>
      </c>
      <c r="CZ131" s="59">
        <f t="shared" si="96"/>
        <v>321.81422611044985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15.364958656194439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15.364958656194439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328.00000000000006</v>
      </c>
      <c r="DP131" s="17">
        <f>DO131*VLOOKUP('Données projet'!$B$14,Paramètres!$A$1:$I$89,3,0)*VLOOKUP('Données projet'!$B$14,Paramètres!$A$1:$I$89,5,0)</f>
        <v>255.84000000000006</v>
      </c>
      <c r="DQ131" s="13">
        <f t="shared" si="97"/>
        <v>61.834803371075836</v>
      </c>
      <c r="DR131" s="20">
        <f t="shared" si="70"/>
        <v>553.28361587129041</v>
      </c>
      <c r="DS131" s="59">
        <f t="shared" si="71"/>
        <v>846.61694920462378</v>
      </c>
      <c r="DT131" s="59">
        <f ca="1">AVERAGE(OFFSET($DS$3,0,0,'Données projet'!$E$14+1,1))-AVERAGE(OFFSET($H$3,0,0,'Données projet'!$E$14+1,1))</f>
        <v>288.82868507674738</v>
      </c>
      <c r="DU131" s="59">
        <f t="shared" si="98"/>
        <v>283.48738729114024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15.660632592240479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15.660632592240479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404.00000000000017</v>
      </c>
      <c r="EK131" s="17">
        <f>EJ131*VLOOKUP('Données projet'!$B$15,Paramètres!$A$1:$I$89,3,0)*VLOOKUP('Données projet'!$B$15,Paramètres!$A$1:$I$89,5,0)</f>
        <v>346.63200000000018</v>
      </c>
      <c r="EL131" s="13">
        <f t="shared" si="99"/>
        <v>80.868615263336864</v>
      </c>
      <c r="EM131" s="20">
        <f t="shared" si="73"/>
        <v>744.56357158364528</v>
      </c>
      <c r="EN131" s="59">
        <f t="shared" si="74"/>
        <v>1037.8969049169787</v>
      </c>
      <c r="EO131" s="59">
        <f ca="1">AVERAGE(OFFSET($EN$3,0,0,'Données projet'!$E$15+1,1))-AVERAGE(OFFSET($H$3,0,0,'Données projet'!$E$15+1,1))</f>
        <v>447.47021939360354</v>
      </c>
      <c r="EP131" s="59">
        <f t="shared" si="100"/>
        <v>256.77417912163997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85.310163022877035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85.310163022877035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319</v>
      </c>
      <c r="FF131" s="17">
        <f>FE131*VLOOKUP('Données projet'!$B$16,Paramètres!$A$1:$I$89,3,0)*VLOOKUP('Données projet'!$B$16,Paramètres!$A$1:$I$89,5,0)</f>
        <v>253.79640000000001</v>
      </c>
      <c r="FG131" s="13">
        <f t="shared" si="101"/>
        <v>61.39816832228076</v>
      </c>
      <c r="FH131" s="20">
        <f t="shared" si="76"/>
        <v>548.96387316130563</v>
      </c>
      <c r="FI131" s="59">
        <f t="shared" si="77"/>
        <v>842.29720649463889</v>
      </c>
      <c r="FJ131" s="59">
        <f ca="1">AVERAGE(OFFSET($FI$3,0,0,'Données projet'!$E$16+1,1))-AVERAGE(OFFSET($H$3,0,0,'Données projet'!$E$16+1,1))</f>
        <v>353.37024194969638</v>
      </c>
      <c r="FK131" s="59">
        <f t="shared" si="102"/>
        <v>345.4750813433123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20.549966970654904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20.549966970654904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234.00000000000003</v>
      </c>
      <c r="GA131" s="17">
        <f>FZ131*VLOOKUP('Données projet'!$B$17,Paramètres!$A$1:$I$89,3,0)*VLOOKUP('Données projet'!$B$17,Paramètres!$A$1:$I$89,5,0)</f>
        <v>189.82080000000005</v>
      </c>
      <c r="GB131" s="13">
        <f t="shared" si="103"/>
        <v>47.500332100049796</v>
      </c>
      <c r="GC131" s="20">
        <f t="shared" si="79"/>
        <v>413.33430507425345</v>
      </c>
      <c r="GD131" s="59">
        <f t="shared" si="80"/>
        <v>706.66763840758676</v>
      </c>
      <c r="GE131" s="59">
        <f ca="1">AVERAGE(OFFSET($GD$3,0,0,'Données projet'!$E$17+1,1))-AVERAGE(OFFSET($H$3,0,0,'Données projet'!$E$17+1,1))</f>
        <v>272.90535195666996</v>
      </c>
      <c r="GF131" s="59">
        <f t="shared" si="104"/>
        <v>222.25422164416898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17.890794861530587</v>
      </c>
      <c r="GM131" s="21">
        <f>EXP(-LN(2)/25)*GM130+(1-EXP(-LN(2)/25))/(LN(2)/25)*Calculateur!GH131*Calculateur!GJ131*VLOOKUP('Données projet'!$B$17,Paramètres!$A$1:$I$89,3,0)*0.475*44/12</f>
        <v>0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17.890794861530587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6">
        <f t="shared" ref="H132:H195" si="110">(B132+E132+F132)*44/12+(C132+D132)*0.475*44/12</f>
        <v>256.66666666666669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9.7500000000003695E-2</v>
      </c>
      <c r="N132" s="13">
        <f>IF('Données projet'!$A$36&gt;35,N131+M132-V131,IF(A132&lt;'Données projet'!$A$36,$K$205^A132,IF(A132='Données projet'!$A$36,'Données projet'!$B$36,N131+M132-V131)))</f>
        <v>163.45500000000041</v>
      </c>
      <c r="O132" s="13">
        <f>N132*VLOOKUP('Données projet'!$B$9,Paramètres!$A$1:$I$89,3,0)*VLOOKUP('Données projet'!$B$9,Paramètres!$A$1:$I$89,5,0)</f>
        <v>147.89408400000036</v>
      </c>
      <c r="P132" s="13">
        <f t="shared" si="87"/>
        <v>38.099615551686391</v>
      </c>
      <c r="Q132" s="20">
        <f t="shared" si="108"/>
        <v>323.93902671918772</v>
      </c>
      <c r="R132" s="59">
        <f t="shared" si="109"/>
        <v>617.27236005252098</v>
      </c>
      <c r="S132" s="59">
        <f ca="1">AVERAGE(OFFSET($R$3,0,0,'Données projet'!$E$9+1,1))-AVERAGE(OFFSET($H$3,0,0,'Données projet'!$E$9+1,1))</f>
        <v>530.15029472203241</v>
      </c>
      <c r="T132" s="59">
        <f t="shared" si="88"/>
        <v>279.93992816625956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223.91295157010694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223.91295157010694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9.7500000000003695E-2</v>
      </c>
      <c r="AI132" s="13">
        <f>IF('Données projet'!$A$62&gt;35,AI131+AH132-AQ131,IF(A132&lt;'Données projet'!$A$62,$AF$205^A132,IF(A132='Données projet'!$A$62,'Données projet'!$B$62,AI131+AH132-AQ131)))</f>
        <v>163.45500000000041</v>
      </c>
      <c r="AJ132" s="13">
        <f>AI132*VLOOKUP('Données projet'!$B$10,Paramètres!$A$1:$I$89,3,0)*VLOOKUP('Données projet'!$B$10,Paramètres!$A$1:$I$89,5,0)</f>
        <v>109.64561400000028</v>
      </c>
      <c r="AK132" s="13">
        <f t="shared" si="89"/>
        <v>29.247472792327603</v>
      </c>
      <c r="AL132" s="20">
        <f t="shared" ref="AL132:AL153" si="112">(AJ132+AK132)*0.475*44/12</f>
        <v>241.90545949663775</v>
      </c>
      <c r="AM132" s="59">
        <f t="shared" ref="AM132:AM195" si="113">AL132+(AD132+AE132)*44/12</f>
        <v>535.23879282997109</v>
      </c>
      <c r="AN132" s="59">
        <f ca="1">AVERAGE(OFFSET($AM$3,0,0,'Données projet'!$E$10+1,1))-AVERAGE(OFFSET($H$3,0,0,'Données projet'!$E$10+1,1))</f>
        <v>403.92523699584234</v>
      </c>
      <c r="AO132" s="59">
        <f t="shared" si="90"/>
        <v>218.36990038879748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204.61011091751152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204.61011091751152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9.7500000000003695E-2</v>
      </c>
      <c r="BD132" s="12">
        <f>IF('Données projet'!$A$88&gt;35,BD131+BC132-BL131,IF(A132&lt;'Données projet'!$A$88,$BA$205^A132,IF(A132='Données projet'!$A$88,'Données projet'!$B$88,BD131+BC132-BL131)))</f>
        <v>163.45500000000041</v>
      </c>
      <c r="BE132" s="13">
        <f>BD132*VLOOKUP('Données projet'!$B$11,Paramètres!$A$1:$I$89,3,0)*VLOOKUP('Données projet'!$B$11,Paramètres!$A$1:$I$89,5,0)</f>
        <v>155.5437780000004</v>
      </c>
      <c r="BF132" s="13">
        <f t="shared" si="91"/>
        <v>39.83575571724095</v>
      </c>
      <c r="BG132" s="20">
        <f t="shared" ref="BG132:BG153" si="115">(BE132+BF132)*0.475*44/12</f>
        <v>340.28602122419534</v>
      </c>
      <c r="BH132" s="59">
        <f t="shared" ref="BH132:BH195" si="116">BG132+(AY132+AZ132)*44/12</f>
        <v>633.6193545575286</v>
      </c>
      <c r="BI132" s="59">
        <f ca="1">AVERAGE(OFFSET($BH$3,0,0,'Données projet'!$E$11+1,1))-AVERAGE(OFFSET($H$3,0,0,'Données projet'!$E$11+1,1))</f>
        <v>555.30922539833159</v>
      </c>
      <c r="BJ132" s="59">
        <f t="shared" si="92"/>
        <v>292.20785527099503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235.49465596166422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235.49465596166422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243</v>
      </c>
      <c r="BZ132" s="13">
        <f>BY132*VLOOKUP('Données projet'!$B$12,Paramètres!$A$1:$I$89,3,0)*VLOOKUP('Données projet'!$B$12,Paramètres!$A$1:$I$89,5,0)</f>
        <v>212.28480000000002</v>
      </c>
      <c r="CA132" s="13">
        <f t="shared" si="93"/>
        <v>52.434557099704193</v>
      </c>
      <c r="CB132" s="20">
        <f t="shared" ref="CB132:CB153" si="118">(BZ132+CA132)*0.475*44/12</f>
        <v>461.05288028198476</v>
      </c>
      <c r="CC132" s="59">
        <f t="shared" ref="CC132:CC195" si="119">CB132+(BT132+BU132)*44/12</f>
        <v>754.38621361531807</v>
      </c>
      <c r="CD132" s="59">
        <f ca="1">AVERAGE(OFFSET($CC$3,0,0,'Données projet'!$E$12+1,1))-AVERAGE(OFFSET($H$3,0,0,'Données projet'!$E$12+1,1))</f>
        <v>354.24684313982857</v>
      </c>
      <c r="CE132" s="59">
        <f t="shared" si="94"/>
        <v>322.65043486962185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31.61101483488498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31.61101483488498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319</v>
      </c>
      <c r="CU132" s="17">
        <f>CT132*VLOOKUP('Données projet'!$B$13,Paramètres!$A$1:$I$89,3,0)*VLOOKUP('Données projet'!$B$13,Paramètres!$A$1:$I$89,5,0)</f>
        <v>233.89079999999998</v>
      </c>
      <c r="CV132" s="13">
        <f t="shared" si="95"/>
        <v>57.123140349023068</v>
      </c>
      <c r="CW132" s="20">
        <f t="shared" ref="CW132:CW153" si="121">(CU132+CV132)*0.475*44/12</f>
        <v>506.84927944121517</v>
      </c>
      <c r="CX132" s="59">
        <f t="shared" ref="CX132:CX195" si="122">CW132+(CO132+CP132)*44/12</f>
        <v>800.18261277454849</v>
      </c>
      <c r="CY132" s="59">
        <f ca="1">AVERAGE(OFFSET($CX$3,0,0,'Données projet'!$E$13+1,1))-AVERAGE(OFFSET($H$3,0,0,'Données projet'!$E$13+1,1))</f>
        <v>328.55201074501201</v>
      </c>
      <c r="CZ132" s="59">
        <f t="shared" si="96"/>
        <v>321.81422611044985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15.063661188645868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15.063661188645868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328.00000000000006</v>
      </c>
      <c r="DP132" s="17">
        <f>DO132*VLOOKUP('Données projet'!$B$14,Paramètres!$A$1:$I$89,3,0)*VLOOKUP('Données projet'!$B$14,Paramètres!$A$1:$I$89,5,0)</f>
        <v>255.84000000000006</v>
      </c>
      <c r="DQ132" s="13">
        <f t="shared" si="97"/>
        <v>61.834803371075836</v>
      </c>
      <c r="DR132" s="20">
        <f t="shared" ref="DR132:DR153" si="124">(DP132+DQ132)*0.475*44/12</f>
        <v>553.28361587129041</v>
      </c>
      <c r="DS132" s="59">
        <f t="shared" ref="DS132:DS195" si="125">DR132+(DJ132+DK132)*44/12</f>
        <v>846.61694920462378</v>
      </c>
      <c r="DT132" s="59">
        <f ca="1">AVERAGE(OFFSET($DS$3,0,0,'Données projet'!$E$14+1,1))-AVERAGE(OFFSET($H$3,0,0,'Données projet'!$E$14+1,1))</f>
        <v>288.82868507674738</v>
      </c>
      <c r="DU132" s="59">
        <f t="shared" si="98"/>
        <v>283.48738729114024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15.353537139149338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15.353537139149338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404.00000000000017</v>
      </c>
      <c r="EK132" s="17">
        <f>EJ132*VLOOKUP('Données projet'!$B$15,Paramètres!$A$1:$I$89,3,0)*VLOOKUP('Données projet'!$B$15,Paramètres!$A$1:$I$89,5,0)</f>
        <v>346.63200000000018</v>
      </c>
      <c r="EL132" s="13">
        <f t="shared" si="99"/>
        <v>80.868615263336864</v>
      </c>
      <c r="EM132" s="20">
        <f t="shared" ref="EM132:EM153" si="127">(EK132+EL132)*0.475*44/12</f>
        <v>744.56357158364528</v>
      </c>
      <c r="EN132" s="59">
        <f t="shared" ref="EN132:EN195" si="128">EM132+(EE132+EF132)*44/12</f>
        <v>1037.8969049169787</v>
      </c>
      <c r="EO132" s="59">
        <f ca="1">AVERAGE(OFFSET($EN$3,0,0,'Données projet'!$E$15+1,1))-AVERAGE(OFFSET($H$3,0,0,'Données projet'!$E$15+1,1))</f>
        <v>447.47021939360354</v>
      </c>
      <c r="EP132" s="59">
        <f t="shared" si="100"/>
        <v>256.77417912163997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83.637282760059918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83.637282760059918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319</v>
      </c>
      <c r="FF132" s="17">
        <f>FE132*VLOOKUP('Données projet'!$B$16,Paramètres!$A$1:$I$89,3,0)*VLOOKUP('Données projet'!$B$16,Paramètres!$A$1:$I$89,5,0)</f>
        <v>253.79640000000001</v>
      </c>
      <c r="FG132" s="13">
        <f t="shared" si="101"/>
        <v>61.39816832228076</v>
      </c>
      <c r="FH132" s="20">
        <f t="shared" ref="FH132:FH153" si="130">(FF132+FG132)*0.475*44/12</f>
        <v>548.96387316130563</v>
      </c>
      <c r="FI132" s="59">
        <f t="shared" ref="FI132:FI195" si="131">FH132+(EZ132+FA132)*44/12</f>
        <v>842.29720649463889</v>
      </c>
      <c r="FJ132" s="59">
        <f ca="1">AVERAGE(OFFSET($FI$3,0,0,'Données projet'!$E$16+1,1))-AVERAGE(OFFSET($H$3,0,0,'Données projet'!$E$16+1,1))</f>
        <v>353.37024194969638</v>
      </c>
      <c r="FK132" s="59">
        <f t="shared" si="102"/>
        <v>345.4750813433123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20.146994652602558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20.146994652602558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234.00000000000003</v>
      </c>
      <c r="GA132" s="17">
        <f>FZ132*VLOOKUP('Données projet'!$B$17,Paramètres!$A$1:$I$89,3,0)*VLOOKUP('Données projet'!$B$17,Paramètres!$A$1:$I$89,5,0)</f>
        <v>189.82080000000005</v>
      </c>
      <c r="GB132" s="13">
        <f t="shared" si="103"/>
        <v>47.500332100049796</v>
      </c>
      <c r="GC132" s="20">
        <f t="shared" ref="GC132:GC153" si="133">(GA132+GB132)*0.475*44/12</f>
        <v>413.33430507425345</v>
      </c>
      <c r="GD132" s="59">
        <f t="shared" ref="GD132:GD195" si="134">GC132+(FU132+FV132)*44/12</f>
        <v>706.66763840758676</v>
      </c>
      <c r="GE132" s="59">
        <f ca="1">AVERAGE(OFFSET($GD$3,0,0,'Données projet'!$E$17+1,1))-AVERAGE(OFFSET($H$3,0,0,'Données projet'!$E$17+1,1))</f>
        <v>272.90535195666996</v>
      </c>
      <c r="GF132" s="59">
        <f t="shared" si="104"/>
        <v>222.25422164416898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17.539967286603336</v>
      </c>
      <c r="GM132" s="21">
        <f>EXP(-LN(2)/25)*GM131+(1-EXP(-LN(2)/25))/(LN(2)/25)*Calculateur!GH132*Calculateur!GJ132*VLOOKUP('Données projet'!$B$17,Paramètres!$A$1:$I$89,3,0)*0.475*44/12</f>
        <v>0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17.539967286603336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6">
        <f t="shared" si="110"/>
        <v>256.66666666666669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9.7500000000003695E-2</v>
      </c>
      <c r="N133" s="13">
        <f>IF('Données projet'!$A$36&gt;35,N132+M133-V132,IF(A133&lt;'Données projet'!$A$36,$K$205^A133,IF(A133='Données projet'!$A$36,'Données projet'!$B$36,N132+M133-V132)))</f>
        <v>163.55250000000041</v>
      </c>
      <c r="O133" s="13">
        <f>N133*VLOOKUP('Données projet'!$B$9,Paramètres!$A$1:$I$89,3,0)*VLOOKUP('Données projet'!$B$9,Paramètres!$A$1:$I$89,5,0)</f>
        <v>147.98230200000037</v>
      </c>
      <c r="P133" s="13">
        <f t="shared" ref="P133:P196" si="141">EXP(-1.0587+0.8836*LN(O133)+0.284)</f>
        <v>38.119695733116984</v>
      </c>
      <c r="Q133" s="20">
        <f t="shared" si="108"/>
        <v>324.127646051846</v>
      </c>
      <c r="R133" s="59">
        <f t="shared" si="109"/>
        <v>617.46097938517937</v>
      </c>
      <c r="S133" s="59">
        <f ca="1">AVERAGE(OFFSET($R$3,0,0,'Données projet'!$E$9+1,1))-AVERAGE(OFFSET($H$3,0,0,'Données projet'!$E$9+1,1))</f>
        <v>530.15029472203241</v>
      </c>
      <c r="T133" s="59">
        <f t="shared" ref="T133:T196" si="142">$T$3</f>
        <v>279.93992816625956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219.5221551632321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219.5221551632321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9.7500000000003695E-2</v>
      </c>
      <c r="AI133" s="13">
        <f>IF('Données projet'!$A$62&gt;35,AI132+AH133-AQ132,IF(A133&lt;'Données projet'!$A$62,$AF$205^A133,IF(A133='Données projet'!$A$62,'Données projet'!$B$62,AI132+AH133-AQ132)))</f>
        <v>163.55250000000041</v>
      </c>
      <c r="AJ133" s="13">
        <f>AI133*VLOOKUP('Données projet'!$B$10,Paramètres!$A$1:$I$89,3,0)*VLOOKUP('Données projet'!$B$10,Paramètres!$A$1:$I$89,5,0)</f>
        <v>109.71101700000028</v>
      </c>
      <c r="AK133" s="13">
        <f t="shared" ref="AK133:AK153" si="143">EXP(-1.0587+0.8836*LN(AJ133)+0.284)</f>
        <v>29.262887503251875</v>
      </c>
      <c r="AL133" s="20">
        <f t="shared" si="112"/>
        <v>242.0462170098308</v>
      </c>
      <c r="AM133" s="59">
        <f t="shared" si="113"/>
        <v>535.37955034316406</v>
      </c>
      <c r="AN133" s="59">
        <f ca="1">AVERAGE(OFFSET($AM$3,0,0,'Données projet'!$E$10+1,1))-AVERAGE(OFFSET($H$3,0,0,'Données projet'!$E$10+1,1))</f>
        <v>403.92523699584234</v>
      </c>
      <c r="AO133" s="59">
        <f t="shared" ref="AO133:AO196" si="144">$AO$3</f>
        <v>218.36990038879748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200.59783144226381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200.59783144226381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9.7500000000003695E-2</v>
      </c>
      <c r="BD133" s="12">
        <f>IF('Données projet'!$A$88&gt;35,BD132+BC133-BL132,IF(A133&lt;'Données projet'!$A$88,$BA$205^A133,IF(A133='Données projet'!$A$88,'Données projet'!$B$88,BD132+BC133-BL132)))</f>
        <v>163.55250000000041</v>
      </c>
      <c r="BE133" s="13">
        <f>BD133*VLOOKUP('Données projet'!$B$11,Paramètres!$A$1:$I$89,3,0)*VLOOKUP('Données projet'!$B$11,Paramètres!$A$1:$I$89,5,0)</f>
        <v>155.63655900000037</v>
      </c>
      <c r="BF133" s="13">
        <f t="shared" ref="BF133:BF153" si="145">EXP(-1.0587+0.8836*LN(BE133)+0.284)</f>
        <v>39.856750921277595</v>
      </c>
      <c r="BG133" s="20">
        <f t="shared" si="115"/>
        <v>340.48418144622576</v>
      </c>
      <c r="BH133" s="59">
        <f t="shared" si="116"/>
        <v>633.81751477955913</v>
      </c>
      <c r="BI133" s="59">
        <f ca="1">AVERAGE(OFFSET($BH$3,0,0,'Données projet'!$E$11+1,1))-AVERAGE(OFFSET($H$3,0,0,'Données projet'!$E$11+1,1))</f>
        <v>555.30922539833159</v>
      </c>
      <c r="BJ133" s="59">
        <f t="shared" ref="BJ133:BJ196" si="146">$BJ$3</f>
        <v>292.20785527099503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230.87674939581308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230.87674939581308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243</v>
      </c>
      <c r="BZ133" s="13">
        <f>BY133*VLOOKUP('Données projet'!$B$12,Paramètres!$A$1:$I$89,3,0)*VLOOKUP('Données projet'!$B$12,Paramètres!$A$1:$I$89,5,0)</f>
        <v>212.28480000000002</v>
      </c>
      <c r="CA133" s="13">
        <f t="shared" ref="CA133:CA153" si="147">EXP(-1.0587+0.8836*LN(BZ133)+0.284)</f>
        <v>52.434557099704193</v>
      </c>
      <c r="CB133" s="20">
        <f t="shared" si="118"/>
        <v>461.05288028198476</v>
      </c>
      <c r="CC133" s="59">
        <f t="shared" si="119"/>
        <v>754.38621361531807</v>
      </c>
      <c r="CD133" s="59">
        <f ca="1">AVERAGE(OFFSET($CC$3,0,0,'Données projet'!$E$12+1,1))-AVERAGE(OFFSET($H$3,0,0,'Données projet'!$E$12+1,1))</f>
        <v>354.24684313982857</v>
      </c>
      <c r="CE133" s="59">
        <f t="shared" ref="CE133:CE196" si="148">$CE$3</f>
        <v>322.65043486962185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30.991142114788111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30.991142114788111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319</v>
      </c>
      <c r="CU133" s="17">
        <f>CT133*VLOOKUP('Données projet'!$B$13,Paramètres!$A$1:$I$89,3,0)*VLOOKUP('Données projet'!$B$13,Paramètres!$A$1:$I$89,5,0)</f>
        <v>233.89079999999998</v>
      </c>
      <c r="CV133" s="13">
        <f t="shared" ref="CV133:CV153" si="149">EXP(-1.0587+0.8836*LN(CU133)+0.284)</f>
        <v>57.123140349023068</v>
      </c>
      <c r="CW133" s="20">
        <f t="shared" si="121"/>
        <v>506.84927944121517</v>
      </c>
      <c r="CX133" s="59">
        <f t="shared" si="122"/>
        <v>800.18261277454849</v>
      </c>
      <c r="CY133" s="59">
        <f ca="1">AVERAGE(OFFSET($CX$3,0,0,'Données projet'!$E$13+1,1))-AVERAGE(OFFSET($H$3,0,0,'Données projet'!$E$13+1,1))</f>
        <v>328.55201074501201</v>
      </c>
      <c r="CZ133" s="59">
        <f t="shared" ref="CZ133:CZ196" si="150">$CZ$3</f>
        <v>321.81422611044985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14.768271980662616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14.768271980662616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328.00000000000006</v>
      </c>
      <c r="DP133" s="17">
        <f>DO133*VLOOKUP('Données projet'!$B$14,Paramètres!$A$1:$I$89,3,0)*VLOOKUP('Données projet'!$B$14,Paramètres!$A$1:$I$89,5,0)</f>
        <v>255.84000000000006</v>
      </c>
      <c r="DQ133" s="13">
        <f t="shared" ref="DQ133:DQ153" si="151">EXP(-1.0587+0.8836*LN(DP133)+0.284)</f>
        <v>61.834803371075836</v>
      </c>
      <c r="DR133" s="20">
        <f t="shared" si="124"/>
        <v>553.28361587129041</v>
      </c>
      <c r="DS133" s="59">
        <f t="shared" si="125"/>
        <v>846.61694920462378</v>
      </c>
      <c r="DT133" s="59">
        <f ca="1">AVERAGE(OFFSET($DS$3,0,0,'Données projet'!$E$14+1,1))-AVERAGE(OFFSET($H$3,0,0,'Données projet'!$E$14+1,1))</f>
        <v>288.82868507674738</v>
      </c>
      <c r="DU133" s="59">
        <f t="shared" ref="DU133:DU196" si="152">$DU$3</f>
        <v>283.48738729114024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15.052463640583584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15.052463640583584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404.00000000000017</v>
      </c>
      <c r="EK133" s="17">
        <f>EJ133*VLOOKUP('Données projet'!$B$15,Paramètres!$A$1:$I$89,3,0)*VLOOKUP('Données projet'!$B$15,Paramètres!$A$1:$I$89,5,0)</f>
        <v>346.63200000000018</v>
      </c>
      <c r="EL133" s="13">
        <f t="shared" ref="EL133:EL153" si="153">EXP(-1.0587+0.8836*LN(EK133)+0.284)</f>
        <v>80.868615263336864</v>
      </c>
      <c r="EM133" s="20">
        <f t="shared" si="127"/>
        <v>744.56357158364528</v>
      </c>
      <c r="EN133" s="59">
        <f t="shared" si="128"/>
        <v>1037.8969049169787</v>
      </c>
      <c r="EO133" s="59">
        <f ca="1">AVERAGE(OFFSET($EN$3,0,0,'Données projet'!$E$15+1,1))-AVERAGE(OFFSET($H$3,0,0,'Données projet'!$E$15+1,1))</f>
        <v>447.47021939360354</v>
      </c>
      <c r="EP133" s="59">
        <f t="shared" ref="EP133:EP196" si="154">$EP$3</f>
        <v>256.77417912163997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81.99720665884044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81.99720665884044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319</v>
      </c>
      <c r="FF133" s="17">
        <f>FE133*VLOOKUP('Données projet'!$B$16,Paramètres!$A$1:$I$89,3,0)*VLOOKUP('Données projet'!$B$16,Paramètres!$A$1:$I$89,5,0)</f>
        <v>253.79640000000001</v>
      </c>
      <c r="FG133" s="13">
        <f t="shared" ref="FG133:FG153" si="155">EXP(-1.0587+0.8836*LN(FF133)+0.284)</f>
        <v>61.39816832228076</v>
      </c>
      <c r="FH133" s="20">
        <f t="shared" si="130"/>
        <v>548.96387316130563</v>
      </c>
      <c r="FI133" s="59">
        <f t="shared" si="131"/>
        <v>842.29720649463889</v>
      </c>
      <c r="FJ133" s="59">
        <f ca="1">AVERAGE(OFFSET($FI$3,0,0,'Données projet'!$E$16+1,1))-AVERAGE(OFFSET($H$3,0,0,'Données projet'!$E$16+1,1))</f>
        <v>353.37024194969638</v>
      </c>
      <c r="FK133" s="59">
        <f t="shared" ref="FK133:FK196" si="156">$FK$3</f>
        <v>345.4750813433123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19.751924375918374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19.751924375918374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234.00000000000003</v>
      </c>
      <c r="GA133" s="17">
        <f>FZ133*VLOOKUP('Données projet'!$B$17,Paramètres!$A$1:$I$89,3,0)*VLOOKUP('Données projet'!$B$17,Paramètres!$A$1:$I$89,5,0)</f>
        <v>189.82080000000005</v>
      </c>
      <c r="GB133" s="13">
        <f t="shared" ref="GB133:GB153" si="157">EXP(-1.0587+0.8836*LN(GA133)+0.284)</f>
        <v>47.500332100049796</v>
      </c>
      <c r="GC133" s="20">
        <f t="shared" si="133"/>
        <v>413.33430507425345</v>
      </c>
      <c r="GD133" s="59">
        <f t="shared" si="134"/>
        <v>706.66763840758676</v>
      </c>
      <c r="GE133" s="59">
        <f ca="1">AVERAGE(OFFSET($GD$3,0,0,'Données projet'!$E$17+1,1))-AVERAGE(OFFSET($H$3,0,0,'Données projet'!$E$17+1,1))</f>
        <v>272.90535195666996</v>
      </c>
      <c r="GF133" s="59">
        <f t="shared" ref="GF133:GF196" si="158">$GF$3</f>
        <v>222.25422164416898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17.196019226436718</v>
      </c>
      <c r="GM133" s="21">
        <f>EXP(-LN(2)/25)*GM132+(1-EXP(-LN(2)/25))/(LN(2)/25)*Calculateur!GH133*Calculateur!GJ133*VLOOKUP('Données projet'!$B$17,Paramètres!$A$1:$I$89,3,0)*0.475*44/12</f>
        <v>0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17.196019226436718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6">
        <f t="shared" si="110"/>
        <v>256.66666666666669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>
        <f>VLOOKUP(A134,'Données projet'!$A$35:$I$55,2,0)</f>
        <v>163.65</v>
      </c>
      <c r="L134" s="12">
        <f>VLOOKUP(A134,'Données projet'!$A$35:$I$55,9,0)</f>
        <v>9.7500000000003695E-2</v>
      </c>
      <c r="M134" s="12">
        <f t="array" ref="M134">INDEX(L:L,MIN(IF(ISNUMBER(L134:L330),ROW(L134:L330),"")))</f>
        <v>9.7500000000003695E-2</v>
      </c>
      <c r="N134" s="13">
        <f>IF('Données projet'!$A$36&gt;35,N133+M134-V133,IF(A134&lt;'Données projet'!$A$36,$K$205^A134,IF(A134='Données projet'!$A$36,'Données projet'!$B$36,N133+M134-V133)))</f>
        <v>163.6500000000004</v>
      </c>
      <c r="O134" s="13">
        <f>N134*VLOOKUP('Données projet'!$B$9,Paramètres!$A$1:$I$89,3,0)*VLOOKUP('Données projet'!$B$9,Paramètres!$A$1:$I$89,5,0)</f>
        <v>148.07052000000036</v>
      </c>
      <c r="P134" s="13">
        <f t="shared" si="141"/>
        <v>38.139774521220701</v>
      </c>
      <c r="Q134" s="20">
        <f t="shared" si="108"/>
        <v>324.3162629577933</v>
      </c>
      <c r="R134" s="59">
        <f t="shared" si="109"/>
        <v>617.64959629112661</v>
      </c>
      <c r="S134" s="59">
        <f ca="1">AVERAGE(OFFSET($R$3,0,0,'Données projet'!$E$9+1,1))-AVERAGE(OFFSET($H$3,0,0,'Données projet'!$E$9+1,1))</f>
        <v>530.15029472203241</v>
      </c>
      <c r="T134" s="59">
        <f t="shared" si="142"/>
        <v>279.93992816625956</v>
      </c>
      <c r="U134" s="15">
        <f>IF(ISNA(VLOOKUP(A134,'Données projet'!$A$35:$I$55,3,0)),0,VLOOKUP(A134,'Données projet'!$A$35:$I$55,3,0))</f>
        <v>14</v>
      </c>
      <c r="V134" s="15">
        <f>IF(ISNA(VLOOKUP(A134,'Données projet'!$A$35:$I$55,4,0)),0,VLOOKUP(A134,'Données projet'!$A$35:$I$55,4,0))</f>
        <v>143.84</v>
      </c>
      <c r="W134" s="16">
        <f>IF(ISNA(VLOOKUP(A134,'Données projet'!$A$35:$I$55,5,0)),0%,VLOOKUP(A134,'Données projet'!$A$35:$I$55,5,0)*VLOOKUP('Données projet'!$B$9,Paramètres!$A$1:$I$89,7,0))</f>
        <v>0.43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277.08286059427138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277.08286059427138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>
        <f>VLOOKUP(A134,'Données projet'!$A$61:$I$81,2,0)</f>
        <v>163.65</v>
      </c>
      <c r="AG134" s="12">
        <f>VLOOKUP(A134,'Données projet'!$A$61:$I$81,9,0)</f>
        <v>9.7500000000003695E-2</v>
      </c>
      <c r="AH134" s="12">
        <f t="array" ref="AH134">INDEX(AG:AG,MIN(IF(ISNUMBER(AG134:AG330),ROW(AG134:AG330),"")))</f>
        <v>9.7500000000003695E-2</v>
      </c>
      <c r="AI134" s="13">
        <f>IF('Données projet'!$A$62&gt;35,AI133+AH134-AQ133,IF(A134&lt;'Données projet'!$A$62,$AF$205^A134,IF(A134='Données projet'!$A$62,'Données projet'!$B$62,AI133+AH134-AQ133)))</f>
        <v>163.6500000000004</v>
      </c>
      <c r="AJ134" s="13">
        <f>AI134*VLOOKUP('Données projet'!$B$10,Paramètres!$A$1:$I$89,3,0)*VLOOKUP('Données projet'!$B$10,Paramètres!$A$1:$I$89,5,0)</f>
        <v>109.77642000000027</v>
      </c>
      <c r="AK134" s="13">
        <f t="shared" si="143"/>
        <v>29.278301144577728</v>
      </c>
      <c r="AL134" s="20">
        <f t="shared" si="112"/>
        <v>242.18697266013999</v>
      </c>
      <c r="AM134" s="59">
        <f t="shared" si="113"/>
        <v>535.52030599347336</v>
      </c>
      <c r="AN134" s="59">
        <f ca="1">AVERAGE(OFFSET($AM$3,0,0,'Données projet'!$E$10+1,1))-AVERAGE(OFFSET($H$3,0,0,'Données projet'!$E$10+1,1))</f>
        <v>403.92523699584234</v>
      </c>
      <c r="AO134" s="59">
        <f t="shared" si="144"/>
        <v>218.36990038879748</v>
      </c>
      <c r="AP134" s="15">
        <f>IF(ISNA(VLOOKUP(A134,'Données projet'!$A$61:$I$81,3,0)),0,VLOOKUP(A134,'Données projet'!$A$61:$I$81,3,0))</f>
        <v>14</v>
      </c>
      <c r="AQ134" s="15">
        <f>IF(ISNA(VLOOKUP(A134,'Données projet'!$A$61:$I$81,4,0)),0,VLOOKUP(A134,'Données projet'!$A$61:$I$81,4,0))</f>
        <v>143.84</v>
      </c>
      <c r="AR134" s="16">
        <f>IF(ISNA(VLOOKUP(A134,'Données projet'!$A$61:$I$81,5,0)),0%,VLOOKUP(A134,'Données projet'!$A$61:$I$81,5,0)*VLOOKUP('Données projet'!$B$10,Paramètres!$A$1:$I$89,7,0))</f>
        <v>0.53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253.19640709476525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253.19640709476525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>
        <f>VLOOKUP(A134,'Données projet'!$A$87:$I$107,2,0)</f>
        <v>163.65</v>
      </c>
      <c r="BB134" s="12">
        <f>VLOOKUP(A134,'Données projet'!$A$87:$I$107,9,0)</f>
        <v>9.7500000000003695E-2</v>
      </c>
      <c r="BC134" s="12">
        <f t="array" ref="BC134">INDEX(BB:BB,MIN(IF(ISNUMBER(BB134:BB330),ROW(BB134:BB330),"")))</f>
        <v>9.7500000000003695E-2</v>
      </c>
      <c r="BD134" s="12">
        <f>IF('Données projet'!$A$88&gt;35,BD133+BC134-BL133,IF(A134&lt;'Données projet'!$A$88,$BA$205^A134,IF(A134='Données projet'!$A$88,'Données projet'!$B$88,BD133+BC134-BL133)))</f>
        <v>163.6500000000004</v>
      </c>
      <c r="BE134" s="13">
        <f>BD134*VLOOKUP('Données projet'!$B$11,Paramètres!$A$1:$I$89,3,0)*VLOOKUP('Données projet'!$B$11,Paramètres!$A$1:$I$89,5,0)</f>
        <v>155.72934000000038</v>
      </c>
      <c r="BF134" s="13">
        <f t="shared" si="145"/>
        <v>39.877744668495708</v>
      </c>
      <c r="BG134" s="20">
        <f t="shared" si="115"/>
        <v>340.68233913096401</v>
      </c>
      <c r="BH134" s="59">
        <f t="shared" si="116"/>
        <v>634.01567246429727</v>
      </c>
      <c r="BI134" s="59">
        <f ca="1">AVERAGE(OFFSET($BH$3,0,0,'Données projet'!$E$11+1,1))-AVERAGE(OFFSET($H$3,0,0,'Données projet'!$E$11+1,1))</f>
        <v>555.30922539833159</v>
      </c>
      <c r="BJ134" s="59">
        <f t="shared" si="146"/>
        <v>292.20785527099503</v>
      </c>
      <c r="BK134" s="15">
        <f>IF(ISNA(VLOOKUP(A134,'Données projet'!$A$87:$I$107,3,0)),0,VLOOKUP(A134,'Données projet'!$A$87:$I$107,3,0))</f>
        <v>14</v>
      </c>
      <c r="BL134" s="15">
        <f>IF(ISNA(VLOOKUP(A134,'Données projet'!$A$87:$I$107,4,0)),0,VLOOKUP(A134,'Données projet'!$A$87:$I$107,4,0))</f>
        <v>143.84</v>
      </c>
      <c r="BM134" s="16">
        <f>IF(ISNA(VLOOKUP(A134,'Données projet'!$A$87:$I$107,5,0)),0%,VLOOKUP(A134,'Données projet'!$A$87:$I$107,5,0)*VLOOKUP('Données projet'!$B$11,Paramètres!$A$1:$I$89,7,0))</f>
        <v>0.43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291.41473269397511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291.41473269397511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243</v>
      </c>
      <c r="BZ134" s="13">
        <f>BY134*VLOOKUP('Données projet'!$B$12,Paramètres!$A$1:$I$89,3,0)*VLOOKUP('Données projet'!$B$12,Paramètres!$A$1:$I$89,5,0)</f>
        <v>212.28480000000002</v>
      </c>
      <c r="CA134" s="13">
        <f t="shared" si="147"/>
        <v>52.434557099704193</v>
      </c>
      <c r="CB134" s="20">
        <f t="shared" si="118"/>
        <v>461.05288028198476</v>
      </c>
      <c r="CC134" s="59">
        <f t="shared" si="119"/>
        <v>754.38621361531807</v>
      </c>
      <c r="CD134" s="59">
        <f ca="1">AVERAGE(OFFSET($CC$3,0,0,'Données projet'!$E$12+1,1))-AVERAGE(OFFSET($H$3,0,0,'Données projet'!$E$12+1,1))</f>
        <v>354.24684313982857</v>
      </c>
      <c r="CE134" s="59">
        <f t="shared" si="148"/>
        <v>322.65043486962185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30.383424720647316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30.383424720647316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319</v>
      </c>
      <c r="CU134" s="17">
        <f>CT134*VLOOKUP('Données projet'!$B$13,Paramètres!$A$1:$I$89,3,0)*VLOOKUP('Données projet'!$B$13,Paramètres!$A$1:$I$89,5,0)</f>
        <v>233.89079999999998</v>
      </c>
      <c r="CV134" s="13">
        <f t="shared" si="149"/>
        <v>57.123140349023068</v>
      </c>
      <c r="CW134" s="20">
        <f t="shared" si="121"/>
        <v>506.84927944121517</v>
      </c>
      <c r="CX134" s="59">
        <f t="shared" si="122"/>
        <v>800.18261277454849</v>
      </c>
      <c r="CY134" s="59">
        <f ca="1">AVERAGE(OFFSET($CX$3,0,0,'Données projet'!$E$13+1,1))-AVERAGE(OFFSET($H$3,0,0,'Données projet'!$E$13+1,1))</f>
        <v>328.55201074501201</v>
      </c>
      <c r="CZ134" s="59">
        <f t="shared" si="150"/>
        <v>321.81422611044985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14.478675174878289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14.478675174878289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328.00000000000006</v>
      </c>
      <c r="DP134" s="17">
        <f>DO134*VLOOKUP('Données projet'!$B$14,Paramètres!$A$1:$I$89,3,0)*VLOOKUP('Données projet'!$B$14,Paramètres!$A$1:$I$89,5,0)</f>
        <v>255.84000000000006</v>
      </c>
      <c r="DQ134" s="13">
        <f t="shared" si="151"/>
        <v>61.834803371075836</v>
      </c>
      <c r="DR134" s="20">
        <f t="shared" si="124"/>
        <v>553.28361587129041</v>
      </c>
      <c r="DS134" s="59">
        <f t="shared" si="125"/>
        <v>846.61694920462378</v>
      </c>
      <c r="DT134" s="59">
        <f ca="1">AVERAGE(OFFSET($DS$3,0,0,'Données projet'!$E$14+1,1))-AVERAGE(OFFSET($H$3,0,0,'Données projet'!$E$14+1,1))</f>
        <v>288.82868507674738</v>
      </c>
      <c r="DU134" s="59">
        <f t="shared" si="152"/>
        <v>283.48738729114024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14.757294009688003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14.757294009688003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404.00000000000017</v>
      </c>
      <c r="EK134" s="17">
        <f>EJ134*VLOOKUP('Données projet'!$B$15,Paramètres!$A$1:$I$89,3,0)*VLOOKUP('Données projet'!$B$15,Paramètres!$A$1:$I$89,5,0)</f>
        <v>346.63200000000018</v>
      </c>
      <c r="EL134" s="13">
        <f t="shared" si="153"/>
        <v>80.868615263336864</v>
      </c>
      <c r="EM134" s="20">
        <f t="shared" si="127"/>
        <v>744.56357158364528</v>
      </c>
      <c r="EN134" s="59">
        <f t="shared" si="128"/>
        <v>1037.8969049169787</v>
      </c>
      <c r="EO134" s="59">
        <f ca="1">AVERAGE(OFFSET($EN$3,0,0,'Données projet'!$E$15+1,1))-AVERAGE(OFFSET($H$3,0,0,'Données projet'!$E$15+1,1))</f>
        <v>447.47021939360354</v>
      </c>
      <c r="EP134" s="59">
        <f t="shared" si="154"/>
        <v>256.77417912163997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80.389291449618227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80.389291449618227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319</v>
      </c>
      <c r="FF134" s="17">
        <f>FE134*VLOOKUP('Données projet'!$B$16,Paramètres!$A$1:$I$89,3,0)*VLOOKUP('Données projet'!$B$16,Paramètres!$A$1:$I$89,5,0)</f>
        <v>253.79640000000001</v>
      </c>
      <c r="FG134" s="13">
        <f t="shared" si="155"/>
        <v>61.39816832228076</v>
      </c>
      <c r="FH134" s="20">
        <f t="shared" si="130"/>
        <v>548.96387316130563</v>
      </c>
      <c r="FI134" s="59">
        <f t="shared" si="131"/>
        <v>842.29720649463889</v>
      </c>
      <c r="FJ134" s="59">
        <f ca="1">AVERAGE(OFFSET($FI$3,0,0,'Données projet'!$E$16+1,1))-AVERAGE(OFFSET($H$3,0,0,'Données projet'!$E$16+1,1))</f>
        <v>353.37024194969638</v>
      </c>
      <c r="FK134" s="59">
        <f t="shared" si="156"/>
        <v>345.4750813433123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19.364601186390892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19.364601186390892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234.00000000000003</v>
      </c>
      <c r="GA134" s="17">
        <f>FZ134*VLOOKUP('Données projet'!$B$17,Paramètres!$A$1:$I$89,3,0)*VLOOKUP('Données projet'!$B$17,Paramètres!$A$1:$I$89,5,0)</f>
        <v>189.82080000000005</v>
      </c>
      <c r="GB134" s="13">
        <f t="shared" si="157"/>
        <v>47.500332100049796</v>
      </c>
      <c r="GC134" s="20">
        <f t="shared" si="133"/>
        <v>413.33430507425345</v>
      </c>
      <c r="GD134" s="59">
        <f t="shared" si="134"/>
        <v>706.66763840758676</v>
      </c>
      <c r="GE134" s="59">
        <f ca="1">AVERAGE(OFFSET($GD$3,0,0,'Données projet'!$E$17+1,1))-AVERAGE(OFFSET($H$3,0,0,'Données projet'!$E$17+1,1))</f>
        <v>272.90535195666996</v>
      </c>
      <c r="GF134" s="59">
        <f t="shared" si="158"/>
        <v>222.25422164416898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16.858815777942365</v>
      </c>
      <c r="GM134" s="21">
        <f>EXP(-LN(2)/25)*GM133+(1-EXP(-LN(2)/25))/(LN(2)/25)*Calculateur!GH134*Calculateur!GJ134*VLOOKUP('Données projet'!$B$17,Paramètres!$A$1:$I$89,3,0)*0.475*44/12</f>
        <v>0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16.858815777942365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6">
        <f t="shared" si="110"/>
        <v>256.66666666666669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19.8100000000004</v>
      </c>
      <c r="O135" s="13">
        <f>N135*VLOOKUP('Données projet'!$B$9,Paramètres!$A$1:$I$89,3,0)*VLOOKUP('Données projet'!$B$9,Paramètres!$A$1:$I$89,5,0)</f>
        <v>17.924088000000364</v>
      </c>
      <c r="P135" s="13">
        <f t="shared" si="141"/>
        <v>5.9032212091029486</v>
      </c>
      <c r="Q135" s="20">
        <f t="shared" si="108"/>
        <v>41.499230205854936</v>
      </c>
      <c r="R135" s="59">
        <f t="shared" si="109"/>
        <v>334.83256353918824</v>
      </c>
      <c r="S135" s="59">
        <f ca="1">AVERAGE(OFFSET($R$3,0,0,'Données projet'!$E$9+1,1))-AVERAGE(OFFSET($H$3,0,0,'Données projet'!$E$9+1,1))</f>
        <v>530.15029472203241</v>
      </c>
      <c r="T135" s="59">
        <f t="shared" si="142"/>
        <v>279.93992816625956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271.64943470187495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271.64943470187495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19.8100000000004</v>
      </c>
      <c r="AJ135" s="13">
        <f>AI135*VLOOKUP('Données projet'!$B$10,Paramètres!$A$1:$I$89,3,0)*VLOOKUP('Données projet'!$B$10,Paramètres!$A$1:$I$89,5,0)</f>
        <v>13.288548000000269</v>
      </c>
      <c r="AK135" s="13">
        <f t="shared" si="143"/>
        <v>4.531654695205642</v>
      </c>
      <c r="AL135" s="20">
        <f t="shared" si="112"/>
        <v>31.036853027483627</v>
      </c>
      <c r="AM135" s="59">
        <f t="shared" si="113"/>
        <v>324.37018636081694</v>
      </c>
      <c r="AN135" s="59">
        <f ca="1">AVERAGE(OFFSET($AM$3,0,0,'Données projet'!$E$10+1,1))-AVERAGE(OFFSET($H$3,0,0,'Données projet'!$E$10+1,1))</f>
        <v>403.92523699584234</v>
      </c>
      <c r="AO135" s="59">
        <f t="shared" si="144"/>
        <v>218.36990038879748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248.23137998619609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248.23137998619609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19.8100000000004</v>
      </c>
      <c r="BE135" s="13">
        <f>BD135*VLOOKUP('Données projet'!$B$11,Paramètres!$A$1:$I$89,3,0)*VLOOKUP('Données projet'!$B$11,Paramètres!$A$1:$I$89,5,0)</f>
        <v>18.851196000000382</v>
      </c>
      <c r="BF135" s="13">
        <f t="shared" si="145"/>
        <v>6.172221809210666</v>
      </c>
      <c r="BG135" s="20">
        <f t="shared" si="115"/>
        <v>43.582452684375909</v>
      </c>
      <c r="BH135" s="59">
        <f t="shared" si="116"/>
        <v>336.91578601770925</v>
      </c>
      <c r="BI135" s="59">
        <f ca="1">AVERAGE(OFFSET($BH$3,0,0,'Données projet'!$E$11+1,1))-AVERAGE(OFFSET($H$3,0,0,'Données projet'!$E$11+1,1))</f>
        <v>555.30922539833159</v>
      </c>
      <c r="BJ135" s="59">
        <f t="shared" si="146"/>
        <v>292.20785527099503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285.70026753128229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285.70026753128229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243</v>
      </c>
      <c r="BZ135" s="13">
        <f>BY135*VLOOKUP('Données projet'!$B$12,Paramètres!$A$1:$I$89,3,0)*VLOOKUP('Données projet'!$B$12,Paramètres!$A$1:$I$89,5,0)</f>
        <v>212.28480000000002</v>
      </c>
      <c r="CA135" s="13">
        <f t="shared" si="147"/>
        <v>52.434557099704193</v>
      </c>
      <c r="CB135" s="20">
        <f t="shared" si="118"/>
        <v>461.05288028198476</v>
      </c>
      <c r="CC135" s="59">
        <f t="shared" si="119"/>
        <v>754.38621361531807</v>
      </c>
      <c r="CD135" s="59">
        <f ca="1">AVERAGE(OFFSET($CC$3,0,0,'Données projet'!$E$12+1,1))-AVERAGE(OFFSET($H$3,0,0,'Données projet'!$E$12+1,1))</f>
        <v>354.24684313982857</v>
      </c>
      <c r="CE135" s="59">
        <f t="shared" si="148"/>
        <v>322.65043486962185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29.787624293934613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29.787624293934613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319</v>
      </c>
      <c r="CU135" s="17">
        <f>CT135*VLOOKUP('Données projet'!$B$13,Paramètres!$A$1:$I$89,3,0)*VLOOKUP('Données projet'!$B$13,Paramètres!$A$1:$I$89,5,0)</f>
        <v>233.89079999999998</v>
      </c>
      <c r="CV135" s="13">
        <f t="shared" si="149"/>
        <v>57.123140349023068</v>
      </c>
      <c r="CW135" s="20">
        <f t="shared" si="121"/>
        <v>506.84927944121517</v>
      </c>
      <c r="CX135" s="59">
        <f t="shared" si="122"/>
        <v>800.18261277454849</v>
      </c>
      <c r="CY135" s="59">
        <f ca="1">AVERAGE(OFFSET($CX$3,0,0,'Données projet'!$E$13+1,1))-AVERAGE(OFFSET($H$3,0,0,'Données projet'!$E$13+1,1))</f>
        <v>328.55201074501201</v>
      </c>
      <c r="CZ135" s="59">
        <f t="shared" si="150"/>
        <v>321.81422611044985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14.194757185818782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14.194757185818782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328.00000000000006</v>
      </c>
      <c r="DP135" s="17">
        <f>DO135*VLOOKUP('Données projet'!$B$14,Paramètres!$A$1:$I$89,3,0)*VLOOKUP('Données projet'!$B$14,Paramètres!$A$1:$I$89,5,0)</f>
        <v>255.84000000000006</v>
      </c>
      <c r="DQ135" s="13">
        <f t="shared" si="151"/>
        <v>61.834803371075836</v>
      </c>
      <c r="DR135" s="20">
        <f t="shared" si="124"/>
        <v>553.28361587129041</v>
      </c>
      <c r="DS135" s="59">
        <f t="shared" si="125"/>
        <v>846.61694920462378</v>
      </c>
      <c r="DT135" s="59">
        <f ca="1">AVERAGE(OFFSET($DS$3,0,0,'Données projet'!$E$14+1,1))-AVERAGE(OFFSET($H$3,0,0,'Données projet'!$E$14+1,1))</f>
        <v>288.82868507674738</v>
      </c>
      <c r="DU135" s="59">
        <f t="shared" si="152"/>
        <v>283.48738729114024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14.467912475218586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14.467912475218586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404.00000000000017</v>
      </c>
      <c r="EK135" s="17">
        <f>EJ135*VLOOKUP('Données projet'!$B$15,Paramètres!$A$1:$I$89,3,0)*VLOOKUP('Données projet'!$B$15,Paramètres!$A$1:$I$89,5,0)</f>
        <v>346.63200000000018</v>
      </c>
      <c r="EL135" s="13">
        <f t="shared" si="153"/>
        <v>80.868615263336864</v>
      </c>
      <c r="EM135" s="20">
        <f t="shared" si="127"/>
        <v>744.56357158364528</v>
      </c>
      <c r="EN135" s="59">
        <f t="shared" si="128"/>
        <v>1037.8969049169787</v>
      </c>
      <c r="EO135" s="59">
        <f ca="1">AVERAGE(OFFSET($EN$3,0,0,'Données projet'!$E$15+1,1))-AVERAGE(OFFSET($H$3,0,0,'Données projet'!$E$15+1,1))</f>
        <v>447.47021939360354</v>
      </c>
      <c r="EP135" s="59">
        <f t="shared" si="154"/>
        <v>256.77417912163997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78.812906476917433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78.812906476917433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319</v>
      </c>
      <c r="FF135" s="17">
        <f>FE135*VLOOKUP('Données projet'!$B$16,Paramètres!$A$1:$I$89,3,0)*VLOOKUP('Données projet'!$B$16,Paramètres!$A$1:$I$89,5,0)</f>
        <v>253.79640000000001</v>
      </c>
      <c r="FG135" s="13">
        <f t="shared" si="155"/>
        <v>61.39816832228076</v>
      </c>
      <c r="FH135" s="20">
        <f t="shared" si="130"/>
        <v>548.96387316130563</v>
      </c>
      <c r="FI135" s="59">
        <f t="shared" si="131"/>
        <v>842.29720649463889</v>
      </c>
      <c r="FJ135" s="59">
        <f ca="1">AVERAGE(OFFSET($FI$3,0,0,'Données projet'!$E$16+1,1))-AVERAGE(OFFSET($H$3,0,0,'Données projet'!$E$16+1,1))</f>
        <v>353.37024194969638</v>
      </c>
      <c r="FK135" s="59">
        <f t="shared" si="156"/>
        <v>345.4750813433123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18.984873168366228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18.984873168366228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234.00000000000003</v>
      </c>
      <c r="GA135" s="17">
        <f>FZ135*VLOOKUP('Données projet'!$B$17,Paramètres!$A$1:$I$89,3,0)*VLOOKUP('Données projet'!$B$17,Paramètres!$A$1:$I$89,5,0)</f>
        <v>189.82080000000005</v>
      </c>
      <c r="GB135" s="13">
        <f t="shared" si="157"/>
        <v>47.500332100049796</v>
      </c>
      <c r="GC135" s="20">
        <f t="shared" si="133"/>
        <v>413.33430507425345</v>
      </c>
      <c r="GD135" s="59">
        <f t="shared" si="134"/>
        <v>706.66763840758676</v>
      </c>
      <c r="GE135" s="59">
        <f ca="1">AVERAGE(OFFSET($GD$3,0,0,'Données projet'!$E$17+1,1))-AVERAGE(OFFSET($H$3,0,0,'Données projet'!$E$17+1,1))</f>
        <v>272.90535195666996</v>
      </c>
      <c r="GF135" s="59">
        <f t="shared" si="158"/>
        <v>222.25422164416898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16.528224683399191</v>
      </c>
      <c r="GM135" s="21">
        <f>EXP(-LN(2)/25)*GM134+(1-EXP(-LN(2)/25))/(LN(2)/25)*Calculateur!GH135*Calculateur!GJ135*VLOOKUP('Données projet'!$B$17,Paramètres!$A$1:$I$89,3,0)*0.475*44/12</f>
        <v>0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16.528224683399191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6">
        <f t="shared" si="110"/>
        <v>256.66666666666669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19.8100000000004</v>
      </c>
      <c r="O136" s="13">
        <f>N136*VLOOKUP('Données projet'!$B$9,Paramètres!$A$1:$I$89,3,0)*VLOOKUP('Données projet'!$B$9,Paramètres!$A$1:$I$89,5,0)</f>
        <v>17.924088000000364</v>
      </c>
      <c r="P136" s="13">
        <f t="shared" si="141"/>
        <v>5.9032212091029486</v>
      </c>
      <c r="Q136" s="20">
        <f t="shared" si="108"/>
        <v>41.499230205854936</v>
      </c>
      <c r="R136" s="59">
        <f t="shared" si="109"/>
        <v>334.83256353918824</v>
      </c>
      <c r="S136" s="59">
        <f ca="1">AVERAGE(OFFSET($R$3,0,0,'Données projet'!$E$9+1,1))-AVERAGE(OFFSET($H$3,0,0,'Données projet'!$E$9+1,1))</f>
        <v>530.15029472203241</v>
      </c>
      <c r="T136" s="59">
        <f t="shared" si="142"/>
        <v>279.93992816625956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266.32255497716585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266.32255497716585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19.8100000000004</v>
      </c>
      <c r="AJ136" s="13">
        <f>AI136*VLOOKUP('Données projet'!$B$10,Paramètres!$A$1:$I$89,3,0)*VLOOKUP('Données projet'!$B$10,Paramètres!$A$1:$I$89,5,0)</f>
        <v>13.288548000000269</v>
      </c>
      <c r="AK136" s="13">
        <f t="shared" si="143"/>
        <v>4.531654695205642</v>
      </c>
      <c r="AL136" s="20">
        <f t="shared" si="112"/>
        <v>31.036853027483627</v>
      </c>
      <c r="AM136" s="59">
        <f t="shared" si="113"/>
        <v>324.37018636081694</v>
      </c>
      <c r="AN136" s="59">
        <f ca="1">AVERAGE(OFFSET($AM$3,0,0,'Données projet'!$E$10+1,1))-AVERAGE(OFFSET($H$3,0,0,'Données projet'!$E$10+1,1))</f>
        <v>403.92523699584234</v>
      </c>
      <c r="AO136" s="59">
        <f t="shared" si="144"/>
        <v>218.36990038879748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243.36371403085846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243.36371403085846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19.8100000000004</v>
      </c>
      <c r="BE136" s="13">
        <f>BD136*VLOOKUP('Données projet'!$B$11,Paramètres!$A$1:$I$89,3,0)*VLOOKUP('Données projet'!$B$11,Paramètres!$A$1:$I$89,5,0)</f>
        <v>18.851196000000382</v>
      </c>
      <c r="BF136" s="13">
        <f t="shared" si="145"/>
        <v>6.172221809210666</v>
      </c>
      <c r="BG136" s="20">
        <f t="shared" si="115"/>
        <v>43.582452684375909</v>
      </c>
      <c r="BH136" s="59">
        <f t="shared" si="116"/>
        <v>336.91578601770925</v>
      </c>
      <c r="BI136" s="59">
        <f ca="1">AVERAGE(OFFSET($BH$3,0,0,'Données projet'!$E$11+1,1))-AVERAGE(OFFSET($H$3,0,0,'Données projet'!$E$11+1,1))</f>
        <v>555.30922539833159</v>
      </c>
      <c r="BJ136" s="59">
        <f t="shared" si="146"/>
        <v>292.20785527099503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280.09785954495032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280.09785954495032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243</v>
      </c>
      <c r="BZ136" s="13">
        <f>BY136*VLOOKUP('Données projet'!$B$12,Paramètres!$A$1:$I$89,3,0)*VLOOKUP('Données projet'!$B$12,Paramètres!$A$1:$I$89,5,0)</f>
        <v>212.28480000000002</v>
      </c>
      <c r="CA136" s="13">
        <f t="shared" si="147"/>
        <v>52.434557099704193</v>
      </c>
      <c r="CB136" s="20">
        <f t="shared" si="118"/>
        <v>461.05288028198476</v>
      </c>
      <c r="CC136" s="59">
        <f t="shared" si="119"/>
        <v>754.38621361531807</v>
      </c>
      <c r="CD136" s="59">
        <f ca="1">AVERAGE(OFFSET($CC$3,0,0,'Données projet'!$E$12+1,1))-AVERAGE(OFFSET($H$3,0,0,'Données projet'!$E$12+1,1))</f>
        <v>354.24684313982857</v>
      </c>
      <c r="CE136" s="59">
        <f t="shared" si="148"/>
        <v>322.65043486962185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29.20350715018737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29.20350715018737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319</v>
      </c>
      <c r="CU136" s="17">
        <f>CT136*VLOOKUP('Données projet'!$B$13,Paramètres!$A$1:$I$89,3,0)*VLOOKUP('Données projet'!$B$13,Paramètres!$A$1:$I$89,5,0)</f>
        <v>233.89079999999998</v>
      </c>
      <c r="CV136" s="13">
        <f t="shared" si="149"/>
        <v>57.123140349023068</v>
      </c>
      <c r="CW136" s="20">
        <f t="shared" si="121"/>
        <v>506.84927944121517</v>
      </c>
      <c r="CX136" s="59">
        <f t="shared" si="122"/>
        <v>800.18261277454849</v>
      </c>
      <c r="CY136" s="59">
        <f ca="1">AVERAGE(OFFSET($CX$3,0,0,'Données projet'!$E$13+1,1))-AVERAGE(OFFSET($H$3,0,0,'Données projet'!$E$13+1,1))</f>
        <v>328.55201074501201</v>
      </c>
      <c r="CZ136" s="59">
        <f t="shared" si="150"/>
        <v>321.81422611044985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13.916406655351858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13.916406655351858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328.00000000000006</v>
      </c>
      <c r="DP136" s="17">
        <f>DO136*VLOOKUP('Données projet'!$B$14,Paramètres!$A$1:$I$89,3,0)*VLOOKUP('Données projet'!$B$14,Paramètres!$A$1:$I$89,5,0)</f>
        <v>255.84000000000006</v>
      </c>
      <c r="DQ136" s="13">
        <f t="shared" si="151"/>
        <v>61.834803371075836</v>
      </c>
      <c r="DR136" s="20">
        <f t="shared" si="124"/>
        <v>553.28361587129041</v>
      </c>
      <c r="DS136" s="59">
        <f t="shared" si="125"/>
        <v>846.61694920462378</v>
      </c>
      <c r="DT136" s="59">
        <f ca="1">AVERAGE(OFFSET($DS$3,0,0,'Données projet'!$E$14+1,1))-AVERAGE(OFFSET($H$3,0,0,'Données projet'!$E$14+1,1))</f>
        <v>288.82868507674738</v>
      </c>
      <c r="DU136" s="59">
        <f t="shared" si="152"/>
        <v>283.48738729114024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14.184205536134808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14.184205536134808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404.00000000000017</v>
      </c>
      <c r="EK136" s="17">
        <f>EJ136*VLOOKUP('Données projet'!$B$15,Paramètres!$A$1:$I$89,3,0)*VLOOKUP('Données projet'!$B$15,Paramètres!$A$1:$I$89,5,0)</f>
        <v>346.63200000000018</v>
      </c>
      <c r="EL136" s="13">
        <f t="shared" si="153"/>
        <v>80.868615263336864</v>
      </c>
      <c r="EM136" s="20">
        <f t="shared" si="127"/>
        <v>744.56357158364528</v>
      </c>
      <c r="EN136" s="59">
        <f t="shared" si="128"/>
        <v>1037.8969049169787</v>
      </c>
      <c r="EO136" s="59">
        <f ca="1">AVERAGE(OFFSET($EN$3,0,0,'Données projet'!$E$15+1,1))-AVERAGE(OFFSET($H$3,0,0,'Données projet'!$E$15+1,1))</f>
        <v>447.47021939360354</v>
      </c>
      <c r="EP136" s="59">
        <f t="shared" si="154"/>
        <v>256.77417912163997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77.267433452031398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77.267433452031398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319</v>
      </c>
      <c r="FF136" s="17">
        <f>FE136*VLOOKUP('Données projet'!$B$16,Paramètres!$A$1:$I$89,3,0)*VLOOKUP('Données projet'!$B$16,Paramètres!$A$1:$I$89,5,0)</f>
        <v>253.79640000000001</v>
      </c>
      <c r="FG136" s="13">
        <f t="shared" si="155"/>
        <v>61.39816832228076</v>
      </c>
      <c r="FH136" s="20">
        <f t="shared" si="130"/>
        <v>548.96387316130563</v>
      </c>
      <c r="FI136" s="59">
        <f t="shared" si="131"/>
        <v>842.29720649463889</v>
      </c>
      <c r="FJ136" s="59">
        <f ca="1">AVERAGE(OFFSET($FI$3,0,0,'Données projet'!$E$16+1,1))-AVERAGE(OFFSET($H$3,0,0,'Données projet'!$E$16+1,1))</f>
        <v>353.37024194969638</v>
      </c>
      <c r="FK136" s="59">
        <f t="shared" si="156"/>
        <v>345.4750813433123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18.612591385163807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18.612591385163807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234.00000000000003</v>
      </c>
      <c r="GA136" s="17">
        <f>FZ136*VLOOKUP('Données projet'!$B$17,Paramètres!$A$1:$I$89,3,0)*VLOOKUP('Données projet'!$B$17,Paramètres!$A$1:$I$89,5,0)</f>
        <v>189.82080000000005</v>
      </c>
      <c r="GB136" s="13">
        <f t="shared" si="157"/>
        <v>47.500332100049796</v>
      </c>
      <c r="GC136" s="20">
        <f t="shared" si="133"/>
        <v>413.33430507425345</v>
      </c>
      <c r="GD136" s="59">
        <f t="shared" si="134"/>
        <v>706.66763840758676</v>
      </c>
      <c r="GE136" s="59">
        <f ca="1">AVERAGE(OFFSET($GD$3,0,0,'Données projet'!$E$17+1,1))-AVERAGE(OFFSET($H$3,0,0,'Données projet'!$E$17+1,1))</f>
        <v>272.90535195666996</v>
      </c>
      <c r="GF136" s="59">
        <f t="shared" si="158"/>
        <v>222.25422164416898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16.204116278579352</v>
      </c>
      <c r="GM136" s="21">
        <f>EXP(-LN(2)/25)*GM135+(1-EXP(-LN(2)/25))/(LN(2)/25)*Calculateur!GH136*Calculateur!GJ136*VLOOKUP('Données projet'!$B$17,Paramètres!$A$1:$I$89,3,0)*0.475*44/12</f>
        <v>0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16.204116278579352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6">
        <f t="shared" si="110"/>
        <v>256.66666666666669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19.8100000000004</v>
      </c>
      <c r="O137" s="13">
        <f>N137*VLOOKUP('Données projet'!$B$9,Paramètres!$A$1:$I$89,3,0)*VLOOKUP('Données projet'!$B$9,Paramètres!$A$1:$I$89,5,0)</f>
        <v>17.924088000000364</v>
      </c>
      <c r="P137" s="13">
        <f t="shared" si="141"/>
        <v>5.9032212091029486</v>
      </c>
      <c r="Q137" s="20">
        <f t="shared" si="108"/>
        <v>41.499230205854936</v>
      </c>
      <c r="R137" s="59">
        <f t="shared" si="109"/>
        <v>334.83256353918824</v>
      </c>
      <c r="S137" s="59">
        <f ca="1">AVERAGE(OFFSET($R$3,0,0,'Données projet'!$E$9+1,1))-AVERAGE(OFFSET($H$3,0,0,'Données projet'!$E$9+1,1))</f>
        <v>530.15029472203241</v>
      </c>
      <c r="T137" s="59">
        <f t="shared" si="142"/>
        <v>279.93992816625956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261.10013211478247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261.10013211478247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19.8100000000004</v>
      </c>
      <c r="AJ137" s="13">
        <f>AI137*VLOOKUP('Données projet'!$B$10,Paramètres!$A$1:$I$89,3,0)*VLOOKUP('Données projet'!$B$10,Paramètres!$A$1:$I$89,5,0)</f>
        <v>13.288548000000269</v>
      </c>
      <c r="AK137" s="13">
        <f t="shared" si="143"/>
        <v>4.531654695205642</v>
      </c>
      <c r="AL137" s="20">
        <f t="shared" si="112"/>
        <v>31.036853027483627</v>
      </c>
      <c r="AM137" s="59">
        <f t="shared" si="113"/>
        <v>324.37018636081694</v>
      </c>
      <c r="AN137" s="59">
        <f ca="1">AVERAGE(OFFSET($AM$3,0,0,'Données projet'!$E$10+1,1))-AVERAGE(OFFSET($H$3,0,0,'Données projet'!$E$10+1,1))</f>
        <v>403.92523699584234</v>
      </c>
      <c r="AO137" s="59">
        <f t="shared" si="144"/>
        <v>218.36990038879748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238.59150003592194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238.59150003592194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19.8100000000004</v>
      </c>
      <c r="BE137" s="13">
        <f>BD137*VLOOKUP('Données projet'!$B$11,Paramètres!$A$1:$I$89,3,0)*VLOOKUP('Données projet'!$B$11,Paramètres!$A$1:$I$89,5,0)</f>
        <v>18.851196000000382</v>
      </c>
      <c r="BF137" s="13">
        <f t="shared" si="145"/>
        <v>6.172221809210666</v>
      </c>
      <c r="BG137" s="20">
        <f t="shared" si="115"/>
        <v>43.582452684375909</v>
      </c>
      <c r="BH137" s="59">
        <f t="shared" si="116"/>
        <v>336.91578601770925</v>
      </c>
      <c r="BI137" s="59">
        <f ca="1">AVERAGE(OFFSET($BH$3,0,0,'Données projet'!$E$11+1,1))-AVERAGE(OFFSET($H$3,0,0,'Données projet'!$E$11+1,1))</f>
        <v>555.30922539833159</v>
      </c>
      <c r="BJ137" s="59">
        <f t="shared" si="146"/>
        <v>292.20785527099503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274.60531136209886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274.60531136209886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243</v>
      </c>
      <c r="BZ137" s="13">
        <f>BY137*VLOOKUP('Données projet'!$B$12,Paramètres!$A$1:$I$89,3,0)*VLOOKUP('Données projet'!$B$12,Paramètres!$A$1:$I$89,5,0)</f>
        <v>212.28480000000002</v>
      </c>
      <c r="CA137" s="13">
        <f t="shared" si="147"/>
        <v>52.434557099704193</v>
      </c>
      <c r="CB137" s="20">
        <f t="shared" si="118"/>
        <v>461.05288028198476</v>
      </c>
      <c r="CC137" s="59">
        <f t="shared" si="119"/>
        <v>754.38621361531807</v>
      </c>
      <c r="CD137" s="59">
        <f ca="1">AVERAGE(OFFSET($CC$3,0,0,'Données projet'!$E$12+1,1))-AVERAGE(OFFSET($H$3,0,0,'Données projet'!$E$12+1,1))</f>
        <v>354.24684313982857</v>
      </c>
      <c r="CE137" s="59">
        <f t="shared" si="148"/>
        <v>322.65043486962185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28.630844187352732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28.630844187352732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319</v>
      </c>
      <c r="CU137" s="17">
        <f>CT137*VLOOKUP('Données projet'!$B$13,Paramètres!$A$1:$I$89,3,0)*VLOOKUP('Données projet'!$B$13,Paramètres!$A$1:$I$89,5,0)</f>
        <v>233.89079999999998</v>
      </c>
      <c r="CV137" s="13">
        <f t="shared" si="149"/>
        <v>57.123140349023068</v>
      </c>
      <c r="CW137" s="20">
        <f t="shared" si="121"/>
        <v>506.84927944121517</v>
      </c>
      <c r="CX137" s="59">
        <f t="shared" si="122"/>
        <v>800.18261277454849</v>
      </c>
      <c r="CY137" s="59">
        <f ca="1">AVERAGE(OFFSET($CX$3,0,0,'Données projet'!$E$13+1,1))-AVERAGE(OFFSET($H$3,0,0,'Données projet'!$E$13+1,1))</f>
        <v>328.55201074501201</v>
      </c>
      <c r="CZ137" s="59">
        <f t="shared" si="150"/>
        <v>321.81422611044985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13.643514409010331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13.643514409010331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328.00000000000006</v>
      </c>
      <c r="DP137" s="17">
        <f>DO137*VLOOKUP('Données projet'!$B$14,Paramètres!$A$1:$I$89,3,0)*VLOOKUP('Données projet'!$B$14,Paramètres!$A$1:$I$89,5,0)</f>
        <v>255.84000000000006</v>
      </c>
      <c r="DQ137" s="13">
        <f t="shared" si="151"/>
        <v>61.834803371075836</v>
      </c>
      <c r="DR137" s="20">
        <f t="shared" si="124"/>
        <v>553.28361587129041</v>
      </c>
      <c r="DS137" s="59">
        <f t="shared" si="125"/>
        <v>846.61694920462378</v>
      </c>
      <c r="DT137" s="59">
        <f ca="1">AVERAGE(OFFSET($DS$3,0,0,'Données projet'!$E$14+1,1))-AVERAGE(OFFSET($H$3,0,0,'Données projet'!$E$14+1,1))</f>
        <v>288.82868507674738</v>
      </c>
      <c r="DU137" s="59">
        <f t="shared" si="152"/>
        <v>283.48738729114024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13.906061917082315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13.906061917082315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404.00000000000017</v>
      </c>
      <c r="EK137" s="17">
        <f>EJ137*VLOOKUP('Données projet'!$B$15,Paramètres!$A$1:$I$89,3,0)*VLOOKUP('Données projet'!$B$15,Paramètres!$A$1:$I$89,5,0)</f>
        <v>346.63200000000018</v>
      </c>
      <c r="EL137" s="13">
        <f t="shared" si="153"/>
        <v>80.868615263336864</v>
      </c>
      <c r="EM137" s="20">
        <f t="shared" si="127"/>
        <v>744.56357158364528</v>
      </c>
      <c r="EN137" s="59">
        <f t="shared" si="128"/>
        <v>1037.8969049169787</v>
      </c>
      <c r="EO137" s="59">
        <f ca="1">AVERAGE(OFFSET($EN$3,0,0,'Données projet'!$E$15+1,1))-AVERAGE(OFFSET($H$3,0,0,'Données projet'!$E$15+1,1))</f>
        <v>447.47021939360354</v>
      </c>
      <c r="EP137" s="59">
        <f t="shared" si="154"/>
        <v>256.77417912163997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75.752266210517917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75.752266210517917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319</v>
      </c>
      <c r="FF137" s="17">
        <f>FE137*VLOOKUP('Données projet'!$B$16,Paramètres!$A$1:$I$89,3,0)*VLOOKUP('Données projet'!$B$16,Paramètres!$A$1:$I$89,5,0)</f>
        <v>253.79640000000001</v>
      </c>
      <c r="FG137" s="13">
        <f t="shared" si="155"/>
        <v>61.39816832228076</v>
      </c>
      <c r="FH137" s="20">
        <f t="shared" si="130"/>
        <v>548.96387316130563</v>
      </c>
      <c r="FI137" s="59">
        <f t="shared" si="131"/>
        <v>842.29720649463889</v>
      </c>
      <c r="FJ137" s="59">
        <f ca="1">AVERAGE(OFFSET($FI$3,0,0,'Données projet'!$E$16+1,1))-AVERAGE(OFFSET($H$3,0,0,'Données projet'!$E$16+1,1))</f>
        <v>353.37024194969638</v>
      </c>
      <c r="FK137" s="59">
        <f t="shared" si="156"/>
        <v>345.4750813433123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18.247609820660518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18.247609820660518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234.00000000000003</v>
      </c>
      <c r="GA137" s="17">
        <f>FZ137*VLOOKUP('Données projet'!$B$17,Paramètres!$A$1:$I$89,3,0)*VLOOKUP('Données projet'!$B$17,Paramètres!$A$1:$I$89,5,0)</f>
        <v>189.82080000000005</v>
      </c>
      <c r="GB137" s="13">
        <f t="shared" si="157"/>
        <v>47.500332100049796</v>
      </c>
      <c r="GC137" s="20">
        <f t="shared" si="133"/>
        <v>413.33430507425345</v>
      </c>
      <c r="GD137" s="59">
        <f t="shared" si="134"/>
        <v>706.66763840758676</v>
      </c>
      <c r="GE137" s="59">
        <f ca="1">AVERAGE(OFFSET($GD$3,0,0,'Données projet'!$E$17+1,1))-AVERAGE(OFFSET($H$3,0,0,'Données projet'!$E$17+1,1))</f>
        <v>272.90535195666996</v>
      </c>
      <c r="GF137" s="59">
        <f t="shared" si="158"/>
        <v>222.25422164416898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15.886363441891424</v>
      </c>
      <c r="GM137" s="21">
        <f>EXP(-LN(2)/25)*GM136+(1-EXP(-LN(2)/25))/(LN(2)/25)*Calculateur!GH137*Calculateur!GJ137*VLOOKUP('Données projet'!$B$17,Paramètres!$A$1:$I$89,3,0)*0.475*44/12</f>
        <v>0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15.886363441891424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6">
        <f t="shared" si="110"/>
        <v>256.66666666666669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19.8100000000004</v>
      </c>
      <c r="O138" s="13">
        <f>N138*VLOOKUP('Données projet'!$B$9,Paramètres!$A$1:$I$89,3,0)*VLOOKUP('Données projet'!$B$9,Paramètres!$A$1:$I$89,5,0)</f>
        <v>17.924088000000364</v>
      </c>
      <c r="P138" s="13">
        <f t="shared" si="141"/>
        <v>5.9032212091029486</v>
      </c>
      <c r="Q138" s="20">
        <f t="shared" si="108"/>
        <v>41.499230205854936</v>
      </c>
      <c r="R138" s="59">
        <f t="shared" si="109"/>
        <v>334.83256353918824</v>
      </c>
      <c r="S138" s="59">
        <f ca="1">AVERAGE(OFFSET($R$3,0,0,'Données projet'!$E$9+1,1))-AVERAGE(OFFSET($H$3,0,0,'Données projet'!$E$9+1,1))</f>
        <v>530.15029472203241</v>
      </c>
      <c r="T138" s="59">
        <f t="shared" si="142"/>
        <v>279.93992816625956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255.98011777936702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255.98011777936702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19.8100000000004</v>
      </c>
      <c r="AJ138" s="13">
        <f>AI138*VLOOKUP('Données projet'!$B$10,Paramètres!$A$1:$I$89,3,0)*VLOOKUP('Données projet'!$B$10,Paramètres!$A$1:$I$89,5,0)</f>
        <v>13.288548000000269</v>
      </c>
      <c r="AK138" s="13">
        <f t="shared" si="143"/>
        <v>4.531654695205642</v>
      </c>
      <c r="AL138" s="20">
        <f t="shared" si="112"/>
        <v>31.036853027483627</v>
      </c>
      <c r="AM138" s="59">
        <f t="shared" si="113"/>
        <v>324.37018636081694</v>
      </c>
      <c r="AN138" s="59">
        <f ca="1">AVERAGE(OFFSET($AM$3,0,0,'Données projet'!$E$10+1,1))-AVERAGE(OFFSET($H$3,0,0,'Données projet'!$E$10+1,1))</f>
        <v>403.92523699584234</v>
      </c>
      <c r="AO138" s="59">
        <f t="shared" si="144"/>
        <v>218.36990038879748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233.91286624666299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233.91286624666299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19.8100000000004</v>
      </c>
      <c r="BE138" s="13">
        <f>BD138*VLOOKUP('Données projet'!$B$11,Paramètres!$A$1:$I$89,3,0)*VLOOKUP('Données projet'!$B$11,Paramètres!$A$1:$I$89,5,0)</f>
        <v>18.851196000000382</v>
      </c>
      <c r="BF138" s="13">
        <f t="shared" si="145"/>
        <v>6.172221809210666</v>
      </c>
      <c r="BG138" s="20">
        <f t="shared" si="115"/>
        <v>43.582452684375909</v>
      </c>
      <c r="BH138" s="59">
        <f t="shared" si="116"/>
        <v>336.91578601770925</v>
      </c>
      <c r="BI138" s="59">
        <f ca="1">AVERAGE(OFFSET($BH$3,0,0,'Données projet'!$E$11+1,1))-AVERAGE(OFFSET($H$3,0,0,'Données projet'!$E$11+1,1))</f>
        <v>555.30922539833159</v>
      </c>
      <c r="BJ138" s="59">
        <f t="shared" si="146"/>
        <v>292.20785527099503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269.22046869898952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269.22046869898952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243</v>
      </c>
      <c r="BZ138" s="13">
        <f>BY138*VLOOKUP('Données projet'!$B$12,Paramètres!$A$1:$I$89,3,0)*VLOOKUP('Données projet'!$B$12,Paramètres!$A$1:$I$89,5,0)</f>
        <v>212.28480000000002</v>
      </c>
      <c r="CA138" s="13">
        <f t="shared" si="147"/>
        <v>52.434557099704193</v>
      </c>
      <c r="CB138" s="20">
        <f t="shared" si="118"/>
        <v>461.05288028198476</v>
      </c>
      <c r="CC138" s="59">
        <f t="shared" si="119"/>
        <v>754.38621361531807</v>
      </c>
      <c r="CD138" s="59">
        <f ca="1">AVERAGE(OFFSET($CC$3,0,0,'Données projet'!$E$12+1,1))-AVERAGE(OFFSET($H$3,0,0,'Données projet'!$E$12+1,1))</f>
        <v>354.24684313982857</v>
      </c>
      <c r="CE138" s="59">
        <f t="shared" si="148"/>
        <v>322.65043486962185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28.069410795929361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28.069410795929361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319</v>
      </c>
      <c r="CU138" s="17">
        <f>CT138*VLOOKUP('Données projet'!$B$13,Paramètres!$A$1:$I$89,3,0)*VLOOKUP('Données projet'!$B$13,Paramètres!$A$1:$I$89,5,0)</f>
        <v>233.89079999999998</v>
      </c>
      <c r="CV138" s="13">
        <f t="shared" si="149"/>
        <v>57.123140349023068</v>
      </c>
      <c r="CW138" s="20">
        <f t="shared" si="121"/>
        <v>506.84927944121517</v>
      </c>
      <c r="CX138" s="59">
        <f t="shared" si="122"/>
        <v>800.18261277454849</v>
      </c>
      <c r="CY138" s="59">
        <f ca="1">AVERAGE(OFFSET($CX$3,0,0,'Données projet'!$E$13+1,1))-AVERAGE(OFFSET($H$3,0,0,'Données projet'!$E$13+1,1))</f>
        <v>328.55201074501201</v>
      </c>
      <c r="CZ138" s="59">
        <f t="shared" si="150"/>
        <v>321.81422611044985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13.375973413171726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13.375973413171726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328.00000000000006</v>
      </c>
      <c r="DP138" s="17">
        <f>DO138*VLOOKUP('Données projet'!$B$14,Paramètres!$A$1:$I$89,3,0)*VLOOKUP('Données projet'!$B$14,Paramètres!$A$1:$I$89,5,0)</f>
        <v>255.84000000000006</v>
      </c>
      <c r="DQ138" s="13">
        <f t="shared" si="151"/>
        <v>61.834803371075836</v>
      </c>
      <c r="DR138" s="20">
        <f t="shared" si="124"/>
        <v>553.28361587129041</v>
      </c>
      <c r="DS138" s="59">
        <f t="shared" si="125"/>
        <v>846.61694920462378</v>
      </c>
      <c r="DT138" s="59">
        <f ca="1">AVERAGE(OFFSET($DS$3,0,0,'Données projet'!$E$14+1,1))-AVERAGE(OFFSET($H$3,0,0,'Données projet'!$E$14+1,1))</f>
        <v>288.82868507674738</v>
      </c>
      <c r="DU138" s="59">
        <f t="shared" si="152"/>
        <v>283.48738729114024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13.633372524748586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13.633372524748586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404.00000000000017</v>
      </c>
      <c r="EK138" s="17">
        <f>EJ138*VLOOKUP('Données projet'!$B$15,Paramètres!$A$1:$I$89,3,0)*VLOOKUP('Données projet'!$B$15,Paramètres!$A$1:$I$89,5,0)</f>
        <v>346.63200000000018</v>
      </c>
      <c r="EL138" s="13">
        <f t="shared" si="153"/>
        <v>80.868615263336864</v>
      </c>
      <c r="EM138" s="20">
        <f t="shared" si="127"/>
        <v>744.56357158364528</v>
      </c>
      <c r="EN138" s="59">
        <f t="shared" si="128"/>
        <v>1037.8969049169787</v>
      </c>
      <c r="EO138" s="59">
        <f ca="1">AVERAGE(OFFSET($EN$3,0,0,'Données projet'!$E$15+1,1))-AVERAGE(OFFSET($H$3,0,0,'Données projet'!$E$15+1,1))</f>
        <v>447.47021939360354</v>
      </c>
      <c r="EP138" s="59">
        <f t="shared" si="154"/>
        <v>256.77417912163997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74.266810474449755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74.266810474449755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319</v>
      </c>
      <c r="FF138" s="17">
        <f>FE138*VLOOKUP('Données projet'!$B$16,Paramètres!$A$1:$I$89,3,0)*VLOOKUP('Données projet'!$B$16,Paramètres!$A$1:$I$89,5,0)</f>
        <v>253.79640000000001</v>
      </c>
      <c r="FG138" s="13">
        <f t="shared" si="155"/>
        <v>61.39816832228076</v>
      </c>
      <c r="FH138" s="20">
        <f t="shared" si="130"/>
        <v>548.96387316130563</v>
      </c>
      <c r="FI138" s="59">
        <f t="shared" si="131"/>
        <v>842.29720649463889</v>
      </c>
      <c r="FJ138" s="59">
        <f ca="1">AVERAGE(OFFSET($FI$3,0,0,'Données projet'!$E$16+1,1))-AVERAGE(OFFSET($H$3,0,0,'Données projet'!$E$16+1,1))</f>
        <v>353.37024194969638</v>
      </c>
      <c r="FK138" s="59">
        <f t="shared" si="156"/>
        <v>345.4750813433123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17.889785322020366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17.889785322020366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234.00000000000003</v>
      </c>
      <c r="GA138" s="17">
        <f>FZ138*VLOOKUP('Données projet'!$B$17,Paramètres!$A$1:$I$89,3,0)*VLOOKUP('Données projet'!$B$17,Paramètres!$A$1:$I$89,5,0)</f>
        <v>189.82080000000005</v>
      </c>
      <c r="GB138" s="13">
        <f t="shared" si="157"/>
        <v>47.500332100049796</v>
      </c>
      <c r="GC138" s="20">
        <f t="shared" si="133"/>
        <v>413.33430507425345</v>
      </c>
      <c r="GD138" s="59">
        <f t="shared" si="134"/>
        <v>706.66763840758676</v>
      </c>
      <c r="GE138" s="59">
        <f ca="1">AVERAGE(OFFSET($GD$3,0,0,'Données projet'!$E$17+1,1))-AVERAGE(OFFSET($H$3,0,0,'Données projet'!$E$17+1,1))</f>
        <v>272.90535195666996</v>
      </c>
      <c r="GF138" s="59">
        <f t="shared" si="158"/>
        <v>222.25422164416898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15.574841544520853</v>
      </c>
      <c r="GM138" s="21">
        <f>EXP(-LN(2)/25)*GM137+(1-EXP(-LN(2)/25))/(LN(2)/25)*Calculateur!GH138*Calculateur!GJ138*VLOOKUP('Données projet'!$B$17,Paramètres!$A$1:$I$89,3,0)*0.475*44/12</f>
        <v>0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15.574841544520853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6">
        <f t="shared" si="110"/>
        <v>256.66666666666669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19.8100000000004</v>
      </c>
      <c r="O139" s="13">
        <f>N139*VLOOKUP('Données projet'!$B$9,Paramètres!$A$1:$I$89,3,0)*VLOOKUP('Données projet'!$B$9,Paramètres!$A$1:$I$89,5,0)</f>
        <v>17.924088000000364</v>
      </c>
      <c r="P139" s="13">
        <f t="shared" si="141"/>
        <v>5.9032212091029486</v>
      </c>
      <c r="Q139" s="20">
        <f t="shared" si="108"/>
        <v>41.499230205854936</v>
      </c>
      <c r="R139" s="59">
        <f t="shared" si="109"/>
        <v>334.83256353918824</v>
      </c>
      <c r="S139" s="59">
        <f ca="1">AVERAGE(OFFSET($R$3,0,0,'Données projet'!$E$9+1,1))-AVERAGE(OFFSET($H$3,0,0,'Données projet'!$E$9+1,1))</f>
        <v>530.15029472203241</v>
      </c>
      <c r="T139" s="59">
        <f t="shared" si="142"/>
        <v>279.93992816625956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250.96050380216869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250.96050380216869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19.8100000000004</v>
      </c>
      <c r="AJ139" s="13">
        <f>AI139*VLOOKUP('Données projet'!$B$10,Paramètres!$A$1:$I$89,3,0)*VLOOKUP('Données projet'!$B$10,Paramètres!$A$1:$I$89,5,0)</f>
        <v>13.288548000000269</v>
      </c>
      <c r="AK139" s="13">
        <f t="shared" si="143"/>
        <v>4.531654695205642</v>
      </c>
      <c r="AL139" s="20">
        <f t="shared" si="112"/>
        <v>31.036853027483627</v>
      </c>
      <c r="AM139" s="59">
        <f t="shared" si="113"/>
        <v>324.37018636081694</v>
      </c>
      <c r="AN139" s="59">
        <f ca="1">AVERAGE(OFFSET($AM$3,0,0,'Données projet'!$E$10+1,1))-AVERAGE(OFFSET($H$3,0,0,'Données projet'!$E$10+1,1))</f>
        <v>403.92523699584234</v>
      </c>
      <c r="AO139" s="59">
        <f t="shared" si="144"/>
        <v>218.36990038879748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229.32597761232657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229.32597761232657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19.8100000000004</v>
      </c>
      <c r="BE139" s="13">
        <f>BD139*VLOOKUP('Données projet'!$B$11,Paramètres!$A$1:$I$89,3,0)*VLOOKUP('Données projet'!$B$11,Paramètres!$A$1:$I$89,5,0)</f>
        <v>18.851196000000382</v>
      </c>
      <c r="BF139" s="13">
        <f t="shared" si="145"/>
        <v>6.172221809210666</v>
      </c>
      <c r="BG139" s="20">
        <f t="shared" si="115"/>
        <v>43.582452684375909</v>
      </c>
      <c r="BH139" s="59">
        <f t="shared" si="116"/>
        <v>336.91578601770925</v>
      </c>
      <c r="BI139" s="59">
        <f ca="1">AVERAGE(OFFSET($BH$3,0,0,'Données projet'!$E$11+1,1))-AVERAGE(OFFSET($H$3,0,0,'Données projet'!$E$11+1,1))</f>
        <v>555.30922539833159</v>
      </c>
      <c r="BJ139" s="59">
        <f t="shared" si="146"/>
        <v>292.20785527099503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263.941219516074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263.941219516074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243</v>
      </c>
      <c r="BZ139" s="13">
        <f>BY139*VLOOKUP('Données projet'!$B$12,Paramètres!$A$1:$I$89,3,0)*VLOOKUP('Données projet'!$B$12,Paramètres!$A$1:$I$89,5,0)</f>
        <v>212.28480000000002</v>
      </c>
      <c r="CA139" s="13">
        <f t="shared" si="147"/>
        <v>52.434557099704193</v>
      </c>
      <c r="CB139" s="20">
        <f t="shared" si="118"/>
        <v>461.05288028198476</v>
      </c>
      <c r="CC139" s="59">
        <f t="shared" si="119"/>
        <v>754.38621361531807</v>
      </c>
      <c r="CD139" s="59">
        <f ca="1">AVERAGE(OFFSET($CC$3,0,0,'Données projet'!$E$12+1,1))-AVERAGE(OFFSET($H$3,0,0,'Données projet'!$E$12+1,1))</f>
        <v>354.24684313982857</v>
      </c>
      <c r="CE139" s="59">
        <f t="shared" si="148"/>
        <v>322.65043486962185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27.518986770871248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27.518986770871248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319</v>
      </c>
      <c r="CU139" s="17">
        <f>CT139*VLOOKUP('Données projet'!$B$13,Paramètres!$A$1:$I$89,3,0)*VLOOKUP('Données projet'!$B$13,Paramètres!$A$1:$I$89,5,0)</f>
        <v>233.89079999999998</v>
      </c>
      <c r="CV139" s="13">
        <f t="shared" si="149"/>
        <v>57.123140349023068</v>
      </c>
      <c r="CW139" s="20">
        <f t="shared" si="121"/>
        <v>506.84927944121517</v>
      </c>
      <c r="CX139" s="59">
        <f t="shared" si="122"/>
        <v>800.18261277454849</v>
      </c>
      <c r="CY139" s="59">
        <f ca="1">AVERAGE(OFFSET($CX$3,0,0,'Données projet'!$E$13+1,1))-AVERAGE(OFFSET($H$3,0,0,'Données projet'!$E$13+1,1))</f>
        <v>328.55201074501201</v>
      </c>
      <c r="CZ139" s="59">
        <f t="shared" si="150"/>
        <v>321.81422611044985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13.113678733077622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13.113678733077622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328.00000000000006</v>
      </c>
      <c r="DP139" s="17">
        <f>DO139*VLOOKUP('Données projet'!$B$14,Paramètres!$A$1:$I$89,3,0)*VLOOKUP('Données projet'!$B$14,Paramètres!$A$1:$I$89,5,0)</f>
        <v>255.84000000000006</v>
      </c>
      <c r="DQ139" s="13">
        <f t="shared" si="151"/>
        <v>61.834803371075836</v>
      </c>
      <c r="DR139" s="20">
        <f t="shared" si="124"/>
        <v>553.28361587129041</v>
      </c>
      <c r="DS139" s="59">
        <f t="shared" si="125"/>
        <v>846.61694920462378</v>
      </c>
      <c r="DT139" s="59">
        <f ca="1">AVERAGE(OFFSET($DS$3,0,0,'Données projet'!$E$14+1,1))-AVERAGE(OFFSET($H$3,0,0,'Données projet'!$E$14+1,1))</f>
        <v>288.82868507674738</v>
      </c>
      <c r="DU139" s="59">
        <f t="shared" si="152"/>
        <v>283.48738729114024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13.366030405074415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13.366030405074415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404.00000000000017</v>
      </c>
      <c r="EK139" s="17">
        <f>EJ139*VLOOKUP('Données projet'!$B$15,Paramètres!$A$1:$I$89,3,0)*VLOOKUP('Données projet'!$B$15,Paramètres!$A$1:$I$89,5,0)</f>
        <v>346.63200000000018</v>
      </c>
      <c r="EL139" s="13">
        <f t="shared" si="153"/>
        <v>80.868615263336864</v>
      </c>
      <c r="EM139" s="20">
        <f t="shared" si="127"/>
        <v>744.56357158364528</v>
      </c>
      <c r="EN139" s="59">
        <f t="shared" si="128"/>
        <v>1037.8969049169787</v>
      </c>
      <c r="EO139" s="59">
        <f ca="1">AVERAGE(OFFSET($EN$3,0,0,'Données projet'!$E$15+1,1))-AVERAGE(OFFSET($H$3,0,0,'Données projet'!$E$15+1,1))</f>
        <v>447.47021939360354</v>
      </c>
      <c r="EP139" s="59">
        <f t="shared" si="154"/>
        <v>256.77417912163997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72.810483619327357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72.810483619327357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319</v>
      </c>
      <c r="FF139" s="17">
        <f>FE139*VLOOKUP('Données projet'!$B$16,Paramètres!$A$1:$I$89,3,0)*VLOOKUP('Données projet'!$B$16,Paramètres!$A$1:$I$89,5,0)</f>
        <v>253.79640000000001</v>
      </c>
      <c r="FG139" s="13">
        <f t="shared" si="155"/>
        <v>61.39816832228076</v>
      </c>
      <c r="FH139" s="20">
        <f t="shared" si="130"/>
        <v>548.96387316130563</v>
      </c>
      <c r="FI139" s="59">
        <f t="shared" si="131"/>
        <v>842.29720649463889</v>
      </c>
      <c r="FJ139" s="59">
        <f ca="1">AVERAGE(OFFSET($FI$3,0,0,'Données projet'!$E$16+1,1))-AVERAGE(OFFSET($H$3,0,0,'Données projet'!$E$16+1,1))</f>
        <v>353.37024194969638</v>
      </c>
      <c r="FK139" s="59">
        <f t="shared" si="156"/>
        <v>345.4750813433123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17.538977543547151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17.538977543547151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234.00000000000003</v>
      </c>
      <c r="GA139" s="17">
        <f>FZ139*VLOOKUP('Données projet'!$B$17,Paramètres!$A$1:$I$89,3,0)*VLOOKUP('Données projet'!$B$17,Paramètres!$A$1:$I$89,5,0)</f>
        <v>189.82080000000005</v>
      </c>
      <c r="GB139" s="13">
        <f t="shared" si="157"/>
        <v>47.500332100049796</v>
      </c>
      <c r="GC139" s="20">
        <f t="shared" si="133"/>
        <v>413.33430507425345</v>
      </c>
      <c r="GD139" s="59">
        <f t="shared" si="134"/>
        <v>706.66763840758676</v>
      </c>
      <c r="GE139" s="59">
        <f ca="1">AVERAGE(OFFSET($GD$3,0,0,'Données projet'!$E$17+1,1))-AVERAGE(OFFSET($H$3,0,0,'Données projet'!$E$17+1,1))</f>
        <v>272.90535195666996</v>
      </c>
      <c r="GF139" s="59">
        <f t="shared" si="158"/>
        <v>222.25422164416898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15.269428401548122</v>
      </c>
      <c r="GM139" s="21">
        <f>EXP(-LN(2)/25)*GM138+(1-EXP(-LN(2)/25))/(LN(2)/25)*Calculateur!GH139*Calculateur!GJ139*VLOOKUP('Données projet'!$B$17,Paramètres!$A$1:$I$89,3,0)*0.475*44/12</f>
        <v>0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15.269428401548122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6">
        <f t="shared" si="110"/>
        <v>256.66666666666669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19.8100000000004</v>
      </c>
      <c r="O140" s="13">
        <f>N140*VLOOKUP('Données projet'!$B$9,Paramètres!$A$1:$I$89,3,0)*VLOOKUP('Données projet'!$B$9,Paramètres!$A$1:$I$89,5,0)</f>
        <v>17.924088000000364</v>
      </c>
      <c r="P140" s="13">
        <f t="shared" si="141"/>
        <v>5.9032212091029486</v>
      </c>
      <c r="Q140" s="20">
        <f t="shared" si="108"/>
        <v>41.499230205854936</v>
      </c>
      <c r="R140" s="59">
        <f t="shared" si="109"/>
        <v>334.83256353918824</v>
      </c>
      <c r="S140" s="59">
        <f ca="1">AVERAGE(OFFSET($R$3,0,0,'Données projet'!$E$9+1,1))-AVERAGE(OFFSET($H$3,0,0,'Données projet'!$E$9+1,1))</f>
        <v>530.15029472203241</v>
      </c>
      <c r="T140" s="59">
        <f t="shared" si="142"/>
        <v>279.93992816625956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246.039321393401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246.039321393401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19.8100000000004</v>
      </c>
      <c r="AJ140" s="13">
        <f>AI140*VLOOKUP('Données projet'!$B$10,Paramètres!$A$1:$I$89,3,0)*VLOOKUP('Données projet'!$B$10,Paramètres!$A$1:$I$89,5,0)</f>
        <v>13.288548000000269</v>
      </c>
      <c r="AK140" s="13">
        <f t="shared" si="143"/>
        <v>4.531654695205642</v>
      </c>
      <c r="AL140" s="20">
        <f t="shared" si="112"/>
        <v>31.036853027483627</v>
      </c>
      <c r="AM140" s="59">
        <f t="shared" si="113"/>
        <v>324.37018636081694</v>
      </c>
      <c r="AN140" s="59">
        <f ca="1">AVERAGE(OFFSET($AM$3,0,0,'Données projet'!$E$10+1,1))-AVERAGE(OFFSET($H$3,0,0,'Données projet'!$E$10+1,1))</f>
        <v>403.92523699584234</v>
      </c>
      <c r="AO140" s="59">
        <f t="shared" si="144"/>
        <v>218.36990038879748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224.82903506638368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224.82903506638368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19.8100000000004</v>
      </c>
      <c r="BE140" s="13">
        <f>BD140*VLOOKUP('Données projet'!$B$11,Paramètres!$A$1:$I$89,3,0)*VLOOKUP('Données projet'!$B$11,Paramètres!$A$1:$I$89,5,0)</f>
        <v>18.851196000000382</v>
      </c>
      <c r="BF140" s="13">
        <f t="shared" si="145"/>
        <v>6.172221809210666</v>
      </c>
      <c r="BG140" s="20">
        <f t="shared" si="115"/>
        <v>43.582452684375909</v>
      </c>
      <c r="BH140" s="59">
        <f t="shared" si="116"/>
        <v>336.91578601770925</v>
      </c>
      <c r="BI140" s="59">
        <f ca="1">AVERAGE(OFFSET($BH$3,0,0,'Données projet'!$E$11+1,1))-AVERAGE(OFFSET($H$3,0,0,'Données projet'!$E$11+1,1))</f>
        <v>555.30922539833159</v>
      </c>
      <c r="BJ140" s="59">
        <f t="shared" si="146"/>
        <v>292.20785527099503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258.76549318961145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258.76549318961145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243</v>
      </c>
      <c r="BZ140" s="13">
        <f>BY140*VLOOKUP('Données projet'!$B$12,Paramètres!$A$1:$I$89,3,0)*VLOOKUP('Données projet'!$B$12,Paramètres!$A$1:$I$89,5,0)</f>
        <v>212.28480000000002</v>
      </c>
      <c r="CA140" s="13">
        <f t="shared" si="147"/>
        <v>52.434557099704193</v>
      </c>
      <c r="CB140" s="20">
        <f t="shared" si="118"/>
        <v>461.05288028198476</v>
      </c>
      <c r="CC140" s="59">
        <f t="shared" si="119"/>
        <v>754.38621361531807</v>
      </c>
      <c r="CD140" s="59">
        <f ca="1">AVERAGE(OFFSET($CC$3,0,0,'Données projet'!$E$12+1,1))-AVERAGE(OFFSET($H$3,0,0,'Données projet'!$E$12+1,1))</f>
        <v>354.24684313982857</v>
      </c>
      <c r="CE140" s="59">
        <f t="shared" si="148"/>
        <v>322.65043486962185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26.979356225219018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26.979356225219018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319</v>
      </c>
      <c r="CU140" s="17">
        <f>CT140*VLOOKUP('Données projet'!$B$13,Paramètres!$A$1:$I$89,3,0)*VLOOKUP('Données projet'!$B$13,Paramètres!$A$1:$I$89,5,0)</f>
        <v>233.89079999999998</v>
      </c>
      <c r="CV140" s="13">
        <f t="shared" si="149"/>
        <v>57.123140349023068</v>
      </c>
      <c r="CW140" s="20">
        <f t="shared" si="121"/>
        <v>506.84927944121517</v>
      </c>
      <c r="CX140" s="59">
        <f t="shared" si="122"/>
        <v>800.18261277454849</v>
      </c>
      <c r="CY140" s="59">
        <f ca="1">AVERAGE(OFFSET($CX$3,0,0,'Données projet'!$E$13+1,1))-AVERAGE(OFFSET($H$3,0,0,'Données projet'!$E$13+1,1))</f>
        <v>328.55201074501201</v>
      </c>
      <c r="CZ140" s="59">
        <f t="shared" si="150"/>
        <v>321.81422611044985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12.856527491676205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12.856527491676205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328.00000000000006</v>
      </c>
      <c r="DP140" s="17">
        <f>DO140*VLOOKUP('Données projet'!$B$14,Paramètres!$A$1:$I$89,3,0)*VLOOKUP('Données projet'!$B$14,Paramètres!$A$1:$I$89,5,0)</f>
        <v>255.84000000000006</v>
      </c>
      <c r="DQ140" s="13">
        <f t="shared" si="151"/>
        <v>61.834803371075836</v>
      </c>
      <c r="DR140" s="20">
        <f t="shared" si="124"/>
        <v>553.28361587129041</v>
      </c>
      <c r="DS140" s="59">
        <f t="shared" si="125"/>
        <v>846.61694920462378</v>
      </c>
      <c r="DT140" s="59">
        <f ca="1">AVERAGE(OFFSET($DS$3,0,0,'Données projet'!$E$14+1,1))-AVERAGE(OFFSET($H$3,0,0,'Données projet'!$E$14+1,1))</f>
        <v>288.82868507674738</v>
      </c>
      <c r="DU140" s="59">
        <f t="shared" si="152"/>
        <v>283.48738729114024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13.103930701304463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13.103930701304463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404.00000000000017</v>
      </c>
      <c r="EK140" s="17">
        <f>EJ140*VLOOKUP('Données projet'!$B$15,Paramètres!$A$1:$I$89,3,0)*VLOOKUP('Données projet'!$B$15,Paramètres!$A$1:$I$89,5,0)</f>
        <v>346.63200000000018</v>
      </c>
      <c r="EL140" s="13">
        <f t="shared" si="153"/>
        <v>80.868615263336864</v>
      </c>
      <c r="EM140" s="20">
        <f t="shared" si="127"/>
        <v>744.56357158364528</v>
      </c>
      <c r="EN140" s="59">
        <f t="shared" si="128"/>
        <v>1037.8969049169787</v>
      </c>
      <c r="EO140" s="59">
        <f ca="1">AVERAGE(OFFSET($EN$3,0,0,'Données projet'!$E$15+1,1))-AVERAGE(OFFSET($H$3,0,0,'Données projet'!$E$15+1,1))</f>
        <v>447.47021939360354</v>
      </c>
      <c r="EP140" s="59">
        <f t="shared" si="154"/>
        <v>256.77417912163997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71.382714445562229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71.382714445562229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319</v>
      </c>
      <c r="FF140" s="17">
        <f>FE140*VLOOKUP('Données projet'!$B$16,Paramètres!$A$1:$I$89,3,0)*VLOOKUP('Données projet'!$B$16,Paramètres!$A$1:$I$89,5,0)</f>
        <v>253.79640000000001</v>
      </c>
      <c r="FG140" s="13">
        <f t="shared" si="155"/>
        <v>61.39816832228076</v>
      </c>
      <c r="FH140" s="20">
        <f t="shared" si="130"/>
        <v>548.96387316130563</v>
      </c>
      <c r="FI140" s="59">
        <f t="shared" si="131"/>
        <v>842.29720649463889</v>
      </c>
      <c r="FJ140" s="59">
        <f ca="1">AVERAGE(OFFSET($FI$3,0,0,'Données projet'!$E$16+1,1))-AVERAGE(OFFSET($H$3,0,0,'Données projet'!$E$16+1,1))</f>
        <v>353.37024194969638</v>
      </c>
      <c r="FK140" s="59">
        <f t="shared" si="156"/>
        <v>345.4750813433123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17.19504889163818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17.19504889163818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234.00000000000003</v>
      </c>
      <c r="GA140" s="17">
        <f>FZ140*VLOOKUP('Données projet'!$B$17,Paramètres!$A$1:$I$89,3,0)*VLOOKUP('Données projet'!$B$17,Paramètres!$A$1:$I$89,5,0)</f>
        <v>189.82080000000005</v>
      </c>
      <c r="GB140" s="13">
        <f t="shared" si="157"/>
        <v>47.500332100049796</v>
      </c>
      <c r="GC140" s="20">
        <f t="shared" si="133"/>
        <v>413.33430507425345</v>
      </c>
      <c r="GD140" s="59">
        <f t="shared" si="134"/>
        <v>706.66763840758676</v>
      </c>
      <c r="GE140" s="59">
        <f ca="1">AVERAGE(OFFSET($GD$3,0,0,'Données projet'!$E$17+1,1))-AVERAGE(OFFSET($H$3,0,0,'Données projet'!$E$17+1,1))</f>
        <v>272.90535195666996</v>
      </c>
      <c r="GF140" s="59">
        <f t="shared" si="158"/>
        <v>222.25422164416898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14.970004224025464</v>
      </c>
      <c r="GM140" s="21">
        <f>EXP(-LN(2)/25)*GM139+(1-EXP(-LN(2)/25))/(LN(2)/25)*Calculateur!GH140*Calculateur!GJ140*VLOOKUP('Données projet'!$B$17,Paramètres!$A$1:$I$89,3,0)*0.475*44/12</f>
        <v>0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14.970004224025464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6">
        <f t="shared" si="110"/>
        <v>256.66666666666669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19.8100000000004</v>
      </c>
      <c r="O141" s="13">
        <f>N141*VLOOKUP('Données projet'!$B$9,Paramètres!$A$1:$I$89,3,0)*VLOOKUP('Données projet'!$B$9,Paramètres!$A$1:$I$89,5,0)</f>
        <v>17.924088000000364</v>
      </c>
      <c r="P141" s="13">
        <f t="shared" si="141"/>
        <v>5.9032212091029486</v>
      </c>
      <c r="Q141" s="20">
        <f t="shared" si="108"/>
        <v>41.499230205854936</v>
      </c>
      <c r="R141" s="59">
        <f t="shared" si="109"/>
        <v>334.83256353918824</v>
      </c>
      <c r="S141" s="59">
        <f ca="1">AVERAGE(OFFSET($R$3,0,0,'Données projet'!$E$9+1,1))-AVERAGE(OFFSET($H$3,0,0,'Données projet'!$E$9+1,1))</f>
        <v>530.15029472203241</v>
      </c>
      <c r="T141" s="59">
        <f t="shared" si="142"/>
        <v>279.93992816625956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241.21464037004435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241.21464037004435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19.8100000000004</v>
      </c>
      <c r="AJ141" s="13">
        <f>AI141*VLOOKUP('Données projet'!$B$10,Paramètres!$A$1:$I$89,3,0)*VLOOKUP('Données projet'!$B$10,Paramètres!$A$1:$I$89,5,0)</f>
        <v>13.288548000000269</v>
      </c>
      <c r="AK141" s="13">
        <f t="shared" si="143"/>
        <v>4.531654695205642</v>
      </c>
      <c r="AL141" s="20">
        <f t="shared" si="112"/>
        <v>31.036853027483627</v>
      </c>
      <c r="AM141" s="59">
        <f t="shared" si="113"/>
        <v>324.37018636081694</v>
      </c>
      <c r="AN141" s="59">
        <f ca="1">AVERAGE(OFFSET($AM$3,0,0,'Données projet'!$E$10+1,1))-AVERAGE(OFFSET($H$3,0,0,'Données projet'!$E$10+1,1))</f>
        <v>403.92523699584234</v>
      </c>
      <c r="AO141" s="59">
        <f t="shared" si="144"/>
        <v>218.36990038879748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220.42027482090262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220.42027482090262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19.8100000000004</v>
      </c>
      <c r="BE141" s="13">
        <f>BD141*VLOOKUP('Données projet'!$B$11,Paramètres!$A$1:$I$89,3,0)*VLOOKUP('Données projet'!$B$11,Paramètres!$A$1:$I$89,5,0)</f>
        <v>18.851196000000382</v>
      </c>
      <c r="BF141" s="13">
        <f t="shared" si="145"/>
        <v>6.172221809210666</v>
      </c>
      <c r="BG141" s="20">
        <f t="shared" si="115"/>
        <v>43.582452684375909</v>
      </c>
      <c r="BH141" s="59">
        <f t="shared" si="116"/>
        <v>336.91578601770925</v>
      </c>
      <c r="BI141" s="59">
        <f ca="1">AVERAGE(OFFSET($BH$3,0,0,'Données projet'!$E$11+1,1))-AVERAGE(OFFSET($H$3,0,0,'Données projet'!$E$11+1,1))</f>
        <v>555.30922539833159</v>
      </c>
      <c r="BJ141" s="59">
        <f t="shared" si="146"/>
        <v>292.20785527099503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253.69125969952947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253.69125969952947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243</v>
      </c>
      <c r="BZ141" s="13">
        <f>BY141*VLOOKUP('Données projet'!$B$12,Paramètres!$A$1:$I$89,3,0)*VLOOKUP('Données projet'!$B$12,Paramètres!$A$1:$I$89,5,0)</f>
        <v>212.28480000000002</v>
      </c>
      <c r="CA141" s="13">
        <f t="shared" si="147"/>
        <v>52.434557099704193</v>
      </c>
      <c r="CB141" s="20">
        <f t="shared" si="118"/>
        <v>461.05288028198476</v>
      </c>
      <c r="CC141" s="59">
        <f t="shared" si="119"/>
        <v>754.38621361531807</v>
      </c>
      <c r="CD141" s="59">
        <f ca="1">AVERAGE(OFFSET($CC$3,0,0,'Données projet'!$E$12+1,1))-AVERAGE(OFFSET($H$3,0,0,'Données projet'!$E$12+1,1))</f>
        <v>354.24684313982857</v>
      </c>
      <c r="CE141" s="59">
        <f t="shared" si="148"/>
        <v>322.65043486962185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26.450307505424895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26.450307505424895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319</v>
      </c>
      <c r="CU141" s="17">
        <f>CT141*VLOOKUP('Données projet'!$B$13,Paramètres!$A$1:$I$89,3,0)*VLOOKUP('Données projet'!$B$13,Paramètres!$A$1:$I$89,5,0)</f>
        <v>233.89079999999998</v>
      </c>
      <c r="CV141" s="13">
        <f t="shared" si="149"/>
        <v>57.123140349023068</v>
      </c>
      <c r="CW141" s="20">
        <f t="shared" si="121"/>
        <v>506.84927944121517</v>
      </c>
      <c r="CX141" s="59">
        <f t="shared" si="122"/>
        <v>800.18261277454849</v>
      </c>
      <c r="CY141" s="59">
        <f ca="1">AVERAGE(OFFSET($CX$3,0,0,'Données projet'!$E$13+1,1))-AVERAGE(OFFSET($H$3,0,0,'Données projet'!$E$13+1,1))</f>
        <v>328.55201074501201</v>
      </c>
      <c r="CZ141" s="59">
        <f t="shared" si="150"/>
        <v>321.81422611044985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12.6044188292719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12.6044188292719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328.00000000000006</v>
      </c>
      <c r="DP141" s="17">
        <f>DO141*VLOOKUP('Données projet'!$B$14,Paramètres!$A$1:$I$89,3,0)*VLOOKUP('Données projet'!$B$14,Paramètres!$A$1:$I$89,5,0)</f>
        <v>255.84000000000006</v>
      </c>
      <c r="DQ141" s="13">
        <f t="shared" si="151"/>
        <v>61.834803371075836</v>
      </c>
      <c r="DR141" s="20">
        <f t="shared" si="124"/>
        <v>553.28361587129041</v>
      </c>
      <c r="DS141" s="59">
        <f t="shared" si="125"/>
        <v>846.61694920462378</v>
      </c>
      <c r="DT141" s="59">
        <f ca="1">AVERAGE(OFFSET($DS$3,0,0,'Données projet'!$E$14+1,1))-AVERAGE(OFFSET($H$3,0,0,'Données projet'!$E$14+1,1))</f>
        <v>288.82868507674738</v>
      </c>
      <c r="DU141" s="59">
        <f t="shared" si="152"/>
        <v>283.48738729114024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12.846970612860407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12.846970612860407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404.00000000000017</v>
      </c>
      <c r="EK141" s="17">
        <f>EJ141*VLOOKUP('Données projet'!$B$15,Paramètres!$A$1:$I$89,3,0)*VLOOKUP('Données projet'!$B$15,Paramètres!$A$1:$I$89,5,0)</f>
        <v>346.63200000000018</v>
      </c>
      <c r="EL141" s="13">
        <f t="shared" si="153"/>
        <v>80.868615263336864</v>
      </c>
      <c r="EM141" s="20">
        <f t="shared" si="127"/>
        <v>744.56357158364528</v>
      </c>
      <c r="EN141" s="59">
        <f t="shared" si="128"/>
        <v>1037.8969049169787</v>
      </c>
      <c r="EO141" s="59">
        <f ca="1">AVERAGE(OFFSET($EN$3,0,0,'Données projet'!$E$15+1,1))-AVERAGE(OFFSET($H$3,0,0,'Données projet'!$E$15+1,1))</f>
        <v>447.47021939360354</v>
      </c>
      <c r="EP141" s="59">
        <f t="shared" si="154"/>
        <v>256.77417912163997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69.982942954441427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69.982942954441427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319</v>
      </c>
      <c r="FF141" s="17">
        <f>FE141*VLOOKUP('Données projet'!$B$16,Paramètres!$A$1:$I$89,3,0)*VLOOKUP('Données projet'!$B$16,Paramètres!$A$1:$I$89,5,0)</f>
        <v>253.79640000000001</v>
      </c>
      <c r="FG141" s="13">
        <f t="shared" si="155"/>
        <v>61.39816832228076</v>
      </c>
      <c r="FH141" s="20">
        <f t="shared" si="130"/>
        <v>548.96387316130563</v>
      </c>
      <c r="FI141" s="59">
        <f t="shared" si="131"/>
        <v>842.29720649463889</v>
      </c>
      <c r="FJ141" s="59">
        <f ca="1">AVERAGE(OFFSET($FI$3,0,0,'Données projet'!$E$16+1,1))-AVERAGE(OFFSET($H$3,0,0,'Données projet'!$E$16+1,1))</f>
        <v>353.37024194969638</v>
      </c>
      <c r="FK141" s="59">
        <f t="shared" si="156"/>
        <v>345.4750813433123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16.857864470817379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16.857864470817379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234.00000000000003</v>
      </c>
      <c r="GA141" s="17">
        <f>FZ141*VLOOKUP('Données projet'!$B$17,Paramètres!$A$1:$I$89,3,0)*VLOOKUP('Données projet'!$B$17,Paramètres!$A$1:$I$89,5,0)</f>
        <v>189.82080000000005</v>
      </c>
      <c r="GB141" s="13">
        <f t="shared" si="157"/>
        <v>47.500332100049796</v>
      </c>
      <c r="GC141" s="20">
        <f t="shared" si="133"/>
        <v>413.33430507425345</v>
      </c>
      <c r="GD141" s="59">
        <f t="shared" si="134"/>
        <v>706.66763840758676</v>
      </c>
      <c r="GE141" s="59">
        <f ca="1">AVERAGE(OFFSET($GD$3,0,0,'Données projet'!$E$17+1,1))-AVERAGE(OFFSET($H$3,0,0,'Données projet'!$E$17+1,1))</f>
        <v>272.90535195666996</v>
      </c>
      <c r="GF141" s="59">
        <f t="shared" si="158"/>
        <v>222.25422164416898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14.67645157199331</v>
      </c>
      <c r="GM141" s="21">
        <f>EXP(-LN(2)/25)*GM140+(1-EXP(-LN(2)/25))/(LN(2)/25)*Calculateur!GH141*Calculateur!GJ141*VLOOKUP('Données projet'!$B$17,Paramètres!$A$1:$I$89,3,0)*0.475*44/12</f>
        <v>0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14.67645157199331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6">
        <f t="shared" si="110"/>
        <v>256.66666666666669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19.8100000000004</v>
      </c>
      <c r="O142" s="13">
        <f>N142*VLOOKUP('Données projet'!$B$9,Paramètres!$A$1:$I$89,3,0)*VLOOKUP('Données projet'!$B$9,Paramètres!$A$1:$I$89,5,0)</f>
        <v>17.924088000000364</v>
      </c>
      <c r="P142" s="13">
        <f t="shared" si="141"/>
        <v>5.9032212091029486</v>
      </c>
      <c r="Q142" s="20">
        <f t="shared" si="108"/>
        <v>41.499230205854936</v>
      </c>
      <c r="R142" s="59">
        <f t="shared" si="109"/>
        <v>334.83256353918824</v>
      </c>
      <c r="S142" s="59">
        <f ca="1">AVERAGE(OFFSET($R$3,0,0,'Données projet'!$E$9+1,1))-AVERAGE(OFFSET($H$3,0,0,'Données projet'!$E$9+1,1))</f>
        <v>530.15029472203241</v>
      </c>
      <c r="T142" s="59">
        <f t="shared" si="142"/>
        <v>279.93992816625956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236.48456839879088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236.48456839879088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19.8100000000004</v>
      </c>
      <c r="AJ142" s="13">
        <f>AI142*VLOOKUP('Données projet'!$B$10,Paramètres!$A$1:$I$89,3,0)*VLOOKUP('Données projet'!$B$10,Paramètres!$A$1:$I$89,5,0)</f>
        <v>13.288548000000269</v>
      </c>
      <c r="AK142" s="13">
        <f t="shared" si="143"/>
        <v>4.531654695205642</v>
      </c>
      <c r="AL142" s="20">
        <f t="shared" si="112"/>
        <v>31.036853027483627</v>
      </c>
      <c r="AM142" s="59">
        <f t="shared" si="113"/>
        <v>324.37018636081694</v>
      </c>
      <c r="AN142" s="59">
        <f ca="1">AVERAGE(OFFSET($AM$3,0,0,'Données projet'!$E$10+1,1))-AVERAGE(OFFSET($H$3,0,0,'Données projet'!$E$10+1,1))</f>
        <v>403.92523699584234</v>
      </c>
      <c r="AO142" s="59">
        <f t="shared" si="144"/>
        <v>218.36990038879748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216.0979676747572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216.0979676747572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19.8100000000004</v>
      </c>
      <c r="BE142" s="13">
        <f>BD142*VLOOKUP('Données projet'!$B$11,Paramètres!$A$1:$I$89,3,0)*VLOOKUP('Données projet'!$B$11,Paramètres!$A$1:$I$89,5,0)</f>
        <v>18.851196000000382</v>
      </c>
      <c r="BF142" s="13">
        <f t="shared" si="145"/>
        <v>6.172221809210666</v>
      </c>
      <c r="BG142" s="20">
        <f t="shared" si="115"/>
        <v>43.582452684375909</v>
      </c>
      <c r="BH142" s="59">
        <f t="shared" si="116"/>
        <v>336.91578601770925</v>
      </c>
      <c r="BI142" s="59">
        <f ca="1">AVERAGE(OFFSET($BH$3,0,0,'Données projet'!$E$11+1,1))-AVERAGE(OFFSET($H$3,0,0,'Données projet'!$E$11+1,1))</f>
        <v>555.30922539833159</v>
      </c>
      <c r="BJ142" s="59">
        <f t="shared" si="146"/>
        <v>292.20785527099503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248.71652883321116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248.71652883321116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243</v>
      </c>
      <c r="BZ142" s="13">
        <f>BY142*VLOOKUP('Données projet'!$B$12,Paramètres!$A$1:$I$89,3,0)*VLOOKUP('Données projet'!$B$12,Paramètres!$A$1:$I$89,5,0)</f>
        <v>212.28480000000002</v>
      </c>
      <c r="CA142" s="13">
        <f t="shared" si="147"/>
        <v>52.434557099704193</v>
      </c>
      <c r="CB142" s="20">
        <f t="shared" si="118"/>
        <v>461.05288028198476</v>
      </c>
      <c r="CC142" s="59">
        <f t="shared" si="119"/>
        <v>754.38621361531807</v>
      </c>
      <c r="CD142" s="59">
        <f ca="1">AVERAGE(OFFSET($CC$3,0,0,'Données projet'!$E$12+1,1))-AVERAGE(OFFSET($H$3,0,0,'Données projet'!$E$12+1,1))</f>
        <v>354.24684313982857</v>
      </c>
      <c r="CE142" s="59">
        <f t="shared" si="148"/>
        <v>322.65043486962185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25.93163310833808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25.93163310833808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319</v>
      </c>
      <c r="CU142" s="17">
        <f>CT142*VLOOKUP('Données projet'!$B$13,Paramètres!$A$1:$I$89,3,0)*VLOOKUP('Données projet'!$B$13,Paramètres!$A$1:$I$89,5,0)</f>
        <v>233.89079999999998</v>
      </c>
      <c r="CV142" s="13">
        <f t="shared" si="149"/>
        <v>57.123140349023068</v>
      </c>
      <c r="CW142" s="20">
        <f t="shared" si="121"/>
        <v>506.84927944121517</v>
      </c>
      <c r="CX142" s="59">
        <f t="shared" si="122"/>
        <v>800.18261277454849</v>
      </c>
      <c r="CY142" s="59">
        <f ca="1">AVERAGE(OFFSET($CX$3,0,0,'Données projet'!$E$13+1,1))-AVERAGE(OFFSET($H$3,0,0,'Données projet'!$E$13+1,1))</f>
        <v>328.55201074501201</v>
      </c>
      <c r="CZ142" s="59">
        <f t="shared" si="150"/>
        <v>321.81422611044985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12.357253863966243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12.357253863966243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328.00000000000006</v>
      </c>
      <c r="DP142" s="17">
        <f>DO142*VLOOKUP('Données projet'!$B$14,Paramètres!$A$1:$I$89,3,0)*VLOOKUP('Données projet'!$B$14,Paramètres!$A$1:$I$89,5,0)</f>
        <v>255.84000000000006</v>
      </c>
      <c r="DQ142" s="13">
        <f t="shared" si="151"/>
        <v>61.834803371075836</v>
      </c>
      <c r="DR142" s="20">
        <f t="shared" si="124"/>
        <v>553.28361587129041</v>
      </c>
      <c r="DS142" s="59">
        <f t="shared" si="125"/>
        <v>846.61694920462378</v>
      </c>
      <c r="DT142" s="59">
        <f ca="1">AVERAGE(OFFSET($DS$3,0,0,'Données projet'!$E$14+1,1))-AVERAGE(OFFSET($H$3,0,0,'Données projet'!$E$14+1,1))</f>
        <v>288.82868507674738</v>
      </c>
      <c r="DU142" s="59">
        <f t="shared" si="152"/>
        <v>283.48738729114024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12.59504935502056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12.59504935502056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404.00000000000017</v>
      </c>
      <c r="EK142" s="17">
        <f>EJ142*VLOOKUP('Données projet'!$B$15,Paramètres!$A$1:$I$89,3,0)*VLOOKUP('Données projet'!$B$15,Paramètres!$A$1:$I$89,5,0)</f>
        <v>346.63200000000018</v>
      </c>
      <c r="EL142" s="13">
        <f t="shared" si="153"/>
        <v>80.868615263336864</v>
      </c>
      <c r="EM142" s="20">
        <f t="shared" si="127"/>
        <v>744.56357158364528</v>
      </c>
      <c r="EN142" s="59">
        <f t="shared" si="128"/>
        <v>1037.8969049169787</v>
      </c>
      <c r="EO142" s="59">
        <f ca="1">AVERAGE(OFFSET($EN$3,0,0,'Données projet'!$E$15+1,1))-AVERAGE(OFFSET($H$3,0,0,'Données projet'!$E$15+1,1))</f>
        <v>447.47021939360354</v>
      </c>
      <c r="EP142" s="59">
        <f t="shared" si="154"/>
        <v>256.77417912163997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68.610620128485195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68.610620128485195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319</v>
      </c>
      <c r="FF142" s="17">
        <f>FE142*VLOOKUP('Données projet'!$B$16,Paramètres!$A$1:$I$89,3,0)*VLOOKUP('Données projet'!$B$16,Paramètres!$A$1:$I$89,5,0)</f>
        <v>253.79640000000001</v>
      </c>
      <c r="FG142" s="13">
        <f t="shared" si="155"/>
        <v>61.39816832228076</v>
      </c>
      <c r="FH142" s="20">
        <f t="shared" si="130"/>
        <v>548.96387316130563</v>
      </c>
      <c r="FI142" s="59">
        <f t="shared" si="131"/>
        <v>842.29720649463889</v>
      </c>
      <c r="FJ142" s="59">
        <f ca="1">AVERAGE(OFFSET($FI$3,0,0,'Données projet'!$E$16+1,1))-AVERAGE(OFFSET($H$3,0,0,'Données projet'!$E$16+1,1))</f>
        <v>353.37024194969638</v>
      </c>
      <c r="FK142" s="59">
        <f t="shared" si="156"/>
        <v>345.4750813433123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16.527292030826686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16.527292030826686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234.00000000000003</v>
      </c>
      <c r="GA142" s="17">
        <f>FZ142*VLOOKUP('Données projet'!$B$17,Paramètres!$A$1:$I$89,3,0)*VLOOKUP('Données projet'!$B$17,Paramètres!$A$1:$I$89,5,0)</f>
        <v>189.82080000000005</v>
      </c>
      <c r="GB142" s="13">
        <f t="shared" si="157"/>
        <v>47.500332100049796</v>
      </c>
      <c r="GC142" s="20">
        <f t="shared" si="133"/>
        <v>413.33430507425345</v>
      </c>
      <c r="GD142" s="59">
        <f t="shared" si="134"/>
        <v>706.66763840758676</v>
      </c>
      <c r="GE142" s="59">
        <f ca="1">AVERAGE(OFFSET($GD$3,0,0,'Données projet'!$E$17+1,1))-AVERAGE(OFFSET($H$3,0,0,'Données projet'!$E$17+1,1))</f>
        <v>272.90535195666996</v>
      </c>
      <c r="GF142" s="59">
        <f t="shared" si="158"/>
        <v>222.25422164416898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14.388655308418068</v>
      </c>
      <c r="GM142" s="21">
        <f>EXP(-LN(2)/25)*GM141+(1-EXP(-LN(2)/25))/(LN(2)/25)*Calculateur!GH142*Calculateur!GJ142*VLOOKUP('Données projet'!$B$17,Paramètres!$A$1:$I$89,3,0)*0.475*44/12</f>
        <v>0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14.388655308418068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6">
        <f t="shared" si="110"/>
        <v>256.66666666666669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19.8100000000004</v>
      </c>
      <c r="O143" s="13">
        <f>N143*VLOOKUP('Données projet'!$B$9,Paramètres!$A$1:$I$89,3,0)*VLOOKUP('Données projet'!$B$9,Paramètres!$A$1:$I$89,5,0)</f>
        <v>17.924088000000364</v>
      </c>
      <c r="P143" s="13">
        <f t="shared" si="141"/>
        <v>5.9032212091029486</v>
      </c>
      <c r="Q143" s="20">
        <f t="shared" si="108"/>
        <v>41.499230205854936</v>
      </c>
      <c r="R143" s="59">
        <f t="shared" si="109"/>
        <v>334.83256353918824</v>
      </c>
      <c r="S143" s="59">
        <f ca="1">AVERAGE(OFFSET($R$3,0,0,'Données projet'!$E$9+1,1))-AVERAGE(OFFSET($H$3,0,0,'Données projet'!$E$9+1,1))</f>
        <v>530.15029472203241</v>
      </c>
      <c r="T143" s="59">
        <f t="shared" si="142"/>
        <v>279.93992816625956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231.84725025383466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231.84725025383466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19.8100000000004</v>
      </c>
      <c r="AJ143" s="13">
        <f>AI143*VLOOKUP('Données projet'!$B$10,Paramètres!$A$1:$I$89,3,0)*VLOOKUP('Données projet'!$B$10,Paramètres!$A$1:$I$89,5,0)</f>
        <v>13.288548000000269</v>
      </c>
      <c r="AK143" s="13">
        <f t="shared" si="143"/>
        <v>4.531654695205642</v>
      </c>
      <c r="AL143" s="20">
        <f t="shared" si="112"/>
        <v>31.036853027483627</v>
      </c>
      <c r="AM143" s="59">
        <f t="shared" si="113"/>
        <v>324.37018636081694</v>
      </c>
      <c r="AN143" s="59">
        <f ca="1">AVERAGE(OFFSET($AM$3,0,0,'Données projet'!$E$10+1,1))-AVERAGE(OFFSET($H$3,0,0,'Données projet'!$E$10+1,1))</f>
        <v>403.92523699584234</v>
      </c>
      <c r="AO143" s="59">
        <f t="shared" si="144"/>
        <v>218.36990038879748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211.86041833540065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211.86041833540065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19.8100000000004</v>
      </c>
      <c r="BE143" s="13">
        <f>BD143*VLOOKUP('Données projet'!$B$11,Paramètres!$A$1:$I$89,3,0)*VLOOKUP('Données projet'!$B$11,Paramètres!$A$1:$I$89,5,0)</f>
        <v>18.851196000000382</v>
      </c>
      <c r="BF143" s="13">
        <f t="shared" si="145"/>
        <v>6.172221809210666</v>
      </c>
      <c r="BG143" s="20">
        <f t="shared" si="115"/>
        <v>43.582452684375909</v>
      </c>
      <c r="BH143" s="59">
        <f t="shared" si="116"/>
        <v>336.91578601770925</v>
      </c>
      <c r="BI143" s="59">
        <f ca="1">AVERAGE(OFFSET($BH$3,0,0,'Données projet'!$E$11+1,1))-AVERAGE(OFFSET($H$3,0,0,'Données projet'!$E$11+1,1))</f>
        <v>555.30922539833159</v>
      </c>
      <c r="BJ143" s="59">
        <f t="shared" si="146"/>
        <v>292.20785527099503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243.83934940489513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243.83934940489513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243</v>
      </c>
      <c r="BZ143" s="13">
        <f>BY143*VLOOKUP('Données projet'!$B$12,Paramètres!$A$1:$I$89,3,0)*VLOOKUP('Données projet'!$B$12,Paramètres!$A$1:$I$89,5,0)</f>
        <v>212.28480000000002</v>
      </c>
      <c r="CA143" s="13">
        <f t="shared" si="147"/>
        <v>52.434557099704193</v>
      </c>
      <c r="CB143" s="20">
        <f t="shared" si="118"/>
        <v>461.05288028198476</v>
      </c>
      <c r="CC143" s="59">
        <f t="shared" si="119"/>
        <v>754.38621361531807</v>
      </c>
      <c r="CD143" s="59">
        <f ca="1">AVERAGE(OFFSET($CC$3,0,0,'Données projet'!$E$12+1,1))-AVERAGE(OFFSET($H$3,0,0,'Données projet'!$E$12+1,1))</f>
        <v>354.24684313982857</v>
      </c>
      <c r="CE143" s="59">
        <f t="shared" si="148"/>
        <v>322.65043486962185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25.423129599817994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25.423129599817994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319</v>
      </c>
      <c r="CU143" s="17">
        <f>CT143*VLOOKUP('Données projet'!$B$13,Paramètres!$A$1:$I$89,3,0)*VLOOKUP('Données projet'!$B$13,Paramètres!$A$1:$I$89,5,0)</f>
        <v>233.89079999999998</v>
      </c>
      <c r="CV143" s="13">
        <f t="shared" si="149"/>
        <v>57.123140349023068</v>
      </c>
      <c r="CW143" s="20">
        <f t="shared" si="121"/>
        <v>506.84927944121517</v>
      </c>
      <c r="CX143" s="59">
        <f t="shared" si="122"/>
        <v>800.18261277454849</v>
      </c>
      <c r="CY143" s="59">
        <f ca="1">AVERAGE(OFFSET($CX$3,0,0,'Données projet'!$E$13+1,1))-AVERAGE(OFFSET($H$3,0,0,'Données projet'!$E$13+1,1))</f>
        <v>328.55201074501201</v>
      </c>
      <c r="CZ143" s="59">
        <f t="shared" si="150"/>
        <v>321.81422611044985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12.114935652874486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12.114935652874486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328.00000000000006</v>
      </c>
      <c r="DP143" s="17">
        <f>DO143*VLOOKUP('Données projet'!$B$14,Paramètres!$A$1:$I$89,3,0)*VLOOKUP('Données projet'!$B$14,Paramètres!$A$1:$I$89,5,0)</f>
        <v>255.84000000000006</v>
      </c>
      <c r="DQ143" s="13">
        <f t="shared" si="151"/>
        <v>61.834803371075836</v>
      </c>
      <c r="DR143" s="20">
        <f t="shared" si="124"/>
        <v>553.28361587129041</v>
      </c>
      <c r="DS143" s="59">
        <f t="shared" si="125"/>
        <v>846.61694920462378</v>
      </c>
      <c r="DT143" s="59">
        <f ca="1">AVERAGE(OFFSET($DS$3,0,0,'Données projet'!$E$14+1,1))-AVERAGE(OFFSET($H$3,0,0,'Données projet'!$E$14+1,1))</f>
        <v>288.82868507674738</v>
      </c>
      <c r="DU143" s="59">
        <f t="shared" si="152"/>
        <v>283.48738729114024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12.348068119390158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12.348068119390158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404.00000000000017</v>
      </c>
      <c r="EK143" s="17">
        <f>EJ143*VLOOKUP('Données projet'!$B$15,Paramètres!$A$1:$I$89,3,0)*VLOOKUP('Données projet'!$B$15,Paramètres!$A$1:$I$89,5,0)</f>
        <v>346.63200000000018</v>
      </c>
      <c r="EL143" s="13">
        <f t="shared" si="153"/>
        <v>80.868615263336864</v>
      </c>
      <c r="EM143" s="20">
        <f t="shared" si="127"/>
        <v>744.56357158364528</v>
      </c>
      <c r="EN143" s="59">
        <f t="shared" si="128"/>
        <v>1037.8969049169787</v>
      </c>
      <c r="EO143" s="59">
        <f ca="1">AVERAGE(OFFSET($EN$3,0,0,'Données projet'!$E$15+1,1))-AVERAGE(OFFSET($H$3,0,0,'Données projet'!$E$15+1,1))</f>
        <v>447.47021939360354</v>
      </c>
      <c r="EP143" s="59">
        <f t="shared" si="154"/>
        <v>256.77417912163997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67.265207716111703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67.265207716111703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319</v>
      </c>
      <c r="FF143" s="17">
        <f>FE143*VLOOKUP('Données projet'!$B$16,Paramètres!$A$1:$I$89,3,0)*VLOOKUP('Données projet'!$B$16,Paramètres!$A$1:$I$89,5,0)</f>
        <v>253.79640000000001</v>
      </c>
      <c r="FG143" s="13">
        <f t="shared" si="155"/>
        <v>61.39816832228076</v>
      </c>
      <c r="FH143" s="20">
        <f t="shared" si="130"/>
        <v>548.96387316130563</v>
      </c>
      <c r="FI143" s="59">
        <f t="shared" si="131"/>
        <v>842.29720649463889</v>
      </c>
      <c r="FJ143" s="59">
        <f ca="1">AVERAGE(OFFSET($FI$3,0,0,'Données projet'!$E$16+1,1))-AVERAGE(OFFSET($H$3,0,0,'Données projet'!$E$16+1,1))</f>
        <v>353.37024194969638</v>
      </c>
      <c r="FK143" s="59">
        <f t="shared" si="156"/>
        <v>345.4750813433123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16.203201914754931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16.203201914754931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234.00000000000003</v>
      </c>
      <c r="GA143" s="17">
        <f>FZ143*VLOOKUP('Données projet'!$B$17,Paramètres!$A$1:$I$89,3,0)*VLOOKUP('Données projet'!$B$17,Paramètres!$A$1:$I$89,5,0)</f>
        <v>189.82080000000005</v>
      </c>
      <c r="GB143" s="13">
        <f t="shared" si="157"/>
        <v>47.500332100049796</v>
      </c>
      <c r="GC143" s="20">
        <f t="shared" si="133"/>
        <v>413.33430507425345</v>
      </c>
      <c r="GD143" s="59">
        <f t="shared" si="134"/>
        <v>706.66763840758676</v>
      </c>
      <c r="GE143" s="59">
        <f ca="1">AVERAGE(OFFSET($GD$3,0,0,'Données projet'!$E$17+1,1))-AVERAGE(OFFSET($H$3,0,0,'Données projet'!$E$17+1,1))</f>
        <v>272.90535195666996</v>
      </c>
      <c r="GF143" s="59">
        <f t="shared" si="158"/>
        <v>222.25422164416898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14.106502554033149</v>
      </c>
      <c r="GM143" s="21">
        <f>EXP(-LN(2)/25)*GM142+(1-EXP(-LN(2)/25))/(LN(2)/25)*Calculateur!GH143*Calculateur!GJ143*VLOOKUP('Données projet'!$B$17,Paramètres!$A$1:$I$89,3,0)*0.475*44/12</f>
        <v>0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14.106502554033149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6">
        <f t="shared" si="110"/>
        <v>256.66666666666669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19.8100000000004</v>
      </c>
      <c r="O144" s="13">
        <f>N144*VLOOKUP('Données projet'!$B$9,Paramètres!$A$1:$I$89,3,0)*VLOOKUP('Données projet'!$B$9,Paramètres!$A$1:$I$89,5,0)</f>
        <v>17.924088000000364</v>
      </c>
      <c r="P144" s="13">
        <f t="shared" si="141"/>
        <v>5.9032212091029486</v>
      </c>
      <c r="Q144" s="20">
        <f t="shared" si="108"/>
        <v>41.499230205854936</v>
      </c>
      <c r="R144" s="59">
        <f t="shared" si="109"/>
        <v>334.83256353918824</v>
      </c>
      <c r="S144" s="59">
        <f ca="1">AVERAGE(OFFSET($R$3,0,0,'Données projet'!$E$9+1,1))-AVERAGE(OFFSET($H$3,0,0,'Données projet'!$E$9+1,1))</f>
        <v>530.15029472203241</v>
      </c>
      <c r="T144" s="59">
        <f t="shared" si="142"/>
        <v>279.93992816625956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227.30086708921627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227.30086708921627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19.8100000000004</v>
      </c>
      <c r="AJ144" s="13">
        <f>AI144*VLOOKUP('Données projet'!$B$10,Paramètres!$A$1:$I$89,3,0)*VLOOKUP('Données projet'!$B$10,Paramètres!$A$1:$I$89,5,0)</f>
        <v>13.288548000000269</v>
      </c>
      <c r="AK144" s="13">
        <f t="shared" si="143"/>
        <v>4.531654695205642</v>
      </c>
      <c r="AL144" s="20">
        <f t="shared" si="112"/>
        <v>31.036853027483627</v>
      </c>
      <c r="AM144" s="59">
        <f t="shared" si="113"/>
        <v>324.37018636081694</v>
      </c>
      <c r="AN144" s="59">
        <f ca="1">AVERAGE(OFFSET($AM$3,0,0,'Données projet'!$E$10+1,1))-AVERAGE(OFFSET($H$3,0,0,'Données projet'!$E$10+1,1))</f>
        <v>403.92523699584234</v>
      </c>
      <c r="AO144" s="59">
        <f t="shared" si="144"/>
        <v>218.36990038879748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207.70596475393901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207.70596475393901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19.8100000000004</v>
      </c>
      <c r="BE144" s="13">
        <f>BD144*VLOOKUP('Données projet'!$B$11,Paramètres!$A$1:$I$89,3,0)*VLOOKUP('Données projet'!$B$11,Paramètres!$A$1:$I$89,5,0)</f>
        <v>18.851196000000382</v>
      </c>
      <c r="BF144" s="13">
        <f t="shared" si="145"/>
        <v>6.172221809210666</v>
      </c>
      <c r="BG144" s="20">
        <f t="shared" si="115"/>
        <v>43.582452684375909</v>
      </c>
      <c r="BH144" s="59">
        <f t="shared" si="116"/>
        <v>336.91578601770925</v>
      </c>
      <c r="BI144" s="59">
        <f ca="1">AVERAGE(OFFSET($BH$3,0,0,'Données projet'!$E$11+1,1))-AVERAGE(OFFSET($H$3,0,0,'Données projet'!$E$11+1,1))</f>
        <v>555.30922539833159</v>
      </c>
      <c r="BJ144" s="59">
        <f t="shared" si="146"/>
        <v>292.20785527099503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239.05780849038268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239.05780849038268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243</v>
      </c>
      <c r="BZ144" s="13">
        <f>BY144*VLOOKUP('Données projet'!$B$12,Paramètres!$A$1:$I$89,3,0)*VLOOKUP('Données projet'!$B$12,Paramètres!$A$1:$I$89,5,0)</f>
        <v>212.28480000000002</v>
      </c>
      <c r="CA144" s="13">
        <f t="shared" si="147"/>
        <v>52.434557099704193</v>
      </c>
      <c r="CB144" s="20">
        <f t="shared" si="118"/>
        <v>461.05288028198476</v>
      </c>
      <c r="CC144" s="59">
        <f t="shared" si="119"/>
        <v>754.38621361531807</v>
      </c>
      <c r="CD144" s="59">
        <f ca="1">AVERAGE(OFFSET($CC$3,0,0,'Données projet'!$E$12+1,1))-AVERAGE(OFFSET($H$3,0,0,'Données projet'!$E$12+1,1))</f>
        <v>354.24684313982857</v>
      </c>
      <c r="CE144" s="59">
        <f t="shared" si="148"/>
        <v>322.65043486962185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24.924597534943473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24.924597534943473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319</v>
      </c>
      <c r="CU144" s="17">
        <f>CT144*VLOOKUP('Données projet'!$B$13,Paramètres!$A$1:$I$89,3,0)*VLOOKUP('Données projet'!$B$13,Paramètres!$A$1:$I$89,5,0)</f>
        <v>233.89079999999998</v>
      </c>
      <c r="CV144" s="13">
        <f t="shared" si="149"/>
        <v>57.123140349023068</v>
      </c>
      <c r="CW144" s="20">
        <f t="shared" si="121"/>
        <v>506.84927944121517</v>
      </c>
      <c r="CX144" s="59">
        <f t="shared" si="122"/>
        <v>800.18261277454849</v>
      </c>
      <c r="CY144" s="59">
        <f ca="1">AVERAGE(OFFSET($CX$3,0,0,'Données projet'!$E$13+1,1))-AVERAGE(OFFSET($H$3,0,0,'Données projet'!$E$13+1,1))</f>
        <v>328.55201074501201</v>
      </c>
      <c r="CZ144" s="59">
        <f t="shared" si="150"/>
        <v>321.81422611044985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11.877369154102725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11.877369154102725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328.00000000000006</v>
      </c>
      <c r="DP144" s="17">
        <f>DO144*VLOOKUP('Données projet'!$B$14,Paramètres!$A$1:$I$89,3,0)*VLOOKUP('Données projet'!$B$14,Paramètres!$A$1:$I$89,5,0)</f>
        <v>255.84000000000006</v>
      </c>
      <c r="DQ144" s="13">
        <f t="shared" si="151"/>
        <v>61.834803371075836</v>
      </c>
      <c r="DR144" s="20">
        <f t="shared" si="124"/>
        <v>553.28361587129041</v>
      </c>
      <c r="DS144" s="59">
        <f t="shared" si="125"/>
        <v>846.61694920462378</v>
      </c>
      <c r="DT144" s="59">
        <f ca="1">AVERAGE(OFFSET($DS$3,0,0,'Données projet'!$E$14+1,1))-AVERAGE(OFFSET($H$3,0,0,'Données projet'!$E$14+1,1))</f>
        <v>288.82868507674738</v>
      </c>
      <c r="DU144" s="59">
        <f t="shared" si="152"/>
        <v>283.48738729114024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12.105930035146788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12.105930035146788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404.00000000000017</v>
      </c>
      <c r="EK144" s="17">
        <f>EJ144*VLOOKUP('Données projet'!$B$15,Paramètres!$A$1:$I$89,3,0)*VLOOKUP('Données projet'!$B$15,Paramètres!$A$1:$I$89,5,0)</f>
        <v>346.63200000000018</v>
      </c>
      <c r="EL144" s="13">
        <f t="shared" si="153"/>
        <v>80.868615263336864</v>
      </c>
      <c r="EM144" s="20">
        <f t="shared" si="127"/>
        <v>744.56357158364528</v>
      </c>
      <c r="EN144" s="59">
        <f t="shared" si="128"/>
        <v>1037.8969049169787</v>
      </c>
      <c r="EO144" s="59">
        <f ca="1">AVERAGE(OFFSET($EN$3,0,0,'Données projet'!$E$15+1,1))-AVERAGE(OFFSET($H$3,0,0,'Données projet'!$E$15+1,1))</f>
        <v>447.47021939360354</v>
      </c>
      <c r="EP144" s="59">
        <f t="shared" si="154"/>
        <v>256.77417912163997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65.946178020524314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65.946178020524314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319</v>
      </c>
      <c r="FF144" s="17">
        <f>FE144*VLOOKUP('Données projet'!$B$16,Paramètres!$A$1:$I$89,3,0)*VLOOKUP('Données projet'!$B$16,Paramètres!$A$1:$I$89,5,0)</f>
        <v>253.79640000000001</v>
      </c>
      <c r="FG144" s="13">
        <f t="shared" si="155"/>
        <v>61.39816832228076</v>
      </c>
      <c r="FH144" s="20">
        <f t="shared" si="130"/>
        <v>548.96387316130563</v>
      </c>
      <c r="FI144" s="59">
        <f t="shared" si="131"/>
        <v>842.29720649463889</v>
      </c>
      <c r="FJ144" s="59">
        <f ca="1">AVERAGE(OFFSET($FI$3,0,0,'Données projet'!$E$16+1,1))-AVERAGE(OFFSET($H$3,0,0,'Données projet'!$E$16+1,1))</f>
        <v>353.37024194969638</v>
      </c>
      <c r="FK144" s="59">
        <f t="shared" si="156"/>
        <v>345.4750813433123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15.885467008183893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15.885467008183893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234.00000000000003</v>
      </c>
      <c r="GA144" s="17">
        <f>FZ144*VLOOKUP('Données projet'!$B$17,Paramètres!$A$1:$I$89,3,0)*VLOOKUP('Données projet'!$B$17,Paramètres!$A$1:$I$89,5,0)</f>
        <v>189.82080000000005</v>
      </c>
      <c r="GB144" s="13">
        <f t="shared" si="157"/>
        <v>47.500332100049796</v>
      </c>
      <c r="GC144" s="20">
        <f t="shared" si="133"/>
        <v>413.33430507425345</v>
      </c>
      <c r="GD144" s="59">
        <f t="shared" si="134"/>
        <v>706.66763840758676</v>
      </c>
      <c r="GE144" s="59">
        <f ca="1">AVERAGE(OFFSET($GD$3,0,0,'Données projet'!$E$17+1,1))-AVERAGE(OFFSET($H$3,0,0,'Données projet'!$E$17+1,1))</f>
        <v>272.90535195666996</v>
      </c>
      <c r="GF144" s="59">
        <f t="shared" si="158"/>
        <v>222.25422164416898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13.829882643065531</v>
      </c>
      <c r="GM144" s="21">
        <f>EXP(-LN(2)/25)*GM143+(1-EXP(-LN(2)/25))/(LN(2)/25)*Calculateur!GH144*Calculateur!GJ144*VLOOKUP('Données projet'!$B$17,Paramètres!$A$1:$I$89,3,0)*0.475*44/12</f>
        <v>0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13.829882643065531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6">
        <f t="shared" si="110"/>
        <v>256.66666666666669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19.8100000000004</v>
      </c>
      <c r="O145" s="13">
        <f>N145*VLOOKUP('Données projet'!$B$9,Paramètres!$A$1:$I$89,3,0)*VLOOKUP('Données projet'!$B$9,Paramètres!$A$1:$I$89,5,0)</f>
        <v>17.924088000000364</v>
      </c>
      <c r="P145" s="13">
        <f t="shared" si="141"/>
        <v>5.9032212091029486</v>
      </c>
      <c r="Q145" s="20">
        <f t="shared" si="108"/>
        <v>41.499230205854936</v>
      </c>
      <c r="R145" s="59">
        <f t="shared" si="109"/>
        <v>334.83256353918824</v>
      </c>
      <c r="S145" s="59">
        <f ca="1">AVERAGE(OFFSET($R$3,0,0,'Données projet'!$E$9+1,1))-AVERAGE(OFFSET($H$3,0,0,'Données projet'!$E$9+1,1))</f>
        <v>530.15029472203241</v>
      </c>
      <c r="T145" s="59">
        <f t="shared" si="142"/>
        <v>279.93992816625956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222.84363572543612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222.84363572543612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19.8100000000004</v>
      </c>
      <c r="AJ145" s="13">
        <f>AI145*VLOOKUP('Données projet'!$B$10,Paramètres!$A$1:$I$89,3,0)*VLOOKUP('Données projet'!$B$10,Paramètres!$A$1:$I$89,5,0)</f>
        <v>13.288548000000269</v>
      </c>
      <c r="AK145" s="13">
        <f t="shared" si="143"/>
        <v>4.531654695205642</v>
      </c>
      <c r="AL145" s="20">
        <f t="shared" si="112"/>
        <v>31.036853027483627</v>
      </c>
      <c r="AM145" s="59">
        <f t="shared" si="113"/>
        <v>324.37018636081694</v>
      </c>
      <c r="AN145" s="59">
        <f ca="1">AVERAGE(OFFSET($AM$3,0,0,'Données projet'!$E$10+1,1))-AVERAGE(OFFSET($H$3,0,0,'Données projet'!$E$10+1,1))</f>
        <v>403.92523699584234</v>
      </c>
      <c r="AO145" s="59">
        <f t="shared" si="144"/>
        <v>218.36990038879748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203.63297747324336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203.63297747324336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19.8100000000004</v>
      </c>
      <c r="BE145" s="13">
        <f>BD145*VLOOKUP('Données projet'!$B$11,Paramètres!$A$1:$I$89,3,0)*VLOOKUP('Données projet'!$B$11,Paramètres!$A$1:$I$89,5,0)</f>
        <v>18.851196000000382</v>
      </c>
      <c r="BF145" s="13">
        <f t="shared" si="145"/>
        <v>6.172221809210666</v>
      </c>
      <c r="BG145" s="20">
        <f t="shared" si="115"/>
        <v>43.582452684375909</v>
      </c>
      <c r="BH145" s="59">
        <f t="shared" si="116"/>
        <v>336.91578601770925</v>
      </c>
      <c r="BI145" s="59">
        <f ca="1">AVERAGE(OFFSET($BH$3,0,0,'Données projet'!$E$11+1,1))-AVERAGE(OFFSET($H$3,0,0,'Données projet'!$E$11+1,1))</f>
        <v>555.30922539833159</v>
      </c>
      <c r="BJ145" s="59">
        <f t="shared" si="146"/>
        <v>292.20785527099503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234.37003067675184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234.37003067675184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243</v>
      </c>
      <c r="BZ145" s="13">
        <f>BY145*VLOOKUP('Données projet'!$B$12,Paramètres!$A$1:$I$89,3,0)*VLOOKUP('Données projet'!$B$12,Paramètres!$A$1:$I$89,5,0)</f>
        <v>212.28480000000002</v>
      </c>
      <c r="CA145" s="13">
        <f t="shared" si="147"/>
        <v>52.434557099704193</v>
      </c>
      <c r="CB145" s="20">
        <f t="shared" si="118"/>
        <v>461.05288028198476</v>
      </c>
      <c r="CC145" s="59">
        <f t="shared" si="119"/>
        <v>754.38621361531807</v>
      </c>
      <c r="CD145" s="59">
        <f ca="1">AVERAGE(OFFSET($CC$3,0,0,'Données projet'!$E$12+1,1))-AVERAGE(OFFSET($H$3,0,0,'Données projet'!$E$12+1,1))</f>
        <v>354.24684313982857</v>
      </c>
      <c r="CE145" s="59">
        <f t="shared" si="148"/>
        <v>322.65043486962185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24.435841379786606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24.435841379786606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319</v>
      </c>
      <c r="CU145" s="17">
        <f>CT145*VLOOKUP('Données projet'!$B$13,Paramètres!$A$1:$I$89,3,0)*VLOOKUP('Données projet'!$B$13,Paramètres!$A$1:$I$89,5,0)</f>
        <v>233.89079999999998</v>
      </c>
      <c r="CV145" s="13">
        <f t="shared" si="149"/>
        <v>57.123140349023068</v>
      </c>
      <c r="CW145" s="20">
        <f t="shared" si="121"/>
        <v>506.84927944121517</v>
      </c>
      <c r="CX145" s="59">
        <f t="shared" si="122"/>
        <v>800.18261277454849</v>
      </c>
      <c r="CY145" s="59">
        <f ca="1">AVERAGE(OFFSET($CX$3,0,0,'Données projet'!$E$13+1,1))-AVERAGE(OFFSET($H$3,0,0,'Données projet'!$E$13+1,1))</f>
        <v>328.55201074501201</v>
      </c>
      <c r="CZ145" s="59">
        <f t="shared" si="150"/>
        <v>321.81422611044985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11.644461189470622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11.644461189470622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328.00000000000006</v>
      </c>
      <c r="DP145" s="17">
        <f>DO145*VLOOKUP('Données projet'!$B$14,Paramètres!$A$1:$I$89,3,0)*VLOOKUP('Données projet'!$B$14,Paramètres!$A$1:$I$89,5,0)</f>
        <v>255.84000000000006</v>
      </c>
      <c r="DQ145" s="13">
        <f t="shared" si="151"/>
        <v>61.834803371075836</v>
      </c>
      <c r="DR145" s="20">
        <f t="shared" si="124"/>
        <v>553.28361587129041</v>
      </c>
      <c r="DS145" s="59">
        <f t="shared" si="125"/>
        <v>846.61694920462378</v>
      </c>
      <c r="DT145" s="59">
        <f ca="1">AVERAGE(OFFSET($DS$3,0,0,'Données projet'!$E$14+1,1))-AVERAGE(OFFSET($H$3,0,0,'Données projet'!$E$14+1,1))</f>
        <v>288.82868507674738</v>
      </c>
      <c r="DU145" s="59">
        <f t="shared" si="152"/>
        <v>283.48738729114024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11.868540131045782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11.868540131045782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404.00000000000017</v>
      </c>
      <c r="EK145" s="17">
        <f>EJ145*VLOOKUP('Données projet'!$B$15,Paramètres!$A$1:$I$89,3,0)*VLOOKUP('Données projet'!$B$15,Paramètres!$A$1:$I$89,5,0)</f>
        <v>346.63200000000018</v>
      </c>
      <c r="EL145" s="13">
        <f t="shared" si="153"/>
        <v>80.868615263336864</v>
      </c>
      <c r="EM145" s="20">
        <f t="shared" si="127"/>
        <v>744.56357158364528</v>
      </c>
      <c r="EN145" s="59">
        <f t="shared" si="128"/>
        <v>1037.8969049169787</v>
      </c>
      <c r="EO145" s="59">
        <f ca="1">AVERAGE(OFFSET($EN$3,0,0,'Données projet'!$E$15+1,1))-AVERAGE(OFFSET($H$3,0,0,'Données projet'!$E$15+1,1))</f>
        <v>447.47021939360354</v>
      </c>
      <c r="EP145" s="59">
        <f t="shared" si="154"/>
        <v>256.77417912163997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64.65301369273871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64.65301369273871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319</v>
      </c>
      <c r="FF145" s="17">
        <f>FE145*VLOOKUP('Données projet'!$B$16,Paramètres!$A$1:$I$89,3,0)*VLOOKUP('Données projet'!$B$16,Paramètres!$A$1:$I$89,5,0)</f>
        <v>253.79640000000001</v>
      </c>
      <c r="FG145" s="13">
        <f t="shared" si="155"/>
        <v>61.39816832228076</v>
      </c>
      <c r="FH145" s="20">
        <f t="shared" si="130"/>
        <v>548.96387316130563</v>
      </c>
      <c r="FI145" s="59">
        <f t="shared" si="131"/>
        <v>842.29720649463889</v>
      </c>
      <c r="FJ145" s="59">
        <f ca="1">AVERAGE(OFFSET($FI$3,0,0,'Données projet'!$E$16+1,1))-AVERAGE(OFFSET($H$3,0,0,'Données projet'!$E$16+1,1))</f>
        <v>353.37024194969638</v>
      </c>
      <c r="FK145" s="59">
        <f t="shared" si="156"/>
        <v>345.4750813433123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15.573962689331555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15.573962689331555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234.00000000000003</v>
      </c>
      <c r="GA145" s="17">
        <f>FZ145*VLOOKUP('Données projet'!$B$17,Paramètres!$A$1:$I$89,3,0)*VLOOKUP('Données projet'!$B$17,Paramètres!$A$1:$I$89,5,0)</f>
        <v>189.82080000000005</v>
      </c>
      <c r="GB145" s="13">
        <f t="shared" si="157"/>
        <v>47.500332100049796</v>
      </c>
      <c r="GC145" s="20">
        <f t="shared" si="133"/>
        <v>413.33430507425345</v>
      </c>
      <c r="GD145" s="59">
        <f t="shared" si="134"/>
        <v>706.66763840758676</v>
      </c>
      <c r="GE145" s="59">
        <f ca="1">AVERAGE(OFFSET($GD$3,0,0,'Données projet'!$E$17+1,1))-AVERAGE(OFFSET($H$3,0,0,'Données projet'!$E$17+1,1))</f>
        <v>272.90535195666996</v>
      </c>
      <c r="GF145" s="59">
        <f t="shared" si="158"/>
        <v>222.25422164416898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13.558687079830502</v>
      </c>
      <c r="GM145" s="21">
        <f>EXP(-LN(2)/25)*GM144+(1-EXP(-LN(2)/25))/(LN(2)/25)*Calculateur!GH145*Calculateur!GJ145*VLOOKUP('Données projet'!$B$17,Paramètres!$A$1:$I$89,3,0)*0.475*44/12</f>
        <v>0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13.558687079830502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6">
        <f t="shared" si="110"/>
        <v>256.66666666666669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19.8100000000004</v>
      </c>
      <c r="O146" s="13">
        <f>N146*VLOOKUP('Données projet'!$B$9,Paramètres!$A$1:$I$89,3,0)*VLOOKUP('Données projet'!$B$9,Paramètres!$A$1:$I$89,5,0)</f>
        <v>17.924088000000364</v>
      </c>
      <c r="P146" s="13">
        <f t="shared" si="141"/>
        <v>5.9032212091029486</v>
      </c>
      <c r="Q146" s="20">
        <f t="shared" si="108"/>
        <v>41.499230205854936</v>
      </c>
      <c r="R146" s="59">
        <f t="shared" si="109"/>
        <v>334.83256353918824</v>
      </c>
      <c r="S146" s="59">
        <f ca="1">AVERAGE(OFFSET($R$3,0,0,'Données projet'!$E$9+1,1))-AVERAGE(OFFSET($H$3,0,0,'Données projet'!$E$9+1,1))</f>
        <v>530.15029472203241</v>
      </c>
      <c r="T146" s="59">
        <f t="shared" si="142"/>
        <v>279.93992816625956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218.47380795005699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218.47380795005699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19.8100000000004</v>
      </c>
      <c r="AJ146" s="13">
        <f>AI146*VLOOKUP('Données projet'!$B$10,Paramètres!$A$1:$I$89,3,0)*VLOOKUP('Données projet'!$B$10,Paramètres!$A$1:$I$89,5,0)</f>
        <v>13.288548000000269</v>
      </c>
      <c r="AK146" s="13">
        <f t="shared" si="143"/>
        <v>4.531654695205642</v>
      </c>
      <c r="AL146" s="20">
        <f t="shared" si="112"/>
        <v>31.036853027483627</v>
      </c>
      <c r="AM146" s="59">
        <f t="shared" si="113"/>
        <v>324.37018636081694</v>
      </c>
      <c r="AN146" s="59">
        <f ca="1">AVERAGE(OFFSET($AM$3,0,0,'Données projet'!$E$10+1,1))-AVERAGE(OFFSET($H$3,0,0,'Données projet'!$E$10+1,1))</f>
        <v>403.92523699584234</v>
      </c>
      <c r="AO146" s="59">
        <f t="shared" si="144"/>
        <v>218.36990038879748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199.63985898884519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199.63985898884519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19.8100000000004</v>
      </c>
      <c r="BE146" s="13">
        <f>BD146*VLOOKUP('Données projet'!$B$11,Paramètres!$A$1:$I$89,3,0)*VLOOKUP('Données projet'!$B$11,Paramètres!$A$1:$I$89,5,0)</f>
        <v>18.851196000000382</v>
      </c>
      <c r="BF146" s="13">
        <f t="shared" si="145"/>
        <v>6.172221809210666</v>
      </c>
      <c r="BG146" s="20">
        <f t="shared" si="115"/>
        <v>43.582452684375909</v>
      </c>
      <c r="BH146" s="59">
        <f t="shared" si="116"/>
        <v>336.91578601770925</v>
      </c>
      <c r="BI146" s="59">
        <f ca="1">AVERAGE(OFFSET($BH$3,0,0,'Données projet'!$E$11+1,1))-AVERAGE(OFFSET($H$3,0,0,'Données projet'!$E$11+1,1))</f>
        <v>555.30922539833159</v>
      </c>
      <c r="BJ146" s="59">
        <f t="shared" si="146"/>
        <v>292.20785527099503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229.77417732678416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229.77417732678416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243</v>
      </c>
      <c r="BZ146" s="13">
        <f>BY146*VLOOKUP('Données projet'!$B$12,Paramètres!$A$1:$I$89,3,0)*VLOOKUP('Données projet'!$B$12,Paramètres!$A$1:$I$89,5,0)</f>
        <v>212.28480000000002</v>
      </c>
      <c r="CA146" s="13">
        <f t="shared" si="147"/>
        <v>52.434557099704193</v>
      </c>
      <c r="CB146" s="20">
        <f t="shared" si="118"/>
        <v>461.05288028198476</v>
      </c>
      <c r="CC146" s="59">
        <f t="shared" si="119"/>
        <v>754.38621361531807</v>
      </c>
      <c r="CD146" s="59">
        <f ca="1">AVERAGE(OFFSET($CC$3,0,0,'Données projet'!$E$12+1,1))-AVERAGE(OFFSET($H$3,0,0,'Données projet'!$E$12+1,1))</f>
        <v>354.24684313982857</v>
      </c>
      <c r="CE146" s="59">
        <f t="shared" si="148"/>
        <v>322.65043486962185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23.956669434720546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23.956669434720546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319</v>
      </c>
      <c r="CU146" s="17">
        <f>CT146*VLOOKUP('Données projet'!$B$13,Paramètres!$A$1:$I$89,3,0)*VLOOKUP('Données projet'!$B$13,Paramètres!$A$1:$I$89,5,0)</f>
        <v>233.89079999999998</v>
      </c>
      <c r="CV146" s="13">
        <f t="shared" si="149"/>
        <v>57.123140349023068</v>
      </c>
      <c r="CW146" s="20">
        <f t="shared" si="121"/>
        <v>506.84927944121517</v>
      </c>
      <c r="CX146" s="59">
        <f t="shared" si="122"/>
        <v>800.18261277454849</v>
      </c>
      <c r="CY146" s="59">
        <f ca="1">AVERAGE(OFFSET($CX$3,0,0,'Données projet'!$E$13+1,1))-AVERAGE(OFFSET($H$3,0,0,'Données projet'!$E$13+1,1))</f>
        <v>328.55201074501201</v>
      </c>
      <c r="CZ146" s="59">
        <f t="shared" si="150"/>
        <v>321.81422611044985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11.416120407965122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11.416120407965122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328.00000000000006</v>
      </c>
      <c r="DP146" s="17">
        <f>DO146*VLOOKUP('Données projet'!$B$14,Paramètres!$A$1:$I$89,3,0)*VLOOKUP('Données projet'!$B$14,Paramètres!$A$1:$I$89,5,0)</f>
        <v>255.84000000000006</v>
      </c>
      <c r="DQ146" s="13">
        <f t="shared" si="151"/>
        <v>61.834803371075836</v>
      </c>
      <c r="DR146" s="20">
        <f t="shared" si="124"/>
        <v>553.28361587129041</v>
      </c>
      <c r="DS146" s="59">
        <f t="shared" si="125"/>
        <v>846.61694920462378</v>
      </c>
      <c r="DT146" s="59">
        <f ca="1">AVERAGE(OFFSET($DS$3,0,0,'Données projet'!$E$14+1,1))-AVERAGE(OFFSET($H$3,0,0,'Données projet'!$E$14+1,1))</f>
        <v>288.82868507674738</v>
      </c>
      <c r="DU146" s="59">
        <f t="shared" si="152"/>
        <v>283.48738729114024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11.635805298170652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11.635805298170652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404.00000000000017</v>
      </c>
      <c r="EK146" s="17">
        <f>EJ146*VLOOKUP('Données projet'!$B$15,Paramètres!$A$1:$I$89,3,0)*VLOOKUP('Données projet'!$B$15,Paramètres!$A$1:$I$89,5,0)</f>
        <v>346.63200000000018</v>
      </c>
      <c r="EL146" s="13">
        <f t="shared" si="153"/>
        <v>80.868615263336864</v>
      </c>
      <c r="EM146" s="20">
        <f t="shared" si="127"/>
        <v>744.56357158364528</v>
      </c>
      <c r="EN146" s="59">
        <f t="shared" si="128"/>
        <v>1037.8969049169787</v>
      </c>
      <c r="EO146" s="59">
        <f ca="1">AVERAGE(OFFSET($EN$3,0,0,'Données projet'!$E$15+1,1))-AVERAGE(OFFSET($H$3,0,0,'Données projet'!$E$15+1,1))</f>
        <v>447.47021939360354</v>
      </c>
      <c r="EP146" s="59">
        <f t="shared" si="154"/>
        <v>256.77417912163997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63.38520752866863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63.38520752866863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319</v>
      </c>
      <c r="FF146" s="17">
        <f>FE146*VLOOKUP('Données projet'!$B$16,Paramètres!$A$1:$I$89,3,0)*VLOOKUP('Données projet'!$B$16,Paramètres!$A$1:$I$89,5,0)</f>
        <v>253.79640000000001</v>
      </c>
      <c r="FG146" s="13">
        <f t="shared" si="155"/>
        <v>61.39816832228076</v>
      </c>
      <c r="FH146" s="20">
        <f t="shared" si="130"/>
        <v>548.96387316130563</v>
      </c>
      <c r="FI146" s="59">
        <f t="shared" si="131"/>
        <v>842.29720649463889</v>
      </c>
      <c r="FJ146" s="59">
        <f ca="1">AVERAGE(OFFSET($FI$3,0,0,'Données projet'!$E$16+1,1))-AVERAGE(OFFSET($H$3,0,0,'Données projet'!$E$16+1,1))</f>
        <v>353.37024194969638</v>
      </c>
      <c r="FK146" s="59">
        <f t="shared" si="156"/>
        <v>345.4750813433123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15.268566780173037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15.268566780173037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234.00000000000003</v>
      </c>
      <c r="GA146" s="17">
        <f>FZ146*VLOOKUP('Données projet'!$B$17,Paramètres!$A$1:$I$89,3,0)*VLOOKUP('Données projet'!$B$17,Paramètres!$A$1:$I$89,5,0)</f>
        <v>189.82080000000005</v>
      </c>
      <c r="GB146" s="13">
        <f t="shared" si="157"/>
        <v>47.500332100049796</v>
      </c>
      <c r="GC146" s="20">
        <f t="shared" si="133"/>
        <v>413.33430507425345</v>
      </c>
      <c r="GD146" s="59">
        <f t="shared" si="134"/>
        <v>706.66763840758676</v>
      </c>
      <c r="GE146" s="59">
        <f ca="1">AVERAGE(OFFSET($GD$3,0,0,'Données projet'!$E$17+1,1))-AVERAGE(OFFSET($H$3,0,0,'Données projet'!$E$17+1,1))</f>
        <v>272.90535195666996</v>
      </c>
      <c r="GF146" s="59">
        <f t="shared" si="158"/>
        <v>222.25422164416898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13.292809496177552</v>
      </c>
      <c r="GM146" s="21">
        <f>EXP(-LN(2)/25)*GM145+(1-EXP(-LN(2)/25))/(LN(2)/25)*Calculateur!GH146*Calculateur!GJ146*VLOOKUP('Données projet'!$B$17,Paramètres!$A$1:$I$89,3,0)*0.475*44/12</f>
        <v>0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13.292809496177552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6">
        <f t="shared" si="110"/>
        <v>256.66666666666669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19.8100000000004</v>
      </c>
      <c r="O147" s="13">
        <f>N147*VLOOKUP('Données projet'!$B$9,Paramètres!$A$1:$I$89,3,0)*VLOOKUP('Données projet'!$B$9,Paramètres!$A$1:$I$89,5,0)</f>
        <v>17.924088000000364</v>
      </c>
      <c r="P147" s="13">
        <f t="shared" si="141"/>
        <v>5.9032212091029486</v>
      </c>
      <c r="Q147" s="20">
        <f t="shared" si="108"/>
        <v>41.499230205854936</v>
      </c>
      <c r="R147" s="59">
        <f t="shared" si="109"/>
        <v>334.83256353918824</v>
      </c>
      <c r="S147" s="59">
        <f ca="1">AVERAGE(OFFSET($R$3,0,0,'Données projet'!$E$9+1,1))-AVERAGE(OFFSET($H$3,0,0,'Données projet'!$E$9+1,1))</f>
        <v>530.15029472203241</v>
      </c>
      <c r="T147" s="59">
        <f t="shared" si="142"/>
        <v>279.93992816625956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214.18966983202131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214.18966983202131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19.8100000000004</v>
      </c>
      <c r="AJ147" s="13">
        <f>AI147*VLOOKUP('Données projet'!$B$10,Paramètres!$A$1:$I$89,3,0)*VLOOKUP('Données projet'!$B$10,Paramètres!$A$1:$I$89,5,0)</f>
        <v>13.288548000000269</v>
      </c>
      <c r="AK147" s="13">
        <f t="shared" si="143"/>
        <v>4.531654695205642</v>
      </c>
      <c r="AL147" s="20">
        <f t="shared" si="112"/>
        <v>31.036853027483627</v>
      </c>
      <c r="AM147" s="59">
        <f t="shared" si="113"/>
        <v>324.37018636081694</v>
      </c>
      <c r="AN147" s="59">
        <f ca="1">AVERAGE(OFFSET($AM$3,0,0,'Données projet'!$E$10+1,1))-AVERAGE(OFFSET($H$3,0,0,'Données projet'!$E$10+1,1))</f>
        <v>403.92523699584234</v>
      </c>
      <c r="AO147" s="59">
        <f t="shared" si="144"/>
        <v>218.36990038879748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195.7250431223643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195.7250431223643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19.8100000000004</v>
      </c>
      <c r="BE147" s="13">
        <f>BD147*VLOOKUP('Données projet'!$B$11,Paramètres!$A$1:$I$89,3,0)*VLOOKUP('Données projet'!$B$11,Paramètres!$A$1:$I$89,5,0)</f>
        <v>18.851196000000382</v>
      </c>
      <c r="BF147" s="13">
        <f t="shared" si="145"/>
        <v>6.172221809210666</v>
      </c>
      <c r="BG147" s="20">
        <f t="shared" si="115"/>
        <v>43.582452684375909</v>
      </c>
      <c r="BH147" s="59">
        <f t="shared" si="116"/>
        <v>336.91578601770925</v>
      </c>
      <c r="BI147" s="59">
        <f ca="1">AVERAGE(OFFSET($BH$3,0,0,'Données projet'!$E$11+1,1))-AVERAGE(OFFSET($H$3,0,0,'Données projet'!$E$11+1,1))</f>
        <v>555.30922539833159</v>
      </c>
      <c r="BJ147" s="59">
        <f t="shared" si="146"/>
        <v>292.20785527099503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225.26844585781558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225.26844585781558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243</v>
      </c>
      <c r="BZ147" s="13">
        <f>BY147*VLOOKUP('Données projet'!$B$12,Paramètres!$A$1:$I$89,3,0)*VLOOKUP('Données projet'!$B$12,Paramètres!$A$1:$I$89,5,0)</f>
        <v>212.28480000000002</v>
      </c>
      <c r="CA147" s="13">
        <f t="shared" si="147"/>
        <v>52.434557099704193</v>
      </c>
      <c r="CB147" s="20">
        <f t="shared" si="118"/>
        <v>461.05288028198476</v>
      </c>
      <c r="CC147" s="59">
        <f t="shared" si="119"/>
        <v>754.38621361531807</v>
      </c>
      <c r="CD147" s="59">
        <f ca="1">AVERAGE(OFFSET($CC$3,0,0,'Données projet'!$E$12+1,1))-AVERAGE(OFFSET($H$3,0,0,'Données projet'!$E$12+1,1))</f>
        <v>354.24684313982857</v>
      </c>
      <c r="CE147" s="59">
        <f t="shared" si="148"/>
        <v>322.65043486962185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23.486893759231204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23.486893759231204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319</v>
      </c>
      <c r="CU147" s="17">
        <f>CT147*VLOOKUP('Données projet'!$B$13,Paramètres!$A$1:$I$89,3,0)*VLOOKUP('Données projet'!$B$13,Paramètres!$A$1:$I$89,5,0)</f>
        <v>233.89079999999998</v>
      </c>
      <c r="CV147" s="13">
        <f t="shared" si="149"/>
        <v>57.123140349023068</v>
      </c>
      <c r="CW147" s="20">
        <f t="shared" si="121"/>
        <v>506.84927944121517</v>
      </c>
      <c r="CX147" s="59">
        <f t="shared" si="122"/>
        <v>800.18261277454849</v>
      </c>
      <c r="CY147" s="59">
        <f ca="1">AVERAGE(OFFSET($CX$3,0,0,'Données projet'!$E$13+1,1))-AVERAGE(OFFSET($H$3,0,0,'Données projet'!$E$13+1,1))</f>
        <v>328.55201074501201</v>
      </c>
      <c r="CZ147" s="59">
        <f t="shared" si="150"/>
        <v>321.81422611044985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11.192257249910822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11.192257249910822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328.00000000000006</v>
      </c>
      <c r="DP147" s="17">
        <f>DO147*VLOOKUP('Données projet'!$B$14,Paramètres!$A$1:$I$89,3,0)*VLOOKUP('Données projet'!$B$14,Paramètres!$A$1:$I$89,5,0)</f>
        <v>255.84000000000006</v>
      </c>
      <c r="DQ147" s="13">
        <f t="shared" si="151"/>
        <v>61.834803371075836</v>
      </c>
      <c r="DR147" s="20">
        <f t="shared" si="124"/>
        <v>553.28361587129041</v>
      </c>
      <c r="DS147" s="59">
        <f t="shared" si="125"/>
        <v>846.61694920462378</v>
      </c>
      <c r="DT147" s="59">
        <f ca="1">AVERAGE(OFFSET($DS$3,0,0,'Données projet'!$E$14+1,1))-AVERAGE(OFFSET($H$3,0,0,'Données projet'!$E$14+1,1))</f>
        <v>288.82868507674738</v>
      </c>
      <c r="DU147" s="59">
        <f t="shared" si="152"/>
        <v>283.48738729114024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11.407634253413972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11.407634253413972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404.00000000000017</v>
      </c>
      <c r="EK147" s="17">
        <f>EJ147*VLOOKUP('Données projet'!$B$15,Paramètres!$A$1:$I$89,3,0)*VLOOKUP('Données projet'!$B$15,Paramètres!$A$1:$I$89,5,0)</f>
        <v>346.63200000000018</v>
      </c>
      <c r="EL147" s="13">
        <f t="shared" si="153"/>
        <v>80.868615263336864</v>
      </c>
      <c r="EM147" s="20">
        <f t="shared" si="127"/>
        <v>744.56357158364528</v>
      </c>
      <c r="EN147" s="59">
        <f t="shared" si="128"/>
        <v>1037.8969049169787</v>
      </c>
      <c r="EO147" s="59">
        <f ca="1">AVERAGE(OFFSET($EN$3,0,0,'Données projet'!$E$15+1,1))-AVERAGE(OFFSET($H$3,0,0,'Données projet'!$E$15+1,1))</f>
        <v>447.47021939360354</v>
      </c>
      <c r="EP147" s="59">
        <f t="shared" si="154"/>
        <v>256.77417912163997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62.142262270190557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62.142262270190557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319</v>
      </c>
      <c r="FF147" s="17">
        <f>FE147*VLOOKUP('Données projet'!$B$16,Paramètres!$A$1:$I$89,3,0)*VLOOKUP('Données projet'!$B$16,Paramètres!$A$1:$I$89,5,0)</f>
        <v>253.79640000000001</v>
      </c>
      <c r="FG147" s="13">
        <f t="shared" si="155"/>
        <v>61.39816832228076</v>
      </c>
      <c r="FH147" s="20">
        <f t="shared" si="130"/>
        <v>548.96387316130563</v>
      </c>
      <c r="FI147" s="59">
        <f t="shared" si="131"/>
        <v>842.29720649463889</v>
      </c>
      <c r="FJ147" s="59">
        <f ca="1">AVERAGE(OFFSET($FI$3,0,0,'Données projet'!$E$16+1,1))-AVERAGE(OFFSET($H$3,0,0,'Données projet'!$E$16+1,1))</f>
        <v>353.37024194969638</v>
      </c>
      <c r="FK147" s="59">
        <f t="shared" si="156"/>
        <v>345.4750813433123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14.969159498520007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14.969159498520007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234.00000000000003</v>
      </c>
      <c r="GA147" s="17">
        <f>FZ147*VLOOKUP('Données projet'!$B$17,Paramètres!$A$1:$I$89,3,0)*VLOOKUP('Données projet'!$B$17,Paramètres!$A$1:$I$89,5,0)</f>
        <v>189.82080000000005</v>
      </c>
      <c r="GB147" s="13">
        <f t="shared" si="157"/>
        <v>47.500332100049796</v>
      </c>
      <c r="GC147" s="20">
        <f t="shared" si="133"/>
        <v>413.33430507425345</v>
      </c>
      <c r="GD147" s="59">
        <f t="shared" si="134"/>
        <v>706.66763840758676</v>
      </c>
      <c r="GE147" s="59">
        <f ca="1">AVERAGE(OFFSET($GD$3,0,0,'Données projet'!$E$17+1,1))-AVERAGE(OFFSET($H$3,0,0,'Données projet'!$E$17+1,1))</f>
        <v>272.90535195666996</v>
      </c>
      <c r="GF147" s="59">
        <f t="shared" si="158"/>
        <v>222.25422164416898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13.032145609770723</v>
      </c>
      <c r="GM147" s="21">
        <f>EXP(-LN(2)/25)*GM146+(1-EXP(-LN(2)/25))/(LN(2)/25)*Calculateur!GH147*Calculateur!GJ147*VLOOKUP('Données projet'!$B$17,Paramètres!$A$1:$I$89,3,0)*0.475*44/12</f>
        <v>0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13.032145609770723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6">
        <f t="shared" si="110"/>
        <v>256.66666666666669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19.8100000000004</v>
      </c>
      <c r="O148" s="13">
        <f>N148*VLOOKUP('Données projet'!$B$9,Paramètres!$A$1:$I$89,3,0)*VLOOKUP('Données projet'!$B$9,Paramètres!$A$1:$I$89,5,0)</f>
        <v>17.924088000000364</v>
      </c>
      <c r="P148" s="13">
        <f t="shared" si="141"/>
        <v>5.9032212091029486</v>
      </c>
      <c r="Q148" s="20">
        <f t="shared" si="108"/>
        <v>41.499230205854936</v>
      </c>
      <c r="R148" s="59">
        <f t="shared" si="109"/>
        <v>334.83256353918824</v>
      </c>
      <c r="S148" s="59">
        <f ca="1">AVERAGE(OFFSET($R$3,0,0,'Données projet'!$E$9+1,1))-AVERAGE(OFFSET($H$3,0,0,'Données projet'!$E$9+1,1))</f>
        <v>530.15029472203241</v>
      </c>
      <c r="T148" s="59">
        <f t="shared" si="142"/>
        <v>279.93992816625956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209.98954104941407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209.98954104941407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19.8100000000004</v>
      </c>
      <c r="AJ148" s="13">
        <f>AI148*VLOOKUP('Données projet'!$B$10,Paramètres!$A$1:$I$89,3,0)*VLOOKUP('Données projet'!$B$10,Paramètres!$A$1:$I$89,5,0)</f>
        <v>13.288548000000269</v>
      </c>
      <c r="AK148" s="13">
        <f t="shared" si="143"/>
        <v>4.531654695205642</v>
      </c>
      <c r="AL148" s="20">
        <f t="shared" si="112"/>
        <v>31.036853027483627</v>
      </c>
      <c r="AM148" s="59">
        <f t="shared" si="113"/>
        <v>324.37018636081694</v>
      </c>
      <c r="AN148" s="59">
        <f ca="1">AVERAGE(OFFSET($AM$3,0,0,'Données projet'!$E$10+1,1))-AVERAGE(OFFSET($H$3,0,0,'Données projet'!$E$10+1,1))</f>
        <v>403.92523699584234</v>
      </c>
      <c r="AO148" s="59">
        <f t="shared" si="144"/>
        <v>218.36990038879748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191.8869944072232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191.8869944072232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19.8100000000004</v>
      </c>
      <c r="BE148" s="13">
        <f>BD148*VLOOKUP('Données projet'!$B$11,Paramètres!$A$1:$I$89,3,0)*VLOOKUP('Données projet'!$B$11,Paramètres!$A$1:$I$89,5,0)</f>
        <v>18.851196000000382</v>
      </c>
      <c r="BF148" s="13">
        <f t="shared" si="145"/>
        <v>6.172221809210666</v>
      </c>
      <c r="BG148" s="20">
        <f t="shared" si="115"/>
        <v>43.582452684375909</v>
      </c>
      <c r="BH148" s="59">
        <f t="shared" si="116"/>
        <v>336.91578601770925</v>
      </c>
      <c r="BI148" s="59">
        <f ca="1">AVERAGE(OFFSET($BH$3,0,0,'Données projet'!$E$11+1,1))-AVERAGE(OFFSET($H$3,0,0,'Données projet'!$E$11+1,1))</f>
        <v>555.30922539833159</v>
      </c>
      <c r="BJ148" s="59">
        <f t="shared" si="146"/>
        <v>292.20785527099503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220.85106903472865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220.85106903472865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243</v>
      </c>
      <c r="BZ148" s="13">
        <f>BY148*VLOOKUP('Données projet'!$B$12,Paramètres!$A$1:$I$89,3,0)*VLOOKUP('Données projet'!$B$12,Paramètres!$A$1:$I$89,5,0)</f>
        <v>212.28480000000002</v>
      </c>
      <c r="CA148" s="13">
        <f t="shared" si="147"/>
        <v>52.434557099704193</v>
      </c>
      <c r="CB148" s="20">
        <f t="shared" si="118"/>
        <v>461.05288028198476</v>
      </c>
      <c r="CC148" s="59">
        <f t="shared" si="119"/>
        <v>754.38621361531807</v>
      </c>
      <c r="CD148" s="59">
        <f ca="1">AVERAGE(OFFSET($CC$3,0,0,'Données projet'!$E$12+1,1))-AVERAGE(OFFSET($H$3,0,0,'Données projet'!$E$12+1,1))</f>
        <v>354.24684313982857</v>
      </c>
      <c r="CE148" s="59">
        <f t="shared" si="148"/>
        <v>322.65043486962185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23.026330098203339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23.026330098203339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319</v>
      </c>
      <c r="CU148" s="17">
        <f>CT148*VLOOKUP('Données projet'!$B$13,Paramètres!$A$1:$I$89,3,0)*VLOOKUP('Données projet'!$B$13,Paramètres!$A$1:$I$89,5,0)</f>
        <v>233.89079999999998</v>
      </c>
      <c r="CV148" s="13">
        <f t="shared" si="149"/>
        <v>57.123140349023068</v>
      </c>
      <c r="CW148" s="20">
        <f t="shared" si="121"/>
        <v>506.84927944121517</v>
      </c>
      <c r="CX148" s="59">
        <f t="shared" si="122"/>
        <v>800.18261277454849</v>
      </c>
      <c r="CY148" s="59">
        <f ca="1">AVERAGE(OFFSET($CX$3,0,0,'Données projet'!$E$13+1,1))-AVERAGE(OFFSET($H$3,0,0,'Données projet'!$E$13+1,1))</f>
        <v>328.55201074501201</v>
      </c>
      <c r="CZ148" s="59">
        <f t="shared" si="150"/>
        <v>321.81422611044985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10.972783911842923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10.972783911842923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328.00000000000006</v>
      </c>
      <c r="DP148" s="17">
        <f>DO148*VLOOKUP('Données projet'!$B$14,Paramètres!$A$1:$I$89,3,0)*VLOOKUP('Données projet'!$B$14,Paramètres!$A$1:$I$89,5,0)</f>
        <v>255.84000000000006</v>
      </c>
      <c r="DQ148" s="13">
        <f t="shared" si="151"/>
        <v>61.834803371075836</v>
      </c>
      <c r="DR148" s="20">
        <f t="shared" si="124"/>
        <v>553.28361587129041</v>
      </c>
      <c r="DS148" s="59">
        <f t="shared" si="125"/>
        <v>846.61694920462378</v>
      </c>
      <c r="DT148" s="59">
        <f ca="1">AVERAGE(OFFSET($DS$3,0,0,'Données projet'!$E$14+1,1))-AVERAGE(OFFSET($H$3,0,0,'Données projet'!$E$14+1,1))</f>
        <v>288.82868507674738</v>
      </c>
      <c r="DU148" s="59">
        <f t="shared" si="152"/>
        <v>283.48738729114024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11.183937503674377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11.183937503674377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404.00000000000017</v>
      </c>
      <c r="EK148" s="17">
        <f>EJ148*VLOOKUP('Données projet'!$B$15,Paramètres!$A$1:$I$89,3,0)*VLOOKUP('Données projet'!$B$15,Paramètres!$A$1:$I$89,5,0)</f>
        <v>346.63200000000018</v>
      </c>
      <c r="EL148" s="13">
        <f t="shared" si="153"/>
        <v>80.868615263336864</v>
      </c>
      <c r="EM148" s="20">
        <f t="shared" si="127"/>
        <v>744.56357158364528</v>
      </c>
      <c r="EN148" s="59">
        <f t="shared" si="128"/>
        <v>1037.8969049169787</v>
      </c>
      <c r="EO148" s="59">
        <f ca="1">AVERAGE(OFFSET($EN$3,0,0,'Données projet'!$E$15+1,1))-AVERAGE(OFFSET($H$3,0,0,'Données projet'!$E$15+1,1))</f>
        <v>447.47021939360354</v>
      </c>
      <c r="EP148" s="59">
        <f t="shared" si="154"/>
        <v>256.77417912163997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60.923690410109494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60.923690410109494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319</v>
      </c>
      <c r="FF148" s="17">
        <f>FE148*VLOOKUP('Données projet'!$B$16,Paramètres!$A$1:$I$89,3,0)*VLOOKUP('Données projet'!$B$16,Paramètres!$A$1:$I$89,5,0)</f>
        <v>253.79640000000001</v>
      </c>
      <c r="FG148" s="13">
        <f t="shared" si="155"/>
        <v>61.39816832228076</v>
      </c>
      <c r="FH148" s="20">
        <f t="shared" si="130"/>
        <v>548.96387316130563</v>
      </c>
      <c r="FI148" s="59">
        <f t="shared" si="131"/>
        <v>842.29720649463889</v>
      </c>
      <c r="FJ148" s="59">
        <f ca="1">AVERAGE(OFFSET($FI$3,0,0,'Données projet'!$E$16+1,1))-AVERAGE(OFFSET($H$3,0,0,'Données projet'!$E$16+1,1))</f>
        <v>353.37024194969638</v>
      </c>
      <c r="FK148" s="59">
        <f t="shared" si="156"/>
        <v>345.4750813433123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14.675623411039783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14.675623411039783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234.00000000000003</v>
      </c>
      <c r="GA148" s="17">
        <f>FZ148*VLOOKUP('Données projet'!$B$17,Paramètres!$A$1:$I$89,3,0)*VLOOKUP('Données projet'!$B$17,Paramètres!$A$1:$I$89,5,0)</f>
        <v>189.82080000000005</v>
      </c>
      <c r="GB148" s="13">
        <f t="shared" si="157"/>
        <v>47.500332100049796</v>
      </c>
      <c r="GC148" s="20">
        <f t="shared" si="133"/>
        <v>413.33430507425345</v>
      </c>
      <c r="GD148" s="59">
        <f t="shared" si="134"/>
        <v>706.66763840758676</v>
      </c>
      <c r="GE148" s="59">
        <f ca="1">AVERAGE(OFFSET($GD$3,0,0,'Données projet'!$E$17+1,1))-AVERAGE(OFFSET($H$3,0,0,'Données projet'!$E$17+1,1))</f>
        <v>272.90535195666996</v>
      </c>
      <c r="GF148" s="59">
        <f t="shared" si="158"/>
        <v>222.25422164416898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12.77659318318706</v>
      </c>
      <c r="GM148" s="21">
        <f>EXP(-LN(2)/25)*GM147+(1-EXP(-LN(2)/25))/(LN(2)/25)*Calculateur!GH148*Calculateur!GJ148*VLOOKUP('Données projet'!$B$17,Paramètres!$A$1:$I$89,3,0)*0.475*44/12</f>
        <v>0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12.77659318318706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6">
        <f t="shared" si="110"/>
        <v>256.66666666666669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19.8100000000004</v>
      </c>
      <c r="O149" s="13">
        <f>N149*VLOOKUP('Données projet'!$B$9,Paramètres!$A$1:$I$89,3,0)*VLOOKUP('Données projet'!$B$9,Paramètres!$A$1:$I$89,5,0)</f>
        <v>17.924088000000364</v>
      </c>
      <c r="P149" s="13">
        <f t="shared" si="141"/>
        <v>5.9032212091029486</v>
      </c>
      <c r="Q149" s="20">
        <f t="shared" si="108"/>
        <v>41.499230205854936</v>
      </c>
      <c r="R149" s="59">
        <f t="shared" si="109"/>
        <v>334.83256353918824</v>
      </c>
      <c r="S149" s="59">
        <f ca="1">AVERAGE(OFFSET($R$3,0,0,'Données projet'!$E$9+1,1))-AVERAGE(OFFSET($H$3,0,0,'Données projet'!$E$9+1,1))</f>
        <v>530.15029472203241</v>
      </c>
      <c r="T149" s="59">
        <f t="shared" si="142"/>
        <v>279.93992816625956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205.87177423040816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205.87177423040816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19.8100000000004</v>
      </c>
      <c r="AJ149" s="13">
        <f>AI149*VLOOKUP('Données projet'!$B$10,Paramètres!$A$1:$I$89,3,0)*VLOOKUP('Données projet'!$B$10,Paramètres!$A$1:$I$89,5,0)</f>
        <v>13.288548000000269</v>
      </c>
      <c r="AK149" s="13">
        <f t="shared" si="143"/>
        <v>4.531654695205642</v>
      </c>
      <c r="AL149" s="20">
        <f t="shared" si="112"/>
        <v>31.036853027483627</v>
      </c>
      <c r="AM149" s="59">
        <f t="shared" si="113"/>
        <v>324.37018636081694</v>
      </c>
      <c r="AN149" s="59">
        <f ca="1">AVERAGE(OFFSET($AM$3,0,0,'Données projet'!$E$10+1,1))-AVERAGE(OFFSET($H$3,0,0,'Données projet'!$E$10+1,1))</f>
        <v>403.92523699584234</v>
      </c>
      <c r="AO149" s="59">
        <f t="shared" si="144"/>
        <v>218.36990038879748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188.12420748640744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188.12420748640744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19.8100000000004</v>
      </c>
      <c r="BE149" s="13">
        <f>BD149*VLOOKUP('Données projet'!$B$11,Paramètres!$A$1:$I$89,3,0)*VLOOKUP('Données projet'!$B$11,Paramètres!$A$1:$I$89,5,0)</f>
        <v>18.851196000000382</v>
      </c>
      <c r="BF149" s="13">
        <f t="shared" si="145"/>
        <v>6.172221809210666</v>
      </c>
      <c r="BG149" s="20">
        <f t="shared" si="115"/>
        <v>43.582452684375909</v>
      </c>
      <c r="BH149" s="59">
        <f t="shared" si="116"/>
        <v>336.91578601770925</v>
      </c>
      <c r="BI149" s="59">
        <f ca="1">AVERAGE(OFFSET($BH$3,0,0,'Données projet'!$E$11+1,1))-AVERAGE(OFFSET($H$3,0,0,'Données projet'!$E$11+1,1))</f>
        <v>555.30922539833159</v>
      </c>
      <c r="BJ149" s="59">
        <f t="shared" si="146"/>
        <v>292.20785527099503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216.52031427680865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216.52031427680865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243</v>
      </c>
      <c r="BZ149" s="13">
        <f>BY149*VLOOKUP('Données projet'!$B$12,Paramètres!$A$1:$I$89,3,0)*VLOOKUP('Données projet'!$B$12,Paramètres!$A$1:$I$89,5,0)</f>
        <v>212.28480000000002</v>
      </c>
      <c r="CA149" s="13">
        <f t="shared" si="147"/>
        <v>52.434557099704193</v>
      </c>
      <c r="CB149" s="20">
        <f t="shared" si="118"/>
        <v>461.05288028198476</v>
      </c>
      <c r="CC149" s="59">
        <f t="shared" si="119"/>
        <v>754.38621361531807</v>
      </c>
      <c r="CD149" s="59">
        <f ca="1">AVERAGE(OFFSET($CC$3,0,0,'Données projet'!$E$12+1,1))-AVERAGE(OFFSET($H$3,0,0,'Données projet'!$E$12+1,1))</f>
        <v>354.24684313982857</v>
      </c>
      <c r="CE149" s="59">
        <f t="shared" si="148"/>
        <v>322.65043486962185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22.574797809652136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22.574797809652136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319</v>
      </c>
      <c r="CU149" s="17">
        <f>CT149*VLOOKUP('Données projet'!$B$13,Paramètres!$A$1:$I$89,3,0)*VLOOKUP('Données projet'!$B$13,Paramètres!$A$1:$I$89,5,0)</f>
        <v>233.89079999999998</v>
      </c>
      <c r="CV149" s="13">
        <f t="shared" si="149"/>
        <v>57.123140349023068</v>
      </c>
      <c r="CW149" s="20">
        <f t="shared" si="121"/>
        <v>506.84927944121517</v>
      </c>
      <c r="CX149" s="59">
        <f t="shared" si="122"/>
        <v>800.18261277454849</v>
      </c>
      <c r="CY149" s="59">
        <f ca="1">AVERAGE(OFFSET($CX$3,0,0,'Données projet'!$E$13+1,1))-AVERAGE(OFFSET($H$3,0,0,'Données projet'!$E$13+1,1))</f>
        <v>328.55201074501201</v>
      </c>
      <c r="CZ149" s="59">
        <f t="shared" si="150"/>
        <v>321.81422611044985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10.757614312069016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10.757614312069016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328.00000000000006</v>
      </c>
      <c r="DP149" s="17">
        <f>DO149*VLOOKUP('Données projet'!$B$14,Paramètres!$A$1:$I$89,3,0)*VLOOKUP('Données projet'!$B$14,Paramètres!$A$1:$I$89,5,0)</f>
        <v>255.84000000000006</v>
      </c>
      <c r="DQ149" s="13">
        <f t="shared" si="151"/>
        <v>61.834803371075836</v>
      </c>
      <c r="DR149" s="20">
        <f t="shared" si="124"/>
        <v>553.28361587129041</v>
      </c>
      <c r="DS149" s="59">
        <f t="shared" si="125"/>
        <v>846.61694920462378</v>
      </c>
      <c r="DT149" s="59">
        <f ca="1">AVERAGE(OFFSET($DS$3,0,0,'Données projet'!$E$14+1,1))-AVERAGE(OFFSET($H$3,0,0,'Données projet'!$E$14+1,1))</f>
        <v>288.82868507674738</v>
      </c>
      <c r="DU149" s="59">
        <f t="shared" si="152"/>
        <v>283.48738729114024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10.964627310755629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10.964627310755629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404.00000000000017</v>
      </c>
      <c r="EK149" s="17">
        <f>EJ149*VLOOKUP('Données projet'!$B$15,Paramètres!$A$1:$I$89,3,0)*VLOOKUP('Données projet'!$B$15,Paramètres!$A$1:$I$89,5,0)</f>
        <v>346.63200000000018</v>
      </c>
      <c r="EL149" s="13">
        <f t="shared" si="153"/>
        <v>80.868615263336864</v>
      </c>
      <c r="EM149" s="20">
        <f t="shared" si="127"/>
        <v>744.56357158364528</v>
      </c>
      <c r="EN149" s="59">
        <f t="shared" si="128"/>
        <v>1037.8969049169787</v>
      </c>
      <c r="EO149" s="59">
        <f ca="1">AVERAGE(OFFSET($EN$3,0,0,'Données projet'!$E$15+1,1))-AVERAGE(OFFSET($H$3,0,0,'Données projet'!$E$15+1,1))</f>
        <v>447.47021939360354</v>
      </c>
      <c r="EP149" s="59">
        <f t="shared" si="154"/>
        <v>256.77417912163997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59.729014000949171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59.729014000949171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319</v>
      </c>
      <c r="FF149" s="17">
        <f>FE149*VLOOKUP('Données projet'!$B$16,Paramètres!$A$1:$I$89,3,0)*VLOOKUP('Données projet'!$B$16,Paramètres!$A$1:$I$89,5,0)</f>
        <v>253.79640000000001</v>
      </c>
      <c r="FG149" s="13">
        <f t="shared" si="155"/>
        <v>61.39816832228076</v>
      </c>
      <c r="FH149" s="20">
        <f t="shared" si="130"/>
        <v>548.96387316130563</v>
      </c>
      <c r="FI149" s="59">
        <f t="shared" si="131"/>
        <v>842.29720649463889</v>
      </c>
      <c r="FJ149" s="59">
        <f ca="1">AVERAGE(OFFSET($FI$3,0,0,'Données projet'!$E$16+1,1))-AVERAGE(OFFSET($H$3,0,0,'Données projet'!$E$16+1,1))</f>
        <v>353.37024194969638</v>
      </c>
      <c r="FK149" s="59">
        <f t="shared" si="156"/>
        <v>345.4750813433123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14.387843387195712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14.387843387195712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234.00000000000003</v>
      </c>
      <c r="GA149" s="17">
        <f>FZ149*VLOOKUP('Données projet'!$B$17,Paramètres!$A$1:$I$89,3,0)*VLOOKUP('Données projet'!$B$17,Paramètres!$A$1:$I$89,5,0)</f>
        <v>189.82080000000005</v>
      </c>
      <c r="GB149" s="13">
        <f t="shared" si="157"/>
        <v>47.500332100049796</v>
      </c>
      <c r="GC149" s="20">
        <f t="shared" si="133"/>
        <v>413.33430507425345</v>
      </c>
      <c r="GD149" s="59">
        <f t="shared" si="134"/>
        <v>706.66763840758676</v>
      </c>
      <c r="GE149" s="59">
        <f ca="1">AVERAGE(OFFSET($GD$3,0,0,'Données projet'!$E$17+1,1))-AVERAGE(OFFSET($H$3,0,0,'Données projet'!$E$17+1,1))</f>
        <v>272.90535195666996</v>
      </c>
      <c r="GF149" s="59">
        <f t="shared" si="158"/>
        <v>222.25422164416898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12.526051983817114</v>
      </c>
      <c r="GM149" s="21">
        <f>EXP(-LN(2)/25)*GM148+(1-EXP(-LN(2)/25))/(LN(2)/25)*Calculateur!GH149*Calculateur!GJ149*VLOOKUP('Données projet'!$B$17,Paramètres!$A$1:$I$89,3,0)*0.475*44/12</f>
        <v>0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12.526051983817114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6">
        <f t="shared" si="110"/>
        <v>256.66666666666669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19.8100000000004</v>
      </c>
      <c r="O150" s="13">
        <f>N150*VLOOKUP('Données projet'!$B$9,Paramètres!$A$1:$I$89,3,0)*VLOOKUP('Données projet'!$B$9,Paramètres!$A$1:$I$89,5,0)</f>
        <v>17.924088000000364</v>
      </c>
      <c r="P150" s="13">
        <f t="shared" si="141"/>
        <v>5.9032212091029486</v>
      </c>
      <c r="Q150" s="20">
        <f t="shared" si="108"/>
        <v>41.499230205854936</v>
      </c>
      <c r="R150" s="59">
        <f t="shared" si="109"/>
        <v>334.83256353918824</v>
      </c>
      <c r="S150" s="59">
        <f ca="1">AVERAGE(OFFSET($R$3,0,0,'Données projet'!$E$9+1,1))-AVERAGE(OFFSET($H$3,0,0,'Données projet'!$E$9+1,1))</f>
        <v>530.15029472203241</v>
      </c>
      <c r="T150" s="59">
        <f t="shared" si="142"/>
        <v>279.93992816625956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201.83475430713318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201.83475430713318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19.8100000000004</v>
      </c>
      <c r="AJ150" s="13">
        <f>AI150*VLOOKUP('Données projet'!$B$10,Paramètres!$A$1:$I$89,3,0)*VLOOKUP('Données projet'!$B$10,Paramètres!$A$1:$I$89,5,0)</f>
        <v>13.288548000000269</v>
      </c>
      <c r="AK150" s="13">
        <f t="shared" si="143"/>
        <v>4.531654695205642</v>
      </c>
      <c r="AL150" s="20">
        <f t="shared" si="112"/>
        <v>31.036853027483627</v>
      </c>
      <c r="AM150" s="59">
        <f t="shared" si="113"/>
        <v>324.37018636081694</v>
      </c>
      <c r="AN150" s="59">
        <f ca="1">AVERAGE(OFFSET($AM$3,0,0,'Données projet'!$E$10+1,1))-AVERAGE(OFFSET($H$3,0,0,'Données projet'!$E$10+1,1))</f>
        <v>403.92523699584234</v>
      </c>
      <c r="AO150" s="59">
        <f t="shared" si="144"/>
        <v>218.36990038879748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184.43520652203549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184.43520652203549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19.8100000000004</v>
      </c>
      <c r="BE150" s="13">
        <f>BD150*VLOOKUP('Données projet'!$B$11,Paramètres!$A$1:$I$89,3,0)*VLOOKUP('Données projet'!$B$11,Paramètres!$A$1:$I$89,5,0)</f>
        <v>18.851196000000382</v>
      </c>
      <c r="BF150" s="13">
        <f t="shared" si="145"/>
        <v>6.172221809210666</v>
      </c>
      <c r="BG150" s="20">
        <f t="shared" si="115"/>
        <v>43.582452684375909</v>
      </c>
      <c r="BH150" s="59">
        <f t="shared" si="116"/>
        <v>336.91578601770925</v>
      </c>
      <c r="BI150" s="59">
        <f ca="1">AVERAGE(OFFSET($BH$3,0,0,'Données projet'!$E$11+1,1))-AVERAGE(OFFSET($H$3,0,0,'Données projet'!$E$11+1,1))</f>
        <v>555.30922539833159</v>
      </c>
      <c r="BJ150" s="59">
        <f t="shared" si="146"/>
        <v>292.20785527099503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212.27448297819186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212.27448297819186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243</v>
      </c>
      <c r="BZ150" s="13">
        <f>BY150*VLOOKUP('Données projet'!$B$12,Paramètres!$A$1:$I$89,3,0)*VLOOKUP('Données projet'!$B$12,Paramètres!$A$1:$I$89,5,0)</f>
        <v>212.28480000000002</v>
      </c>
      <c r="CA150" s="13">
        <f t="shared" si="147"/>
        <v>52.434557099704193</v>
      </c>
      <c r="CB150" s="20">
        <f t="shared" si="118"/>
        <v>461.05288028198476</v>
      </c>
      <c r="CC150" s="59">
        <f t="shared" si="119"/>
        <v>754.38621361531807</v>
      </c>
      <c r="CD150" s="59">
        <f ca="1">AVERAGE(OFFSET($CC$3,0,0,'Données projet'!$E$12+1,1))-AVERAGE(OFFSET($H$3,0,0,'Données projet'!$E$12+1,1))</f>
        <v>354.24684313982857</v>
      </c>
      <c r="CE150" s="59">
        <f t="shared" si="148"/>
        <v>322.65043486962185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22.132119793871919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22.132119793871919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319</v>
      </c>
      <c r="CU150" s="17">
        <f>CT150*VLOOKUP('Données projet'!$B$13,Paramètres!$A$1:$I$89,3,0)*VLOOKUP('Données projet'!$B$13,Paramètres!$A$1:$I$89,5,0)</f>
        <v>233.89079999999998</v>
      </c>
      <c r="CV150" s="13">
        <f t="shared" si="149"/>
        <v>57.123140349023068</v>
      </c>
      <c r="CW150" s="20">
        <f t="shared" si="121"/>
        <v>506.84927944121517</v>
      </c>
      <c r="CX150" s="59">
        <f t="shared" si="122"/>
        <v>800.18261277454849</v>
      </c>
      <c r="CY150" s="59">
        <f ca="1">AVERAGE(OFFSET($CX$3,0,0,'Données projet'!$E$13+1,1))-AVERAGE(OFFSET($H$3,0,0,'Données projet'!$E$13+1,1))</f>
        <v>328.55201074501201</v>
      </c>
      <c r="CZ150" s="59">
        <f t="shared" si="150"/>
        <v>321.81422611044985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10.546664056906179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10.546664056906179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328.00000000000006</v>
      </c>
      <c r="DP150" s="17">
        <f>DO150*VLOOKUP('Données projet'!$B$14,Paramètres!$A$1:$I$89,3,0)*VLOOKUP('Données projet'!$B$14,Paramètres!$A$1:$I$89,5,0)</f>
        <v>255.84000000000006</v>
      </c>
      <c r="DQ150" s="13">
        <f t="shared" si="151"/>
        <v>61.834803371075836</v>
      </c>
      <c r="DR150" s="20">
        <f t="shared" si="124"/>
        <v>553.28361587129041</v>
      </c>
      <c r="DS150" s="59">
        <f t="shared" si="125"/>
        <v>846.61694920462378</v>
      </c>
      <c r="DT150" s="59">
        <f ca="1">AVERAGE(OFFSET($DS$3,0,0,'Données projet'!$E$14+1,1))-AVERAGE(OFFSET($H$3,0,0,'Données projet'!$E$14+1,1))</f>
        <v>288.82868507674738</v>
      </c>
      <c r="DU150" s="59">
        <f t="shared" si="152"/>
        <v>283.48738729114024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10.74961765695401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10.74961765695401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404.00000000000017</v>
      </c>
      <c r="EK150" s="17">
        <f>EJ150*VLOOKUP('Données projet'!$B$15,Paramètres!$A$1:$I$89,3,0)*VLOOKUP('Données projet'!$B$15,Paramètres!$A$1:$I$89,5,0)</f>
        <v>346.63200000000018</v>
      </c>
      <c r="EL150" s="13">
        <f t="shared" si="153"/>
        <v>80.868615263336864</v>
      </c>
      <c r="EM150" s="20">
        <f t="shared" si="127"/>
        <v>744.56357158364528</v>
      </c>
      <c r="EN150" s="59">
        <f t="shared" si="128"/>
        <v>1037.8969049169787</v>
      </c>
      <c r="EO150" s="59">
        <f ca="1">AVERAGE(OFFSET($EN$3,0,0,'Données projet'!$E$15+1,1))-AVERAGE(OFFSET($H$3,0,0,'Données projet'!$E$15+1,1))</f>
        <v>447.47021939360354</v>
      </c>
      <c r="EP150" s="59">
        <f t="shared" si="154"/>
        <v>256.77417912163997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58.557764467491829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58.557764467491829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319</v>
      </c>
      <c r="FF150" s="17">
        <f>FE150*VLOOKUP('Données projet'!$B$16,Paramètres!$A$1:$I$89,3,0)*VLOOKUP('Données projet'!$B$16,Paramètres!$A$1:$I$89,5,0)</f>
        <v>253.79640000000001</v>
      </c>
      <c r="FG150" s="13">
        <f t="shared" si="155"/>
        <v>61.39816832228076</v>
      </c>
      <c r="FH150" s="20">
        <f t="shared" si="130"/>
        <v>548.96387316130563</v>
      </c>
      <c r="FI150" s="59">
        <f t="shared" si="131"/>
        <v>842.29720649463889</v>
      </c>
      <c r="FJ150" s="59">
        <f ca="1">AVERAGE(OFFSET($FI$3,0,0,'Données projet'!$E$16+1,1))-AVERAGE(OFFSET($H$3,0,0,'Données projet'!$E$16+1,1))</f>
        <v>353.37024194969638</v>
      </c>
      <c r="FK150" s="59">
        <f t="shared" si="156"/>
        <v>345.4750813433123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14.105706554090741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14.105706554090741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234.00000000000003</v>
      </c>
      <c r="GA150" s="17">
        <f>FZ150*VLOOKUP('Données projet'!$B$17,Paramètres!$A$1:$I$89,3,0)*VLOOKUP('Données projet'!$B$17,Paramètres!$A$1:$I$89,5,0)</f>
        <v>189.82080000000005</v>
      </c>
      <c r="GB150" s="13">
        <f t="shared" si="157"/>
        <v>47.500332100049796</v>
      </c>
      <c r="GC150" s="20">
        <f t="shared" si="133"/>
        <v>413.33430507425345</v>
      </c>
      <c r="GD150" s="59">
        <f t="shared" si="134"/>
        <v>706.66763840758676</v>
      </c>
      <c r="GE150" s="59">
        <f ca="1">AVERAGE(OFFSET($GD$3,0,0,'Données projet'!$E$17+1,1))-AVERAGE(OFFSET($H$3,0,0,'Données projet'!$E$17+1,1))</f>
        <v>272.90535195666996</v>
      </c>
      <c r="GF150" s="59">
        <f t="shared" si="158"/>
        <v>222.25422164416898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12.28042374455177</v>
      </c>
      <c r="GM150" s="21">
        <f>EXP(-LN(2)/25)*GM149+(1-EXP(-LN(2)/25))/(LN(2)/25)*Calculateur!GH150*Calculateur!GJ150*VLOOKUP('Données projet'!$B$17,Paramètres!$A$1:$I$89,3,0)*0.475*44/12</f>
        <v>0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12.28042374455177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6">
        <f t="shared" si="110"/>
        <v>256.66666666666669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19.8100000000004</v>
      </c>
      <c r="O151" s="13">
        <f>N151*VLOOKUP('Données projet'!$B$9,Paramètres!$A$1:$I$89,3,0)*VLOOKUP('Données projet'!$B$9,Paramètres!$A$1:$I$89,5,0)</f>
        <v>17.924088000000364</v>
      </c>
      <c r="P151" s="13">
        <f t="shared" si="141"/>
        <v>5.9032212091029486</v>
      </c>
      <c r="Q151" s="20">
        <f t="shared" si="108"/>
        <v>41.499230205854936</v>
      </c>
      <c r="R151" s="59">
        <f t="shared" si="109"/>
        <v>334.83256353918824</v>
      </c>
      <c r="S151" s="59">
        <f ca="1">AVERAGE(OFFSET($R$3,0,0,'Données projet'!$E$9+1,1))-AVERAGE(OFFSET($H$3,0,0,'Données projet'!$E$9+1,1))</f>
        <v>530.15029472203241</v>
      </c>
      <c r="T151" s="59">
        <f t="shared" si="142"/>
        <v>279.93992816625956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197.87689788221462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197.87689788221462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19.8100000000004</v>
      </c>
      <c r="AJ151" s="13">
        <f>AI151*VLOOKUP('Données projet'!$B$10,Paramètres!$A$1:$I$89,3,0)*VLOOKUP('Données projet'!$B$10,Paramètres!$A$1:$I$89,5,0)</f>
        <v>13.288548000000269</v>
      </c>
      <c r="AK151" s="13">
        <f t="shared" si="143"/>
        <v>4.531654695205642</v>
      </c>
      <c r="AL151" s="20">
        <f t="shared" si="112"/>
        <v>31.036853027483627</v>
      </c>
      <c r="AM151" s="59">
        <f t="shared" si="113"/>
        <v>324.37018636081694</v>
      </c>
      <c r="AN151" s="59">
        <f ca="1">AVERAGE(OFFSET($AM$3,0,0,'Données projet'!$E$10+1,1))-AVERAGE(OFFSET($H$3,0,0,'Données projet'!$E$10+1,1))</f>
        <v>403.92523699584234</v>
      </c>
      <c r="AO151" s="59">
        <f t="shared" si="144"/>
        <v>218.36990038879748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180.81854461650644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180.81854461650644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19.8100000000004</v>
      </c>
      <c r="BE151" s="13">
        <f>BD151*VLOOKUP('Données projet'!$B$11,Paramètres!$A$1:$I$89,3,0)*VLOOKUP('Données projet'!$B$11,Paramètres!$A$1:$I$89,5,0)</f>
        <v>18.851196000000382</v>
      </c>
      <c r="BF151" s="13">
        <f t="shared" si="145"/>
        <v>6.172221809210666</v>
      </c>
      <c r="BG151" s="20">
        <f t="shared" si="115"/>
        <v>43.582452684375909</v>
      </c>
      <c r="BH151" s="59">
        <f t="shared" si="116"/>
        <v>336.91578601770925</v>
      </c>
      <c r="BI151" s="59">
        <f ca="1">AVERAGE(OFFSET($BH$3,0,0,'Données projet'!$E$11+1,1))-AVERAGE(OFFSET($H$3,0,0,'Données projet'!$E$11+1,1))</f>
        <v>555.30922539833159</v>
      </c>
      <c r="BJ151" s="59">
        <f t="shared" si="146"/>
        <v>292.20785527099503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208.11190984163957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208.11190984163957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243</v>
      </c>
      <c r="BZ151" s="13">
        <f>BY151*VLOOKUP('Données projet'!$B$12,Paramètres!$A$1:$I$89,3,0)*VLOOKUP('Données projet'!$B$12,Paramètres!$A$1:$I$89,5,0)</f>
        <v>212.28480000000002</v>
      </c>
      <c r="CA151" s="13">
        <f t="shared" si="147"/>
        <v>52.434557099704193</v>
      </c>
      <c r="CB151" s="20">
        <f t="shared" si="118"/>
        <v>461.05288028198476</v>
      </c>
      <c r="CC151" s="59">
        <f t="shared" si="119"/>
        <v>754.38621361531807</v>
      </c>
      <c r="CD151" s="59">
        <f ca="1">AVERAGE(OFFSET($CC$3,0,0,'Données projet'!$E$12+1,1))-AVERAGE(OFFSET($H$3,0,0,'Données projet'!$E$12+1,1))</f>
        <v>354.24684313982857</v>
      </c>
      <c r="CE151" s="59">
        <f t="shared" si="148"/>
        <v>322.65043486962185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21.698122423974223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21.698122423974223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319</v>
      </c>
      <c r="CU151" s="17">
        <f>CT151*VLOOKUP('Données projet'!$B$13,Paramètres!$A$1:$I$89,3,0)*VLOOKUP('Données projet'!$B$13,Paramètres!$A$1:$I$89,5,0)</f>
        <v>233.89079999999998</v>
      </c>
      <c r="CV151" s="13">
        <f t="shared" si="149"/>
        <v>57.123140349023068</v>
      </c>
      <c r="CW151" s="20">
        <f t="shared" si="121"/>
        <v>506.84927944121517</v>
      </c>
      <c r="CX151" s="59">
        <f t="shared" si="122"/>
        <v>800.18261277454849</v>
      </c>
      <c r="CY151" s="59">
        <f ca="1">AVERAGE(OFFSET($CX$3,0,0,'Données projet'!$E$13+1,1))-AVERAGE(OFFSET($H$3,0,0,'Données projet'!$E$13+1,1))</f>
        <v>328.55201074501201</v>
      </c>
      <c r="CZ151" s="59">
        <f t="shared" si="150"/>
        <v>321.81422611044985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10.339850407580135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10.339850407580135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328.00000000000006</v>
      </c>
      <c r="DP151" s="17">
        <f>DO151*VLOOKUP('Données projet'!$B$14,Paramètres!$A$1:$I$89,3,0)*VLOOKUP('Données projet'!$B$14,Paramètres!$A$1:$I$89,5,0)</f>
        <v>255.84000000000006</v>
      </c>
      <c r="DQ151" s="13">
        <f t="shared" si="151"/>
        <v>61.834803371075836</v>
      </c>
      <c r="DR151" s="20">
        <f t="shared" si="124"/>
        <v>553.28361587129041</v>
      </c>
      <c r="DS151" s="59">
        <f t="shared" si="125"/>
        <v>846.61694920462378</v>
      </c>
      <c r="DT151" s="59">
        <f ca="1">AVERAGE(OFFSET($DS$3,0,0,'Données projet'!$E$14+1,1))-AVERAGE(OFFSET($H$3,0,0,'Données projet'!$E$14+1,1))</f>
        <v>288.82868507674738</v>
      </c>
      <c r="DU151" s="59">
        <f t="shared" si="152"/>
        <v>283.48738729114024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10.538824211320501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10.538824211320501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404.00000000000017</v>
      </c>
      <c r="EK151" s="17">
        <f>EJ151*VLOOKUP('Données projet'!$B$15,Paramètres!$A$1:$I$89,3,0)*VLOOKUP('Données projet'!$B$15,Paramètres!$A$1:$I$89,5,0)</f>
        <v>346.63200000000018</v>
      </c>
      <c r="EL151" s="13">
        <f t="shared" si="153"/>
        <v>80.868615263336864</v>
      </c>
      <c r="EM151" s="20">
        <f t="shared" si="127"/>
        <v>744.56357158364528</v>
      </c>
      <c r="EN151" s="59">
        <f t="shared" si="128"/>
        <v>1037.8969049169787</v>
      </c>
      <c r="EO151" s="59">
        <f ca="1">AVERAGE(OFFSET($EN$3,0,0,'Données projet'!$E$15+1,1))-AVERAGE(OFFSET($H$3,0,0,'Données projet'!$E$15+1,1))</f>
        <v>447.47021939360354</v>
      </c>
      <c r="EP151" s="59">
        <f t="shared" si="154"/>
        <v>256.77417912163997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57.409482422993911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57.409482422993911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319</v>
      </c>
      <c r="FF151" s="17">
        <f>FE151*VLOOKUP('Données projet'!$B$16,Paramètres!$A$1:$I$89,3,0)*VLOOKUP('Données projet'!$B$16,Paramètres!$A$1:$I$89,5,0)</f>
        <v>253.79640000000001</v>
      </c>
      <c r="FG151" s="13">
        <f t="shared" si="155"/>
        <v>61.39816832228076</v>
      </c>
      <c r="FH151" s="20">
        <f t="shared" si="130"/>
        <v>548.96387316130563</v>
      </c>
      <c r="FI151" s="59">
        <f t="shared" si="131"/>
        <v>842.29720649463889</v>
      </c>
      <c r="FJ151" s="59">
        <f ca="1">AVERAGE(OFFSET($FI$3,0,0,'Données projet'!$E$16+1,1))-AVERAGE(OFFSET($H$3,0,0,'Données projet'!$E$16+1,1))</f>
        <v>353.37024194969638</v>
      </c>
      <c r="FK151" s="59">
        <f t="shared" si="156"/>
        <v>345.4750813433123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13.829102252196481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13.829102252196481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234.00000000000003</v>
      </c>
      <c r="GA151" s="17">
        <f>FZ151*VLOOKUP('Données projet'!$B$17,Paramètres!$A$1:$I$89,3,0)*VLOOKUP('Données projet'!$B$17,Paramètres!$A$1:$I$89,5,0)</f>
        <v>189.82080000000005</v>
      </c>
      <c r="GB151" s="13">
        <f t="shared" si="157"/>
        <v>47.500332100049796</v>
      </c>
      <c r="GC151" s="20">
        <f t="shared" si="133"/>
        <v>413.33430507425345</v>
      </c>
      <c r="GD151" s="59">
        <f t="shared" si="134"/>
        <v>706.66763840758676</v>
      </c>
      <c r="GE151" s="59">
        <f ca="1">AVERAGE(OFFSET($GD$3,0,0,'Données projet'!$E$17+1,1))-AVERAGE(OFFSET($H$3,0,0,'Données projet'!$E$17+1,1))</f>
        <v>272.90535195666996</v>
      </c>
      <c r="GF151" s="59">
        <f t="shared" si="158"/>
        <v>222.25422164416898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12.039612125239987</v>
      </c>
      <c r="GM151" s="21">
        <f>EXP(-LN(2)/25)*GM150+(1-EXP(-LN(2)/25))/(LN(2)/25)*Calculateur!GH151*Calculateur!GJ151*VLOOKUP('Données projet'!$B$17,Paramètres!$A$1:$I$89,3,0)*0.475*44/12</f>
        <v>0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12.039612125239987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6">
        <f t="shared" si="110"/>
        <v>256.66666666666669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19.8100000000004</v>
      </c>
      <c r="O152" s="13">
        <f>N152*VLOOKUP('Données projet'!$B$9,Paramètres!$A$1:$I$89,3,0)*VLOOKUP('Données projet'!$B$9,Paramètres!$A$1:$I$89,5,0)</f>
        <v>17.924088000000364</v>
      </c>
      <c r="P152" s="13">
        <f t="shared" si="141"/>
        <v>5.9032212091029486</v>
      </c>
      <c r="Q152" s="20">
        <f t="shared" si="108"/>
        <v>41.499230205854936</v>
      </c>
      <c r="R152" s="59">
        <f t="shared" si="109"/>
        <v>334.83256353918824</v>
      </c>
      <c r="S152" s="59">
        <f ca="1">AVERAGE(OFFSET($R$3,0,0,'Données projet'!$E$9+1,1))-AVERAGE(OFFSET($H$3,0,0,'Données projet'!$E$9+1,1))</f>
        <v>530.15029472203241</v>
      </c>
      <c r="T152" s="59">
        <f t="shared" si="142"/>
        <v>279.93992816625956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193.99665260773466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193.99665260773466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19.8100000000004</v>
      </c>
      <c r="AJ152" s="13">
        <f>AI152*VLOOKUP('Données projet'!$B$10,Paramètres!$A$1:$I$89,3,0)*VLOOKUP('Données projet'!$B$10,Paramètres!$A$1:$I$89,5,0)</f>
        <v>13.288548000000269</v>
      </c>
      <c r="AK152" s="13">
        <f t="shared" si="143"/>
        <v>4.531654695205642</v>
      </c>
      <c r="AL152" s="20">
        <f t="shared" si="112"/>
        <v>31.036853027483627</v>
      </c>
      <c r="AM152" s="59">
        <f t="shared" si="113"/>
        <v>324.37018636081694</v>
      </c>
      <c r="AN152" s="59">
        <f ca="1">AVERAGE(OFFSET($AM$3,0,0,'Données projet'!$E$10+1,1))-AVERAGE(OFFSET($H$3,0,0,'Données projet'!$E$10+1,1))</f>
        <v>403.92523699584234</v>
      </c>
      <c r="AO152" s="59">
        <f t="shared" si="144"/>
        <v>218.36990038879748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177.2728032449989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177.2728032449989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19.8100000000004</v>
      </c>
      <c r="BE152" s="13">
        <f>BD152*VLOOKUP('Données projet'!$B$11,Paramètres!$A$1:$I$89,3,0)*VLOOKUP('Données projet'!$B$11,Paramètres!$A$1:$I$89,5,0)</f>
        <v>18.851196000000382</v>
      </c>
      <c r="BF152" s="13">
        <f t="shared" si="145"/>
        <v>6.172221809210666</v>
      </c>
      <c r="BG152" s="20">
        <f t="shared" si="115"/>
        <v>43.582452684375909</v>
      </c>
      <c r="BH152" s="59">
        <f t="shared" si="116"/>
        <v>336.91578601770925</v>
      </c>
      <c r="BI152" s="59">
        <f ca="1">AVERAGE(OFFSET($BH$3,0,0,'Données projet'!$E$11+1,1))-AVERAGE(OFFSET($H$3,0,0,'Données projet'!$E$11+1,1))</f>
        <v>555.30922539833159</v>
      </c>
      <c r="BJ152" s="59">
        <f t="shared" si="146"/>
        <v>292.20785527099503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204.03096222537616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204.03096222537616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243</v>
      </c>
      <c r="BZ152" s="13">
        <f>BY152*VLOOKUP('Données projet'!$B$12,Paramètres!$A$1:$I$89,3,0)*VLOOKUP('Données projet'!$B$12,Paramètres!$A$1:$I$89,5,0)</f>
        <v>212.28480000000002</v>
      </c>
      <c r="CA152" s="13">
        <f t="shared" si="147"/>
        <v>52.434557099704193</v>
      </c>
      <c r="CB152" s="20">
        <f t="shared" si="118"/>
        <v>461.05288028198476</v>
      </c>
      <c r="CC152" s="59">
        <f t="shared" si="119"/>
        <v>754.38621361531807</v>
      </c>
      <c r="CD152" s="59">
        <f ca="1">AVERAGE(OFFSET($CC$3,0,0,'Données projet'!$E$12+1,1))-AVERAGE(OFFSET($H$3,0,0,'Données projet'!$E$12+1,1))</f>
        <v>354.24684313982857</v>
      </c>
      <c r="CE152" s="59">
        <f t="shared" si="148"/>
        <v>322.65043486962185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21.272635477787965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21.272635477787965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319</v>
      </c>
      <c r="CU152" s="17">
        <f>CT152*VLOOKUP('Données projet'!$B$13,Paramètres!$A$1:$I$89,3,0)*VLOOKUP('Données projet'!$B$13,Paramètres!$A$1:$I$89,5,0)</f>
        <v>233.89079999999998</v>
      </c>
      <c r="CV152" s="13">
        <f t="shared" si="149"/>
        <v>57.123140349023068</v>
      </c>
      <c r="CW152" s="20">
        <f t="shared" si="121"/>
        <v>506.84927944121517</v>
      </c>
      <c r="CX152" s="59">
        <f t="shared" si="122"/>
        <v>800.18261277454849</v>
      </c>
      <c r="CY152" s="59">
        <f ca="1">AVERAGE(OFFSET($CX$3,0,0,'Données projet'!$E$13+1,1))-AVERAGE(OFFSET($H$3,0,0,'Données projet'!$E$13+1,1))</f>
        <v>328.55201074501201</v>
      </c>
      <c r="CZ152" s="59">
        <f t="shared" si="150"/>
        <v>321.81422611044985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10.137092247773504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10.137092247773504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328.00000000000006</v>
      </c>
      <c r="DP152" s="17">
        <f>DO152*VLOOKUP('Données projet'!$B$14,Paramètres!$A$1:$I$89,3,0)*VLOOKUP('Données projet'!$B$14,Paramètres!$A$1:$I$89,5,0)</f>
        <v>255.84000000000006</v>
      </c>
      <c r="DQ152" s="13">
        <f t="shared" si="151"/>
        <v>61.834803371075836</v>
      </c>
      <c r="DR152" s="20">
        <f t="shared" si="124"/>
        <v>553.28361587129041</v>
      </c>
      <c r="DS152" s="59">
        <f t="shared" si="125"/>
        <v>846.61694920462378</v>
      </c>
      <c r="DT152" s="59">
        <f ca="1">AVERAGE(OFFSET($DS$3,0,0,'Données projet'!$E$14+1,1))-AVERAGE(OFFSET($H$3,0,0,'Données projet'!$E$14+1,1))</f>
        <v>288.82868507674738</v>
      </c>
      <c r="DU152" s="59">
        <f t="shared" si="152"/>
        <v>283.48738729114024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10.332164296584558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10.332164296584558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404.00000000000017</v>
      </c>
      <c r="EK152" s="17">
        <f>EJ152*VLOOKUP('Données projet'!$B$15,Paramètres!$A$1:$I$89,3,0)*VLOOKUP('Données projet'!$B$15,Paramètres!$A$1:$I$89,5,0)</f>
        <v>346.63200000000018</v>
      </c>
      <c r="EL152" s="13">
        <f t="shared" si="153"/>
        <v>80.868615263336864</v>
      </c>
      <c r="EM152" s="20">
        <f t="shared" si="127"/>
        <v>744.56357158364528</v>
      </c>
      <c r="EN152" s="59">
        <f t="shared" si="128"/>
        <v>1037.8969049169787</v>
      </c>
      <c r="EO152" s="59">
        <f ca="1">AVERAGE(OFFSET($EN$3,0,0,'Données projet'!$E$15+1,1))-AVERAGE(OFFSET($H$3,0,0,'Données projet'!$E$15+1,1))</f>
        <v>447.47021939360354</v>
      </c>
      <c r="EP152" s="59">
        <f t="shared" si="154"/>
        <v>256.77417912163997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56.283717489005703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56.283717489005703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319</v>
      </c>
      <c r="FF152" s="17">
        <f>FE152*VLOOKUP('Données projet'!$B$16,Paramètres!$A$1:$I$89,3,0)*VLOOKUP('Données projet'!$B$16,Paramètres!$A$1:$I$89,5,0)</f>
        <v>253.79640000000001</v>
      </c>
      <c r="FG152" s="13">
        <f t="shared" si="155"/>
        <v>61.39816832228076</v>
      </c>
      <c r="FH152" s="20">
        <f t="shared" si="130"/>
        <v>548.96387316130563</v>
      </c>
      <c r="FI152" s="59">
        <f t="shared" si="131"/>
        <v>842.29720649463889</v>
      </c>
      <c r="FJ152" s="59">
        <f ca="1">AVERAGE(OFFSET($FI$3,0,0,'Données projet'!$E$16+1,1))-AVERAGE(OFFSET($H$3,0,0,'Données projet'!$E$16+1,1))</f>
        <v>353.37024194969638</v>
      </c>
      <c r="FK152" s="59">
        <f t="shared" si="156"/>
        <v>345.4750813433123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13.557921991950403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13.557921991950403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234.00000000000003</v>
      </c>
      <c r="GA152" s="17">
        <f>FZ152*VLOOKUP('Données projet'!$B$17,Paramètres!$A$1:$I$89,3,0)*VLOOKUP('Données projet'!$B$17,Paramètres!$A$1:$I$89,5,0)</f>
        <v>189.82080000000005</v>
      </c>
      <c r="GB152" s="13">
        <f t="shared" si="157"/>
        <v>47.500332100049796</v>
      </c>
      <c r="GC152" s="20">
        <f t="shared" si="133"/>
        <v>413.33430507425345</v>
      </c>
      <c r="GD152" s="59">
        <f t="shared" si="134"/>
        <v>706.66763840758676</v>
      </c>
      <c r="GE152" s="59">
        <f ca="1">AVERAGE(OFFSET($GD$3,0,0,'Données projet'!$E$17+1,1))-AVERAGE(OFFSET($H$3,0,0,'Données projet'!$E$17+1,1))</f>
        <v>272.90535195666996</v>
      </c>
      <c r="GF152" s="59">
        <f t="shared" si="158"/>
        <v>222.25422164416898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11.803522674902323</v>
      </c>
      <c r="GM152" s="21">
        <f>EXP(-LN(2)/25)*GM151+(1-EXP(-LN(2)/25))/(LN(2)/25)*Calculateur!GH152*Calculateur!GJ152*VLOOKUP('Données projet'!$B$17,Paramètres!$A$1:$I$89,3,0)*0.475*44/12</f>
        <v>0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11.803522674902323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6">
        <f t="shared" si="110"/>
        <v>256.66666666666669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19.8100000000004</v>
      </c>
      <c r="O153" s="13">
        <f>N153*VLOOKUP('Données projet'!$B$9,Paramètres!$A$1:$I$89,3,0)*VLOOKUP('Données projet'!$B$9,Paramètres!$A$1:$I$89,5,0)</f>
        <v>17.924088000000364</v>
      </c>
      <c r="P153" s="13">
        <f t="shared" si="141"/>
        <v>5.9032212091029486</v>
      </c>
      <c r="Q153" s="20">
        <f t="shared" si="108"/>
        <v>41.499230205854936</v>
      </c>
      <c r="R153" s="59">
        <f t="shared" si="109"/>
        <v>334.83256353918824</v>
      </c>
      <c r="S153" s="59">
        <f ca="1">AVERAGE(OFFSET($R$3,0,0,'Données projet'!$E$9+1,1))-AVERAGE(OFFSET($H$3,0,0,'Données projet'!$E$9+1,1))</f>
        <v>530.15029472203241</v>
      </c>
      <c r="T153" s="59">
        <f t="shared" si="142"/>
        <v>279.93992816625956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190.19249657637133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190.19249657637133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19.8100000000004</v>
      </c>
      <c r="AJ153" s="13">
        <f>AI153*VLOOKUP('Données projet'!$B$10,Paramètres!$A$1:$I$89,3,0)*VLOOKUP('Données projet'!$B$10,Paramètres!$A$1:$I$89,5,0)</f>
        <v>13.288548000000269</v>
      </c>
      <c r="AK153" s="13">
        <f t="shared" si="143"/>
        <v>4.531654695205642</v>
      </c>
      <c r="AL153" s="20">
        <f t="shared" si="112"/>
        <v>31.036853027483627</v>
      </c>
      <c r="AM153" s="59">
        <f t="shared" si="113"/>
        <v>324.37018636081694</v>
      </c>
      <c r="AN153" s="59">
        <f ca="1">AVERAGE(OFFSET($AM$3,0,0,'Données projet'!$E$10+1,1))-AVERAGE(OFFSET($H$3,0,0,'Données projet'!$E$10+1,1))</f>
        <v>403.92523699584234</v>
      </c>
      <c r="AO153" s="59">
        <f t="shared" si="144"/>
        <v>218.36990038879748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173.79659169909792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173.79659169909792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19.8100000000004</v>
      </c>
      <c r="BE153" s="13">
        <f>BD153*VLOOKUP('Données projet'!$B$11,Paramètres!$A$1:$I$89,3,0)*VLOOKUP('Données projet'!$B$11,Paramètres!$A$1:$I$89,5,0)</f>
        <v>18.851196000000382</v>
      </c>
      <c r="BF153" s="13">
        <f t="shared" si="145"/>
        <v>6.172221809210666</v>
      </c>
      <c r="BG153" s="20">
        <f t="shared" si="115"/>
        <v>43.582452684375909</v>
      </c>
      <c r="BH153" s="59">
        <f t="shared" si="116"/>
        <v>336.91578601770925</v>
      </c>
      <c r="BI153" s="59">
        <f ca="1">AVERAGE(OFFSET($BH$3,0,0,'Données projet'!$E$11+1,1))-AVERAGE(OFFSET($H$3,0,0,'Données projet'!$E$11+1,1))</f>
        <v>555.30922539833159</v>
      </c>
      <c r="BJ153" s="59">
        <f t="shared" si="146"/>
        <v>292.20785527099503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200.03003950273541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200.03003950273541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243</v>
      </c>
      <c r="BZ153" s="13">
        <f>BY153*VLOOKUP('Données projet'!$B$12,Paramètres!$A$1:$I$89,3,0)*VLOOKUP('Données projet'!$B$12,Paramètres!$A$1:$I$89,5,0)</f>
        <v>212.28480000000002</v>
      </c>
      <c r="CA153" s="13">
        <f t="shared" si="147"/>
        <v>52.434557099704193</v>
      </c>
      <c r="CB153" s="20">
        <f t="shared" si="118"/>
        <v>461.05288028198476</v>
      </c>
      <c r="CC153" s="59">
        <f t="shared" si="119"/>
        <v>754.38621361531807</v>
      </c>
      <c r="CD153" s="59">
        <f ca="1">AVERAGE(OFFSET($CC$3,0,0,'Données projet'!$E$12+1,1))-AVERAGE(OFFSET($H$3,0,0,'Données projet'!$E$12+1,1))</f>
        <v>354.24684313982857</v>
      </c>
      <c r="CE153" s="59">
        <f t="shared" si="148"/>
        <v>322.65043486962185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20.855492071095007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20.855492071095007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319</v>
      </c>
      <c r="CU153" s="17">
        <f>CT153*VLOOKUP('Données projet'!$B$13,Paramètres!$A$1:$I$89,3,0)*VLOOKUP('Données projet'!$B$13,Paramètres!$A$1:$I$89,5,0)</f>
        <v>233.89079999999998</v>
      </c>
      <c r="CV153" s="13">
        <f t="shared" si="149"/>
        <v>57.123140349023068</v>
      </c>
      <c r="CW153" s="20">
        <f t="shared" si="121"/>
        <v>506.84927944121517</v>
      </c>
      <c r="CX153" s="59">
        <f t="shared" si="122"/>
        <v>800.18261277454849</v>
      </c>
      <c r="CY153" s="59">
        <f ca="1">AVERAGE(OFFSET($CX$3,0,0,'Données projet'!$E$13+1,1))-AVERAGE(OFFSET($H$3,0,0,'Données projet'!$E$13+1,1))</f>
        <v>328.55201074501201</v>
      </c>
      <c r="CZ153" s="59">
        <f t="shared" si="150"/>
        <v>321.81422611044985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9.938310051810415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9.938310051810415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328.00000000000006</v>
      </c>
      <c r="DP153" s="17">
        <f>DO153*VLOOKUP('Données projet'!$B$14,Paramètres!$A$1:$I$89,3,0)*VLOOKUP('Données projet'!$B$14,Paramètres!$A$1:$I$89,5,0)</f>
        <v>255.84000000000006</v>
      </c>
      <c r="DQ153" s="13">
        <f t="shared" si="151"/>
        <v>61.834803371075836</v>
      </c>
      <c r="DR153" s="20">
        <f t="shared" si="124"/>
        <v>553.28361587129041</v>
      </c>
      <c r="DS153" s="59">
        <f t="shared" si="125"/>
        <v>846.61694920462378</v>
      </c>
      <c r="DT153" s="59">
        <f ca="1">AVERAGE(OFFSET($DS$3,0,0,'Données projet'!$E$14+1,1))-AVERAGE(OFFSET($H$3,0,0,'Données projet'!$E$14+1,1))</f>
        <v>288.82868507674738</v>
      </c>
      <c r="DU153" s="59">
        <f t="shared" si="152"/>
        <v>283.48738729114024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10.129556856726486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10.129556856726486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404.00000000000017</v>
      </c>
      <c r="EK153" s="17">
        <f>EJ153*VLOOKUP('Données projet'!$B$15,Paramètres!$A$1:$I$89,3,0)*VLOOKUP('Données projet'!$B$15,Paramètres!$A$1:$I$89,5,0)</f>
        <v>346.63200000000018</v>
      </c>
      <c r="EL153" s="13">
        <f t="shared" si="153"/>
        <v>80.868615263336864</v>
      </c>
      <c r="EM153" s="20">
        <f t="shared" si="127"/>
        <v>744.56357158364528</v>
      </c>
      <c r="EN153" s="59">
        <f t="shared" si="128"/>
        <v>1037.8969049169787</v>
      </c>
      <c r="EO153" s="59">
        <f ca="1">AVERAGE(OFFSET($EN$3,0,0,'Données projet'!$E$15+1,1))-AVERAGE(OFFSET($H$3,0,0,'Données projet'!$E$15+1,1))</f>
        <v>447.47021939360354</v>
      </c>
      <c r="EP153" s="59">
        <f t="shared" si="154"/>
        <v>256.77417912163997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55.180028118724195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55.180028118724195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319</v>
      </c>
      <c r="FF153" s="17">
        <f>FE153*VLOOKUP('Données projet'!$B$16,Paramètres!$A$1:$I$89,3,0)*VLOOKUP('Données projet'!$B$16,Paramètres!$A$1:$I$89,5,0)</f>
        <v>253.79640000000001</v>
      </c>
      <c r="FG153" s="13">
        <f t="shared" si="155"/>
        <v>61.39816832228076</v>
      </c>
      <c r="FH153" s="20">
        <f t="shared" si="130"/>
        <v>548.96387316130563</v>
      </c>
      <c r="FI153" s="59">
        <f t="shared" si="131"/>
        <v>842.29720649463889</v>
      </c>
      <c r="FJ153" s="59">
        <f ca="1">AVERAGE(OFFSET($FI$3,0,0,'Données projet'!$E$16+1,1))-AVERAGE(OFFSET($H$3,0,0,'Données projet'!$E$16+1,1))</f>
        <v>353.37024194969638</v>
      </c>
      <c r="FK153" s="59">
        <f t="shared" si="156"/>
        <v>345.4750813433123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13.292059411204123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13.292059411204123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234.00000000000003</v>
      </c>
      <c r="GA153" s="17">
        <f>FZ153*VLOOKUP('Données projet'!$B$17,Paramètres!$A$1:$I$89,3,0)*VLOOKUP('Données projet'!$B$17,Paramètres!$A$1:$I$89,5,0)</f>
        <v>189.82080000000005</v>
      </c>
      <c r="GB153" s="13">
        <f t="shared" si="157"/>
        <v>47.500332100049796</v>
      </c>
      <c r="GC153" s="20">
        <f t="shared" si="133"/>
        <v>413.33430507425345</v>
      </c>
      <c r="GD153" s="59">
        <f t="shared" si="134"/>
        <v>706.66763840758676</v>
      </c>
      <c r="GE153" s="59">
        <f ca="1">AVERAGE(OFFSET($GD$3,0,0,'Données projet'!$E$17+1,1))-AVERAGE(OFFSET($H$3,0,0,'Données projet'!$E$17+1,1))</f>
        <v>272.90535195666996</v>
      </c>
      <c r="GF153" s="59">
        <f t="shared" si="158"/>
        <v>222.25422164416898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11.572062794685435</v>
      </c>
      <c r="GM153" s="21">
        <f>EXP(-LN(2)/25)*GM152+(1-EXP(-LN(2)/25))/(LN(2)/25)*Calculateur!GH153*Calculateur!GJ153*VLOOKUP('Données projet'!$B$17,Paramètres!$A$1:$I$89,3,0)*0.475*44/12</f>
        <v>0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11.572062794685435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6">
        <f t="shared" si="110"/>
        <v>256.66666666666669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19.8100000000004</v>
      </c>
      <c r="O154" s="13">
        <f>N154*VLOOKUP('Données projet'!$B$9,Paramètres!$A$1:$I$89,3,0)*VLOOKUP('Données projet'!$B$9,Paramètres!$A$1:$I$89,5,0)</f>
        <v>17.924088000000364</v>
      </c>
      <c r="P154" s="13">
        <f t="shared" si="141"/>
        <v>5.9032212091029486</v>
      </c>
      <c r="Q154" s="20">
        <f t="shared" ref="Q154:Q203" si="162">(O154+P154)*0.475*44/12</f>
        <v>41.499230205854936</v>
      </c>
      <c r="R154" s="59">
        <f t="shared" si="109"/>
        <v>334.83256353918824</v>
      </c>
      <c r="S154" s="59">
        <f ca="1">AVERAGE(OFFSET($R$3,0,0,'Données projet'!$E$9+1,1))-AVERAGE(OFFSET($H$3,0,0,'Données projet'!$E$9+1,1))</f>
        <v>530.15029472203241</v>
      </c>
      <c r="T154" s="59">
        <f t="shared" si="142"/>
        <v>279.93992816625956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186.46293772447694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186.46293772447694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19.8100000000004</v>
      </c>
      <c r="AJ154" s="13">
        <f>AI154*VLOOKUP('Données projet'!$B$10,Paramètres!$A$1:$I$89,3,0)*VLOOKUP('Données projet'!$B$10,Paramètres!$A$1:$I$89,5,0)</f>
        <v>13.288548000000269</v>
      </c>
      <c r="AK154" s="13">
        <f t="shared" ref="AK154:AK203" si="164">EXP(-1.0587+0.8836*LN(AJ154)+0.284)</f>
        <v>4.531654695205642</v>
      </c>
      <c r="AL154" s="20">
        <f t="shared" ref="AL154:AL203" si="165">(AJ154+AK154)*0.475*44/12</f>
        <v>31.036853027483627</v>
      </c>
      <c r="AM154" s="59">
        <f t="shared" si="113"/>
        <v>324.37018636081694</v>
      </c>
      <c r="AN154" s="59">
        <f ca="1">AVERAGE(OFFSET($AM$3,0,0,'Données projet'!$E$10+1,1))-AVERAGE(OFFSET($H$3,0,0,'Données projet'!$E$10+1,1))</f>
        <v>403.92523699584234</v>
      </c>
      <c r="AO154" s="59">
        <f t="shared" si="144"/>
        <v>218.36990038879748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170.38854654133237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170.38854654133237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19.8100000000004</v>
      </c>
      <c r="BE154" s="13">
        <f>BD154*VLOOKUP('Données projet'!$B$11,Paramètres!$A$1:$I$89,3,0)*VLOOKUP('Données projet'!$B$11,Paramètres!$A$1:$I$89,5,0)</f>
        <v>18.851196000000382</v>
      </c>
      <c r="BF154" s="13">
        <f t="shared" ref="BF154:BF203" si="167">EXP(-1.0587+0.8836*LN(BE154)+0.284)</f>
        <v>6.172221809210666</v>
      </c>
      <c r="BG154" s="20">
        <f t="shared" ref="BG154:BG203" si="168">(BE154+BF154)*0.475*44/12</f>
        <v>43.582452684375909</v>
      </c>
      <c r="BH154" s="59">
        <f t="shared" si="116"/>
        <v>336.91578601770925</v>
      </c>
      <c r="BI154" s="59">
        <f ca="1">AVERAGE(OFFSET($BH$3,0,0,'Données projet'!$E$11+1,1))-AVERAGE(OFFSET($H$3,0,0,'Données projet'!$E$11+1,1))</f>
        <v>555.30922539833159</v>
      </c>
      <c r="BJ154" s="59">
        <f t="shared" si="146"/>
        <v>292.20785527099503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196.10757243436373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196.10757243436373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243</v>
      </c>
      <c r="BZ154" s="13">
        <f>BY154*VLOOKUP('Données projet'!$B$12,Paramètres!$A$1:$I$89,3,0)*VLOOKUP('Données projet'!$B$12,Paramètres!$A$1:$I$89,5,0)</f>
        <v>212.28480000000002</v>
      </c>
      <c r="CA154" s="13">
        <f t="shared" ref="CA154:CA203" si="170">EXP(-1.0587+0.8836*LN(BZ154)+0.284)</f>
        <v>52.434557099704193</v>
      </c>
      <c r="CB154" s="20">
        <f t="shared" ref="CB154:CB203" si="171">(BZ154+CA154)*0.475*44/12</f>
        <v>461.05288028198476</v>
      </c>
      <c r="CC154" s="59">
        <f t="shared" si="119"/>
        <v>754.38621361531807</v>
      </c>
      <c r="CD154" s="59">
        <f ca="1">AVERAGE(OFFSET($CC$3,0,0,'Données projet'!$E$12+1,1))-AVERAGE(OFFSET($H$3,0,0,'Données projet'!$E$12+1,1))</f>
        <v>354.24684313982857</v>
      </c>
      <c r="CE154" s="59">
        <f t="shared" si="148"/>
        <v>322.65043486962185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20.446528592174943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20.446528592174943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319</v>
      </c>
      <c r="CU154" s="17">
        <f>CT154*VLOOKUP('Données projet'!$B$13,Paramètres!$A$1:$I$89,3,0)*VLOOKUP('Données projet'!$B$13,Paramètres!$A$1:$I$89,5,0)</f>
        <v>233.89079999999998</v>
      </c>
      <c r="CV154" s="13">
        <f t="shared" ref="CV154:CV203" si="173">EXP(-1.0587+0.8836*LN(CU154)+0.284)</f>
        <v>57.123140349023068</v>
      </c>
      <c r="CW154" s="20">
        <f t="shared" ref="CW154:CW203" si="174">(CU154+CV154)*0.475*44/12</f>
        <v>506.84927944121517</v>
      </c>
      <c r="CX154" s="59">
        <f t="shared" si="122"/>
        <v>800.18261277454849</v>
      </c>
      <c r="CY154" s="59">
        <f ca="1">AVERAGE(OFFSET($CX$3,0,0,'Données projet'!$E$13+1,1))-AVERAGE(OFFSET($H$3,0,0,'Données projet'!$E$13+1,1))</f>
        <v>328.55201074501201</v>
      </c>
      <c r="CZ154" s="59">
        <f t="shared" si="150"/>
        <v>321.81422611044985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9.7434258534649949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9.7434258534649949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328.00000000000006</v>
      </c>
      <c r="DP154" s="17">
        <f>DO154*VLOOKUP('Données projet'!$B$14,Paramètres!$A$1:$I$89,3,0)*VLOOKUP('Données projet'!$B$14,Paramètres!$A$1:$I$89,5,0)</f>
        <v>255.84000000000006</v>
      </c>
      <c r="DQ154" s="13">
        <f t="shared" ref="DQ154:DQ203" si="176">EXP(-1.0587+0.8836*LN(DP154)+0.284)</f>
        <v>61.834803371075836</v>
      </c>
      <c r="DR154" s="20">
        <f t="shared" ref="DR154:DR203" si="177">(DP154+DQ154)*0.475*44/12</f>
        <v>553.28361587129041</v>
      </c>
      <c r="DS154" s="59">
        <f t="shared" si="125"/>
        <v>846.61694920462378</v>
      </c>
      <c r="DT154" s="59">
        <f ca="1">AVERAGE(OFFSET($DS$3,0,0,'Données projet'!$E$14+1,1))-AVERAGE(OFFSET($H$3,0,0,'Données projet'!$E$14+1,1))</f>
        <v>288.82868507674738</v>
      </c>
      <c r="DU154" s="59">
        <f t="shared" si="152"/>
        <v>283.48738729114024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9.9309224251856936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9.9309224251856936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404.00000000000017</v>
      </c>
      <c r="EK154" s="17">
        <f>EJ154*VLOOKUP('Données projet'!$B$15,Paramètres!$A$1:$I$89,3,0)*VLOOKUP('Données projet'!$B$15,Paramètres!$A$1:$I$89,5,0)</f>
        <v>346.63200000000018</v>
      </c>
      <c r="EL154" s="13">
        <f t="shared" ref="EL154:EL203" si="179">EXP(-1.0587+0.8836*LN(EK154)+0.284)</f>
        <v>80.868615263336864</v>
      </c>
      <c r="EM154" s="20">
        <f t="shared" ref="EM154:EM203" si="180">(EK154+EL154)*0.475*44/12</f>
        <v>744.56357158364528</v>
      </c>
      <c r="EN154" s="59">
        <f t="shared" si="128"/>
        <v>1037.8969049169787</v>
      </c>
      <c r="EO154" s="59">
        <f ca="1">AVERAGE(OFFSET($EN$3,0,0,'Données projet'!$E$15+1,1))-AVERAGE(OFFSET($H$3,0,0,'Données projet'!$E$15+1,1))</f>
        <v>447.47021939360354</v>
      </c>
      <c r="EP154" s="59">
        <f t="shared" si="154"/>
        <v>256.77417912163997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54.097981423809863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54.097981423809863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319</v>
      </c>
      <c r="FF154" s="17">
        <f>FE154*VLOOKUP('Données projet'!$B$16,Paramètres!$A$1:$I$89,3,0)*VLOOKUP('Données projet'!$B$16,Paramètres!$A$1:$I$89,5,0)</f>
        <v>253.79640000000001</v>
      </c>
      <c r="FG154" s="13">
        <f t="shared" ref="FG154:FG203" si="182">EXP(-1.0587+0.8836*LN(FF154)+0.284)</f>
        <v>61.39816832228076</v>
      </c>
      <c r="FH154" s="20">
        <f t="shared" ref="FH154:FH203" si="183">(FF154+FG154)*0.475*44/12</f>
        <v>548.96387316130563</v>
      </c>
      <c r="FI154" s="59">
        <f t="shared" si="131"/>
        <v>842.29720649463889</v>
      </c>
      <c r="FJ154" s="59">
        <f ca="1">AVERAGE(OFFSET($FI$3,0,0,'Données projet'!$E$16+1,1))-AVERAGE(OFFSET($H$3,0,0,'Données projet'!$E$16+1,1))</f>
        <v>353.37024194969638</v>
      </c>
      <c r="FK154" s="59">
        <f t="shared" si="156"/>
        <v>345.4750813433123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13.031410233506117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13.031410233506117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234.00000000000003</v>
      </c>
      <c r="GA154" s="17">
        <f>FZ154*VLOOKUP('Données projet'!$B$17,Paramètres!$A$1:$I$89,3,0)*VLOOKUP('Données projet'!$B$17,Paramètres!$A$1:$I$89,5,0)</f>
        <v>189.82080000000005</v>
      </c>
      <c r="GB154" s="13">
        <f t="shared" ref="GB154:GB203" si="185">EXP(-1.0587+0.8836*LN(GA154)+0.284)</f>
        <v>47.500332100049796</v>
      </c>
      <c r="GC154" s="20">
        <f t="shared" ref="GC154:GC203" si="186">(GA154+GB154)*0.475*44/12</f>
        <v>413.33430507425345</v>
      </c>
      <c r="GD154" s="59">
        <f t="shared" si="134"/>
        <v>706.66763840758676</v>
      </c>
      <c r="GE154" s="59">
        <f ca="1">AVERAGE(OFFSET($GD$3,0,0,'Données projet'!$E$17+1,1))-AVERAGE(OFFSET($H$3,0,0,'Données projet'!$E$17+1,1))</f>
        <v>272.90535195666996</v>
      </c>
      <c r="GF154" s="59">
        <f t="shared" si="158"/>
        <v>222.25422164416898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11.345141701543012</v>
      </c>
      <c r="GM154" s="21">
        <f>EXP(-LN(2)/25)*GM153+(1-EXP(-LN(2)/25))/(LN(2)/25)*Calculateur!GH154*Calculateur!GJ154*VLOOKUP('Données projet'!$B$17,Paramètres!$A$1:$I$89,3,0)*0.475*44/12</f>
        <v>0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11.345141701543012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6">
        <f t="shared" si="110"/>
        <v>256.66666666666669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19.8100000000004</v>
      </c>
      <c r="O155" s="13">
        <f>N155*VLOOKUP('Données projet'!$B$9,Paramètres!$A$1:$I$89,3,0)*VLOOKUP('Données projet'!$B$9,Paramètres!$A$1:$I$89,5,0)</f>
        <v>17.924088000000364</v>
      </c>
      <c r="P155" s="13">
        <f t="shared" si="141"/>
        <v>5.9032212091029486</v>
      </c>
      <c r="Q155" s="20">
        <f t="shared" si="162"/>
        <v>41.499230205854936</v>
      </c>
      <c r="R155" s="59">
        <f t="shared" si="109"/>
        <v>334.83256353918824</v>
      </c>
      <c r="S155" s="59">
        <f ca="1">AVERAGE(OFFSET($R$3,0,0,'Données projet'!$E$9+1,1))-AVERAGE(OFFSET($H$3,0,0,'Données projet'!$E$9+1,1))</f>
        <v>530.15029472203241</v>
      </c>
      <c r="T155" s="59">
        <f t="shared" si="142"/>
        <v>279.93992816625956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182.80651324686195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182.80651324686195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19.8100000000004</v>
      </c>
      <c r="AJ155" s="13">
        <f>AI155*VLOOKUP('Données projet'!$B$10,Paramètres!$A$1:$I$89,3,0)*VLOOKUP('Données projet'!$B$10,Paramètres!$A$1:$I$89,5,0)</f>
        <v>13.288548000000269</v>
      </c>
      <c r="AK155" s="13">
        <f t="shared" si="164"/>
        <v>4.531654695205642</v>
      </c>
      <c r="AL155" s="20">
        <f t="shared" si="165"/>
        <v>31.036853027483627</v>
      </c>
      <c r="AM155" s="59">
        <f t="shared" si="113"/>
        <v>324.37018636081694</v>
      </c>
      <c r="AN155" s="59">
        <f ca="1">AVERAGE(OFFSET($AM$3,0,0,'Données projet'!$E$10+1,1))-AVERAGE(OFFSET($H$3,0,0,'Données projet'!$E$10+1,1))</f>
        <v>403.92523699584234</v>
      </c>
      <c r="AO155" s="59">
        <f t="shared" si="144"/>
        <v>218.36990038879748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167.04733107040832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167.04733107040832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19.8100000000004</v>
      </c>
      <c r="BE155" s="13">
        <f>BD155*VLOOKUP('Données projet'!$B$11,Paramètres!$A$1:$I$89,3,0)*VLOOKUP('Données projet'!$B$11,Paramètres!$A$1:$I$89,5,0)</f>
        <v>18.851196000000382</v>
      </c>
      <c r="BF155" s="13">
        <f t="shared" si="167"/>
        <v>6.172221809210666</v>
      </c>
      <c r="BG155" s="20">
        <f t="shared" si="168"/>
        <v>43.582452684375909</v>
      </c>
      <c r="BH155" s="59">
        <f t="shared" si="116"/>
        <v>336.91578601770925</v>
      </c>
      <c r="BI155" s="59">
        <f ca="1">AVERAGE(OFFSET($BH$3,0,0,'Données projet'!$E$11+1,1))-AVERAGE(OFFSET($H$3,0,0,'Données projet'!$E$11+1,1))</f>
        <v>555.30922539833159</v>
      </c>
      <c r="BJ155" s="59">
        <f t="shared" si="146"/>
        <v>292.20785527099503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192.26202255273415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192.26202255273415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243</v>
      </c>
      <c r="BZ155" s="13">
        <f>BY155*VLOOKUP('Données projet'!$B$12,Paramètres!$A$1:$I$89,3,0)*VLOOKUP('Données projet'!$B$12,Paramètres!$A$1:$I$89,5,0)</f>
        <v>212.28480000000002</v>
      </c>
      <c r="CA155" s="13">
        <f t="shared" si="170"/>
        <v>52.434557099704193</v>
      </c>
      <c r="CB155" s="20">
        <f t="shared" si="171"/>
        <v>461.05288028198476</v>
      </c>
      <c r="CC155" s="59">
        <f t="shared" si="119"/>
        <v>754.38621361531807</v>
      </c>
      <c r="CD155" s="59">
        <f ca="1">AVERAGE(OFFSET($CC$3,0,0,'Données projet'!$E$12+1,1))-AVERAGE(OFFSET($H$3,0,0,'Données projet'!$E$12+1,1))</f>
        <v>354.24684313982857</v>
      </c>
      <c r="CE155" s="59">
        <f t="shared" si="148"/>
        <v>322.65043486962185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20.045584637633411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20.045584637633411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319</v>
      </c>
      <c r="CU155" s="17">
        <f>CT155*VLOOKUP('Données projet'!$B$13,Paramètres!$A$1:$I$89,3,0)*VLOOKUP('Données projet'!$B$13,Paramètres!$A$1:$I$89,5,0)</f>
        <v>233.89079999999998</v>
      </c>
      <c r="CV155" s="13">
        <f t="shared" si="173"/>
        <v>57.123140349023068</v>
      </c>
      <c r="CW155" s="20">
        <f t="shared" si="174"/>
        <v>506.84927944121517</v>
      </c>
      <c r="CX155" s="59">
        <f t="shared" si="122"/>
        <v>800.18261277454849</v>
      </c>
      <c r="CY155" s="59">
        <f ca="1">AVERAGE(OFFSET($CX$3,0,0,'Données projet'!$E$13+1,1))-AVERAGE(OFFSET($H$3,0,0,'Données projet'!$E$13+1,1))</f>
        <v>328.55201074501201</v>
      </c>
      <c r="CZ155" s="59">
        <f t="shared" si="150"/>
        <v>321.81422611044985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9.5523632153815043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9.5523632153815043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328.00000000000006</v>
      </c>
      <c r="DP155" s="17">
        <f>DO155*VLOOKUP('Données projet'!$B$14,Paramètres!$A$1:$I$89,3,0)*VLOOKUP('Données projet'!$B$14,Paramètres!$A$1:$I$89,5,0)</f>
        <v>255.84000000000006</v>
      </c>
      <c r="DQ155" s="13">
        <f t="shared" si="176"/>
        <v>61.834803371075836</v>
      </c>
      <c r="DR155" s="20">
        <f t="shared" si="177"/>
        <v>553.28361587129041</v>
      </c>
      <c r="DS155" s="59">
        <f t="shared" si="125"/>
        <v>846.61694920462378</v>
      </c>
      <c r="DT155" s="59">
        <f ca="1">AVERAGE(OFFSET($DS$3,0,0,'Données projet'!$E$14+1,1))-AVERAGE(OFFSET($H$3,0,0,'Données projet'!$E$14+1,1))</f>
        <v>288.82868507674738</v>
      </c>
      <c r="DU155" s="59">
        <f t="shared" si="152"/>
        <v>283.48738729114024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9.736183093692377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9.736183093692377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404.00000000000017</v>
      </c>
      <c r="EK155" s="17">
        <f>EJ155*VLOOKUP('Données projet'!$B$15,Paramètres!$A$1:$I$89,3,0)*VLOOKUP('Données projet'!$B$15,Paramètres!$A$1:$I$89,5,0)</f>
        <v>346.63200000000018</v>
      </c>
      <c r="EL155" s="13">
        <f t="shared" si="179"/>
        <v>80.868615263336864</v>
      </c>
      <c r="EM155" s="20">
        <f t="shared" si="180"/>
        <v>744.56357158364528</v>
      </c>
      <c r="EN155" s="59">
        <f t="shared" si="128"/>
        <v>1037.8969049169787</v>
      </c>
      <c r="EO155" s="59">
        <f ca="1">AVERAGE(OFFSET($EN$3,0,0,'Données projet'!$E$15+1,1))-AVERAGE(OFFSET($H$3,0,0,'Données projet'!$E$15+1,1))</f>
        <v>447.47021939360354</v>
      </c>
      <c r="EP155" s="59">
        <f t="shared" si="154"/>
        <v>256.77417912163997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53.037153004599482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53.037153004599482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319</v>
      </c>
      <c r="FF155" s="17">
        <f>FE155*VLOOKUP('Données projet'!$B$16,Paramètres!$A$1:$I$89,3,0)*VLOOKUP('Données projet'!$B$16,Paramètres!$A$1:$I$89,5,0)</f>
        <v>253.79640000000001</v>
      </c>
      <c r="FG155" s="13">
        <f t="shared" si="182"/>
        <v>61.39816832228076</v>
      </c>
      <c r="FH155" s="20">
        <f t="shared" si="183"/>
        <v>548.96387316130563</v>
      </c>
      <c r="FI155" s="59">
        <f t="shared" si="131"/>
        <v>842.29720649463889</v>
      </c>
      <c r="FJ155" s="59">
        <f ca="1">AVERAGE(OFFSET($FI$3,0,0,'Données projet'!$E$16+1,1))-AVERAGE(OFFSET($H$3,0,0,'Données projet'!$E$16+1,1))</f>
        <v>353.37024194969638</v>
      </c>
      <c r="FK155" s="59">
        <f t="shared" si="156"/>
        <v>345.4750813433123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12.775872227202468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12.775872227202468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234.00000000000003</v>
      </c>
      <c r="GA155" s="17">
        <f>FZ155*VLOOKUP('Données projet'!$B$17,Paramètres!$A$1:$I$89,3,0)*VLOOKUP('Données projet'!$B$17,Paramètres!$A$1:$I$89,5,0)</f>
        <v>189.82080000000005</v>
      </c>
      <c r="GB155" s="13">
        <f t="shared" si="185"/>
        <v>47.500332100049796</v>
      </c>
      <c r="GC155" s="20">
        <f t="shared" si="186"/>
        <v>413.33430507425345</v>
      </c>
      <c r="GD155" s="59">
        <f t="shared" si="134"/>
        <v>706.66763840758676</v>
      </c>
      <c r="GE155" s="59">
        <f ca="1">AVERAGE(OFFSET($GD$3,0,0,'Données projet'!$E$17+1,1))-AVERAGE(OFFSET($H$3,0,0,'Données projet'!$E$17+1,1))</f>
        <v>272.90535195666996</v>
      </c>
      <c r="GF155" s="59">
        <f t="shared" si="158"/>
        <v>222.25422164416898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11.122670392628914</v>
      </c>
      <c r="GM155" s="21">
        <f>EXP(-LN(2)/25)*GM154+(1-EXP(-LN(2)/25))/(LN(2)/25)*Calculateur!GH155*Calculateur!GJ155*VLOOKUP('Données projet'!$B$17,Paramètres!$A$1:$I$89,3,0)*0.475*44/12</f>
        <v>0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11.122670392628914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6">
        <f t="shared" si="110"/>
        <v>256.66666666666669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19.8100000000004</v>
      </c>
      <c r="O156" s="13">
        <f>N156*VLOOKUP('Données projet'!$B$9,Paramètres!$A$1:$I$89,3,0)*VLOOKUP('Données projet'!$B$9,Paramètres!$A$1:$I$89,5,0)</f>
        <v>17.924088000000364</v>
      </c>
      <c r="P156" s="13">
        <f t="shared" si="141"/>
        <v>5.9032212091029486</v>
      </c>
      <c r="Q156" s="20">
        <f t="shared" si="162"/>
        <v>41.499230205854936</v>
      </c>
      <c r="R156" s="59">
        <f t="shared" si="109"/>
        <v>334.83256353918824</v>
      </c>
      <c r="S156" s="59">
        <f ca="1">AVERAGE(OFFSET($R$3,0,0,'Données projet'!$E$9+1,1))-AVERAGE(OFFSET($H$3,0,0,'Données projet'!$E$9+1,1))</f>
        <v>530.15029472203241</v>
      </c>
      <c r="T156" s="59">
        <f t="shared" si="142"/>
        <v>279.93992816625956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179.22178902305427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179.22178902305427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19.8100000000004</v>
      </c>
      <c r="AJ156" s="13">
        <f>AI156*VLOOKUP('Données projet'!$B$10,Paramètres!$A$1:$I$89,3,0)*VLOOKUP('Données projet'!$B$10,Paramètres!$A$1:$I$89,5,0)</f>
        <v>13.288548000000269</v>
      </c>
      <c r="AK156" s="13">
        <f t="shared" si="164"/>
        <v>4.531654695205642</v>
      </c>
      <c r="AL156" s="20">
        <f t="shared" si="165"/>
        <v>31.036853027483627</v>
      </c>
      <c r="AM156" s="59">
        <f t="shared" si="113"/>
        <v>324.37018636081694</v>
      </c>
      <c r="AN156" s="59">
        <f ca="1">AVERAGE(OFFSET($AM$3,0,0,'Données projet'!$E$10+1,1))-AVERAGE(OFFSET($H$3,0,0,'Données projet'!$E$10+1,1))</f>
        <v>403.92523699584234</v>
      </c>
      <c r="AO156" s="59">
        <f t="shared" si="144"/>
        <v>218.36990038879748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163.77163479692888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163.77163479692888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19.8100000000004</v>
      </c>
      <c r="BE156" s="13">
        <f>BD156*VLOOKUP('Données projet'!$B$11,Paramètres!$A$1:$I$89,3,0)*VLOOKUP('Données projet'!$B$11,Paramètres!$A$1:$I$89,5,0)</f>
        <v>18.851196000000382</v>
      </c>
      <c r="BF156" s="13">
        <f t="shared" si="167"/>
        <v>6.172221809210666</v>
      </c>
      <c r="BG156" s="20">
        <f t="shared" si="168"/>
        <v>43.582452684375909</v>
      </c>
      <c r="BH156" s="59">
        <f t="shared" si="116"/>
        <v>336.91578601770925</v>
      </c>
      <c r="BI156" s="59">
        <f ca="1">AVERAGE(OFFSET($BH$3,0,0,'Données projet'!$E$11+1,1))-AVERAGE(OFFSET($H$3,0,0,'Données projet'!$E$11+1,1))</f>
        <v>555.30922539833159</v>
      </c>
      <c r="BJ156" s="59">
        <f t="shared" si="146"/>
        <v>292.20785527099503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188.49188155872952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188.49188155872952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243</v>
      </c>
      <c r="BZ156" s="13">
        <f>BY156*VLOOKUP('Données projet'!$B$12,Paramètres!$A$1:$I$89,3,0)*VLOOKUP('Données projet'!$B$12,Paramètres!$A$1:$I$89,5,0)</f>
        <v>212.28480000000002</v>
      </c>
      <c r="CA156" s="13">
        <f t="shared" si="170"/>
        <v>52.434557099704193</v>
      </c>
      <c r="CB156" s="20">
        <f t="shared" si="171"/>
        <v>461.05288028198476</v>
      </c>
      <c r="CC156" s="59">
        <f t="shared" si="119"/>
        <v>754.38621361531807</v>
      </c>
      <c r="CD156" s="59">
        <f ca="1">AVERAGE(OFFSET($CC$3,0,0,'Données projet'!$E$12+1,1))-AVERAGE(OFFSET($H$3,0,0,'Données projet'!$E$12+1,1))</f>
        <v>354.24684313982857</v>
      </c>
      <c r="CE156" s="59">
        <f t="shared" si="148"/>
        <v>322.65043486962185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19.65250294948877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19.65250294948877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319</v>
      </c>
      <c r="CU156" s="17">
        <f>CT156*VLOOKUP('Données projet'!$B$13,Paramètres!$A$1:$I$89,3,0)*VLOOKUP('Données projet'!$B$13,Paramètres!$A$1:$I$89,5,0)</f>
        <v>233.89079999999998</v>
      </c>
      <c r="CV156" s="13">
        <f t="shared" si="173"/>
        <v>57.123140349023068</v>
      </c>
      <c r="CW156" s="20">
        <f t="shared" si="174"/>
        <v>506.84927944121517</v>
      </c>
      <c r="CX156" s="59">
        <f t="shared" si="122"/>
        <v>800.18261277454849</v>
      </c>
      <c r="CY156" s="59">
        <f ca="1">AVERAGE(OFFSET($CX$3,0,0,'Données projet'!$E$13+1,1))-AVERAGE(OFFSET($H$3,0,0,'Données projet'!$E$13+1,1))</f>
        <v>328.55201074501201</v>
      </c>
      <c r="CZ156" s="59">
        <f t="shared" si="150"/>
        <v>321.81422611044985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9.3650471990941284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9.3650471990941284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328.00000000000006</v>
      </c>
      <c r="DP156" s="17">
        <f>DO156*VLOOKUP('Données projet'!$B$14,Paramètres!$A$1:$I$89,3,0)*VLOOKUP('Données projet'!$B$14,Paramètres!$A$1:$I$89,5,0)</f>
        <v>255.84000000000006</v>
      </c>
      <c r="DQ156" s="13">
        <f t="shared" si="176"/>
        <v>61.834803371075836</v>
      </c>
      <c r="DR156" s="20">
        <f t="shared" si="177"/>
        <v>553.28361587129041</v>
      </c>
      <c r="DS156" s="59">
        <f t="shared" si="125"/>
        <v>846.61694920462378</v>
      </c>
      <c r="DT156" s="59">
        <f ca="1">AVERAGE(OFFSET($DS$3,0,0,'Données projet'!$E$14+1,1))-AVERAGE(OFFSET($H$3,0,0,'Données projet'!$E$14+1,1))</f>
        <v>288.82868507674738</v>
      </c>
      <c r="DU156" s="59">
        <f t="shared" si="152"/>
        <v>283.48738729114024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9.5452624817103793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9.5452624817103793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404.00000000000017</v>
      </c>
      <c r="EK156" s="17">
        <f>EJ156*VLOOKUP('Données projet'!$B$15,Paramètres!$A$1:$I$89,3,0)*VLOOKUP('Données projet'!$B$15,Paramètres!$A$1:$I$89,5,0)</f>
        <v>346.63200000000018</v>
      </c>
      <c r="EL156" s="13">
        <f t="shared" si="179"/>
        <v>80.868615263336864</v>
      </c>
      <c r="EM156" s="20">
        <f t="shared" si="180"/>
        <v>744.56357158364528</v>
      </c>
      <c r="EN156" s="59">
        <f t="shared" si="128"/>
        <v>1037.8969049169787</v>
      </c>
      <c r="EO156" s="59">
        <f ca="1">AVERAGE(OFFSET($EN$3,0,0,'Données projet'!$E$15+1,1))-AVERAGE(OFFSET($H$3,0,0,'Données projet'!$E$15+1,1))</f>
        <v>447.47021939360354</v>
      </c>
      <c r="EP156" s="59">
        <f t="shared" si="154"/>
        <v>256.77417912163997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51.997126783648376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51.997126783648376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319</v>
      </c>
      <c r="FF156" s="17">
        <f>FE156*VLOOKUP('Données projet'!$B$16,Paramètres!$A$1:$I$89,3,0)*VLOOKUP('Données projet'!$B$16,Paramètres!$A$1:$I$89,5,0)</f>
        <v>253.79640000000001</v>
      </c>
      <c r="FG156" s="13">
        <f t="shared" si="182"/>
        <v>61.39816832228076</v>
      </c>
      <c r="FH156" s="20">
        <f t="shared" si="183"/>
        <v>548.96387316130563</v>
      </c>
      <c r="FI156" s="59">
        <f t="shared" si="131"/>
        <v>842.29720649463889</v>
      </c>
      <c r="FJ156" s="59">
        <f ca="1">AVERAGE(OFFSET($FI$3,0,0,'Données projet'!$E$16+1,1))-AVERAGE(OFFSET($H$3,0,0,'Données projet'!$E$16+1,1))</f>
        <v>353.37024194969638</v>
      </c>
      <c r="FK156" s="59">
        <f t="shared" si="156"/>
        <v>345.4750813433123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12.52534516533964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12.52534516533964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234.00000000000003</v>
      </c>
      <c r="GA156" s="17">
        <f>FZ156*VLOOKUP('Données projet'!$B$17,Paramètres!$A$1:$I$89,3,0)*VLOOKUP('Données projet'!$B$17,Paramètres!$A$1:$I$89,5,0)</f>
        <v>189.82080000000005</v>
      </c>
      <c r="GB156" s="13">
        <f t="shared" si="185"/>
        <v>47.500332100049796</v>
      </c>
      <c r="GC156" s="20">
        <f t="shared" si="186"/>
        <v>413.33430507425345</v>
      </c>
      <c r="GD156" s="59">
        <f t="shared" si="134"/>
        <v>706.66763840758676</v>
      </c>
      <c r="GE156" s="59">
        <f ca="1">AVERAGE(OFFSET($GD$3,0,0,'Données projet'!$E$17+1,1))-AVERAGE(OFFSET($H$3,0,0,'Données projet'!$E$17+1,1))</f>
        <v>272.90535195666996</v>
      </c>
      <c r="GF156" s="59">
        <f t="shared" si="158"/>
        <v>222.25422164416898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10.904561610388519</v>
      </c>
      <c r="GM156" s="21">
        <f>EXP(-LN(2)/25)*GM155+(1-EXP(-LN(2)/25))/(LN(2)/25)*Calculateur!GH156*Calculateur!GJ156*VLOOKUP('Données projet'!$B$17,Paramètres!$A$1:$I$89,3,0)*0.475*44/12</f>
        <v>0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10.904561610388519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6">
        <f t="shared" si="110"/>
        <v>256.66666666666669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19.8100000000004</v>
      </c>
      <c r="O157" s="13">
        <f>N157*VLOOKUP('Données projet'!$B$9,Paramètres!$A$1:$I$89,3,0)*VLOOKUP('Données projet'!$B$9,Paramètres!$A$1:$I$89,5,0)</f>
        <v>17.924088000000364</v>
      </c>
      <c r="P157" s="13">
        <f t="shared" si="141"/>
        <v>5.9032212091029486</v>
      </c>
      <c r="Q157" s="20">
        <f t="shared" si="162"/>
        <v>41.499230205854936</v>
      </c>
      <c r="R157" s="59">
        <f t="shared" si="109"/>
        <v>334.83256353918824</v>
      </c>
      <c r="S157" s="59">
        <f ca="1">AVERAGE(OFFSET($R$3,0,0,'Données projet'!$E$9+1,1))-AVERAGE(OFFSET($H$3,0,0,'Données projet'!$E$9+1,1))</f>
        <v>530.15029472203241</v>
      </c>
      <c r="T157" s="59">
        <f t="shared" si="142"/>
        <v>279.93992816625956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175.70735905480956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175.70735905480956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19.8100000000004</v>
      </c>
      <c r="AJ157" s="13">
        <f>AI157*VLOOKUP('Données projet'!$B$10,Paramètres!$A$1:$I$89,3,0)*VLOOKUP('Données projet'!$B$10,Paramètres!$A$1:$I$89,5,0)</f>
        <v>13.288548000000269</v>
      </c>
      <c r="AK157" s="13">
        <f t="shared" si="164"/>
        <v>4.531654695205642</v>
      </c>
      <c r="AL157" s="20">
        <f t="shared" si="165"/>
        <v>31.036853027483627</v>
      </c>
      <c r="AM157" s="59">
        <f t="shared" si="113"/>
        <v>324.37018636081694</v>
      </c>
      <c r="AN157" s="59">
        <f ca="1">AVERAGE(OFFSET($AM$3,0,0,'Données projet'!$E$10+1,1))-AVERAGE(OFFSET($H$3,0,0,'Données projet'!$E$10+1,1))</f>
        <v>403.92523699584234</v>
      </c>
      <c r="AO157" s="59">
        <f t="shared" si="144"/>
        <v>218.36990038879748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160.56017292939492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160.56017292939492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19.8100000000004</v>
      </c>
      <c r="BE157" s="13">
        <f>BD157*VLOOKUP('Données projet'!$B$11,Paramètres!$A$1:$I$89,3,0)*VLOOKUP('Données projet'!$B$11,Paramètres!$A$1:$I$89,5,0)</f>
        <v>18.851196000000382</v>
      </c>
      <c r="BF157" s="13">
        <f t="shared" si="167"/>
        <v>6.172221809210666</v>
      </c>
      <c r="BG157" s="20">
        <f t="shared" si="168"/>
        <v>43.582452684375909</v>
      </c>
      <c r="BH157" s="59">
        <f t="shared" si="116"/>
        <v>336.91578601770925</v>
      </c>
      <c r="BI157" s="59">
        <f ca="1">AVERAGE(OFFSET($BH$3,0,0,'Données projet'!$E$11+1,1))-AVERAGE(OFFSET($H$3,0,0,'Données projet'!$E$11+1,1))</f>
        <v>555.30922539833159</v>
      </c>
      <c r="BJ157" s="59">
        <f t="shared" si="146"/>
        <v>292.20785527099503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184.79567073005836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184.79567073005836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243</v>
      </c>
      <c r="BZ157" s="13">
        <f>BY157*VLOOKUP('Données projet'!$B$12,Paramètres!$A$1:$I$89,3,0)*VLOOKUP('Données projet'!$B$12,Paramètres!$A$1:$I$89,5,0)</f>
        <v>212.28480000000002</v>
      </c>
      <c r="CA157" s="13">
        <f t="shared" si="170"/>
        <v>52.434557099704193</v>
      </c>
      <c r="CB157" s="20">
        <f t="shared" si="171"/>
        <v>461.05288028198476</v>
      </c>
      <c r="CC157" s="59">
        <f t="shared" si="119"/>
        <v>754.38621361531807</v>
      </c>
      <c r="CD157" s="59">
        <f ca="1">AVERAGE(OFFSET($CC$3,0,0,'Données projet'!$E$12+1,1))-AVERAGE(OFFSET($H$3,0,0,'Données projet'!$E$12+1,1))</f>
        <v>354.24684313982857</v>
      </c>
      <c r="CE157" s="59">
        <f t="shared" si="148"/>
        <v>322.65043486962185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19.267129353492493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19.267129353492493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319</v>
      </c>
      <c r="CU157" s="17">
        <f>CT157*VLOOKUP('Données projet'!$B$13,Paramètres!$A$1:$I$89,3,0)*VLOOKUP('Données projet'!$B$13,Paramètres!$A$1:$I$89,5,0)</f>
        <v>233.89079999999998</v>
      </c>
      <c r="CV157" s="13">
        <f t="shared" si="173"/>
        <v>57.123140349023068</v>
      </c>
      <c r="CW157" s="20">
        <f t="shared" si="174"/>
        <v>506.84927944121517</v>
      </c>
      <c r="CX157" s="59">
        <f t="shared" si="122"/>
        <v>800.18261277454849</v>
      </c>
      <c r="CY157" s="59">
        <f ca="1">AVERAGE(OFFSET($CX$3,0,0,'Données projet'!$E$13+1,1))-AVERAGE(OFFSET($H$3,0,0,'Données projet'!$E$13+1,1))</f>
        <v>328.55201074501201</v>
      </c>
      <c r="CZ157" s="59">
        <f t="shared" si="150"/>
        <v>321.81422611044985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9.1814043356346602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9.1814043356346602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328.00000000000006</v>
      </c>
      <c r="DP157" s="17">
        <f>DO157*VLOOKUP('Données projet'!$B$14,Paramètres!$A$1:$I$89,3,0)*VLOOKUP('Données projet'!$B$14,Paramètres!$A$1:$I$89,5,0)</f>
        <v>255.84000000000006</v>
      </c>
      <c r="DQ157" s="13">
        <f t="shared" si="176"/>
        <v>61.834803371075836</v>
      </c>
      <c r="DR157" s="20">
        <f t="shared" si="177"/>
        <v>553.28361587129041</v>
      </c>
      <c r="DS157" s="59">
        <f t="shared" si="125"/>
        <v>846.61694920462378</v>
      </c>
      <c r="DT157" s="59">
        <f ca="1">AVERAGE(OFFSET($DS$3,0,0,'Données projet'!$E$14+1,1))-AVERAGE(OFFSET($H$3,0,0,'Données projet'!$E$14+1,1))</f>
        <v>288.82868507674738</v>
      </c>
      <c r="DU157" s="59">
        <f t="shared" si="152"/>
        <v>283.48738729114024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9.3580857064792742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9.3580857064792742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404.00000000000017</v>
      </c>
      <c r="EK157" s="17">
        <f>EJ157*VLOOKUP('Données projet'!$B$15,Paramètres!$A$1:$I$89,3,0)*VLOOKUP('Données projet'!$B$15,Paramètres!$A$1:$I$89,5,0)</f>
        <v>346.63200000000018</v>
      </c>
      <c r="EL157" s="13">
        <f t="shared" si="179"/>
        <v>80.868615263336864</v>
      </c>
      <c r="EM157" s="20">
        <f t="shared" si="180"/>
        <v>744.56357158364528</v>
      </c>
      <c r="EN157" s="59">
        <f t="shared" si="128"/>
        <v>1037.8969049169787</v>
      </c>
      <c r="EO157" s="59">
        <f ca="1">AVERAGE(OFFSET($EN$3,0,0,'Données projet'!$E$15+1,1))-AVERAGE(OFFSET($H$3,0,0,'Données projet'!$E$15+1,1))</f>
        <v>447.47021939360354</v>
      </c>
      <c r="EP157" s="59">
        <f t="shared" si="154"/>
        <v>256.77417912163997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50.977494842536764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50.977494842536764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319</v>
      </c>
      <c r="FF157" s="17">
        <f>FE157*VLOOKUP('Données projet'!$B$16,Paramètres!$A$1:$I$89,3,0)*VLOOKUP('Données projet'!$B$16,Paramètres!$A$1:$I$89,5,0)</f>
        <v>253.79640000000001</v>
      </c>
      <c r="FG157" s="13">
        <f t="shared" si="182"/>
        <v>61.39816832228076</v>
      </c>
      <c r="FH157" s="20">
        <f t="shared" si="183"/>
        <v>548.96387316130563</v>
      </c>
      <c r="FI157" s="59">
        <f t="shared" si="131"/>
        <v>842.29720649463889</v>
      </c>
      <c r="FJ157" s="59">
        <f ca="1">AVERAGE(OFFSET($FI$3,0,0,'Données projet'!$E$16+1,1))-AVERAGE(OFFSET($H$3,0,0,'Données projet'!$E$16+1,1))</f>
        <v>353.37024194969638</v>
      </c>
      <c r="FK157" s="59">
        <f t="shared" si="156"/>
        <v>345.4750813433123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12.279730786353522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12.279730786353522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234.00000000000003</v>
      </c>
      <c r="GA157" s="17">
        <f>FZ157*VLOOKUP('Données projet'!$B$17,Paramètres!$A$1:$I$89,3,0)*VLOOKUP('Données projet'!$B$17,Paramètres!$A$1:$I$89,5,0)</f>
        <v>189.82080000000005</v>
      </c>
      <c r="GB157" s="13">
        <f t="shared" si="185"/>
        <v>47.500332100049796</v>
      </c>
      <c r="GC157" s="20">
        <f t="shared" si="186"/>
        <v>413.33430507425345</v>
      </c>
      <c r="GD157" s="59">
        <f t="shared" si="134"/>
        <v>706.66763840758676</v>
      </c>
      <c r="GE157" s="59">
        <f ca="1">AVERAGE(OFFSET($GD$3,0,0,'Données projet'!$E$17+1,1))-AVERAGE(OFFSET($H$3,0,0,'Données projet'!$E$17+1,1))</f>
        <v>272.90535195666996</v>
      </c>
      <c r="GF157" s="59">
        <f t="shared" si="158"/>
        <v>222.25422164416898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10.690729808334639</v>
      </c>
      <c r="GM157" s="21">
        <f>EXP(-LN(2)/25)*GM156+(1-EXP(-LN(2)/25))/(LN(2)/25)*Calculateur!GH157*Calculateur!GJ157*VLOOKUP('Données projet'!$B$17,Paramètres!$A$1:$I$89,3,0)*0.475*44/12</f>
        <v>0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10.690729808334639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6">
        <f t="shared" si="110"/>
        <v>256.66666666666669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19.8100000000004</v>
      </c>
      <c r="O158" s="13">
        <f>N158*VLOOKUP('Données projet'!$B$9,Paramètres!$A$1:$I$89,3,0)*VLOOKUP('Données projet'!$B$9,Paramètres!$A$1:$I$89,5,0)</f>
        <v>17.924088000000364</v>
      </c>
      <c r="P158" s="13">
        <f t="shared" si="141"/>
        <v>5.9032212091029486</v>
      </c>
      <c r="Q158" s="20">
        <f t="shared" si="162"/>
        <v>41.499230205854936</v>
      </c>
      <c r="R158" s="59">
        <f t="shared" si="109"/>
        <v>334.83256353918824</v>
      </c>
      <c r="S158" s="59">
        <f ca="1">AVERAGE(OFFSET($R$3,0,0,'Données projet'!$E$9+1,1))-AVERAGE(OFFSET($H$3,0,0,'Données projet'!$E$9+1,1))</f>
        <v>530.15029472203241</v>
      </c>
      <c r="T158" s="59">
        <f t="shared" si="142"/>
        <v>279.93992816625956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172.2618449146515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172.2618449146515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19.8100000000004</v>
      </c>
      <c r="AJ158" s="13">
        <f>AI158*VLOOKUP('Données projet'!$B$10,Paramètres!$A$1:$I$89,3,0)*VLOOKUP('Données projet'!$B$10,Paramètres!$A$1:$I$89,5,0)</f>
        <v>13.288548000000269</v>
      </c>
      <c r="AK158" s="13">
        <f t="shared" si="164"/>
        <v>4.531654695205642</v>
      </c>
      <c r="AL158" s="20">
        <f t="shared" si="165"/>
        <v>31.036853027483627</v>
      </c>
      <c r="AM158" s="59">
        <f t="shared" si="113"/>
        <v>324.37018636081694</v>
      </c>
      <c r="AN158" s="59">
        <f ca="1">AVERAGE(OFFSET($AM$3,0,0,'Données projet'!$E$10+1,1))-AVERAGE(OFFSET($H$3,0,0,'Données projet'!$E$10+1,1))</f>
        <v>403.92523699584234</v>
      </c>
      <c r="AO158" s="59">
        <f t="shared" si="144"/>
        <v>218.36990038879748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157.411685870285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157.411685870285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19.8100000000004</v>
      </c>
      <c r="BE158" s="13">
        <f>BD158*VLOOKUP('Données projet'!$B$11,Paramètres!$A$1:$I$89,3,0)*VLOOKUP('Données projet'!$B$11,Paramètres!$A$1:$I$89,5,0)</f>
        <v>18.851196000000382</v>
      </c>
      <c r="BF158" s="13">
        <f t="shared" si="167"/>
        <v>6.172221809210666</v>
      </c>
      <c r="BG158" s="20">
        <f t="shared" si="168"/>
        <v>43.582452684375909</v>
      </c>
      <c r="BH158" s="59">
        <f t="shared" si="116"/>
        <v>336.91578601770925</v>
      </c>
      <c r="BI158" s="59">
        <f ca="1">AVERAGE(OFFSET($BH$3,0,0,'Données projet'!$E$11+1,1))-AVERAGE(OFFSET($H$3,0,0,'Données projet'!$E$11+1,1))</f>
        <v>555.30922539833159</v>
      </c>
      <c r="BJ158" s="59">
        <f t="shared" si="146"/>
        <v>292.20785527099503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181.17194034127147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181.17194034127147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243</v>
      </c>
      <c r="BZ158" s="13">
        <f>BY158*VLOOKUP('Données projet'!$B$12,Paramètres!$A$1:$I$89,3,0)*VLOOKUP('Données projet'!$B$12,Paramètres!$A$1:$I$89,5,0)</f>
        <v>212.28480000000002</v>
      </c>
      <c r="CA158" s="13">
        <f t="shared" si="170"/>
        <v>52.434557099704193</v>
      </c>
      <c r="CB158" s="20">
        <f t="shared" si="171"/>
        <v>461.05288028198476</v>
      </c>
      <c r="CC158" s="59">
        <f t="shared" si="119"/>
        <v>754.38621361531807</v>
      </c>
      <c r="CD158" s="59">
        <f ca="1">AVERAGE(OFFSET($CC$3,0,0,'Données projet'!$E$12+1,1))-AVERAGE(OFFSET($H$3,0,0,'Données projet'!$E$12+1,1))</f>
        <v>354.24684313982857</v>
      </c>
      <c r="CE158" s="59">
        <f t="shared" si="148"/>
        <v>322.65043486962185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18.889312698659019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18.889312698659019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319</v>
      </c>
      <c r="CU158" s="17">
        <f>CT158*VLOOKUP('Données projet'!$B$13,Paramètres!$A$1:$I$89,3,0)*VLOOKUP('Données projet'!$B$13,Paramètres!$A$1:$I$89,5,0)</f>
        <v>233.89079999999998</v>
      </c>
      <c r="CV158" s="13">
        <f t="shared" si="173"/>
        <v>57.123140349023068</v>
      </c>
      <c r="CW158" s="20">
        <f t="shared" si="174"/>
        <v>506.84927944121517</v>
      </c>
      <c r="CX158" s="59">
        <f t="shared" si="122"/>
        <v>800.18261277454849</v>
      </c>
      <c r="CY158" s="59">
        <f ca="1">AVERAGE(OFFSET($CX$3,0,0,'Données projet'!$E$13+1,1))-AVERAGE(OFFSET($H$3,0,0,'Données projet'!$E$13+1,1))</f>
        <v>328.55201074501201</v>
      </c>
      <c r="CZ158" s="59">
        <f t="shared" si="150"/>
        <v>321.81422611044985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9.0013625967165449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9.0013625967165449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328.00000000000006</v>
      </c>
      <c r="DP158" s="17">
        <f>DO158*VLOOKUP('Données projet'!$B$14,Paramètres!$A$1:$I$89,3,0)*VLOOKUP('Données projet'!$B$14,Paramètres!$A$1:$I$89,5,0)</f>
        <v>255.84000000000006</v>
      </c>
      <c r="DQ158" s="13">
        <f t="shared" si="176"/>
        <v>61.834803371075836</v>
      </c>
      <c r="DR158" s="20">
        <f t="shared" si="177"/>
        <v>553.28361587129041</v>
      </c>
      <c r="DS158" s="59">
        <f t="shared" si="125"/>
        <v>846.61694920462378</v>
      </c>
      <c r="DT158" s="59">
        <f ca="1">AVERAGE(OFFSET($DS$3,0,0,'Données projet'!$E$14+1,1))-AVERAGE(OFFSET($H$3,0,0,'Données projet'!$E$14+1,1))</f>
        <v>288.82868507674738</v>
      </c>
      <c r="DU158" s="59">
        <f t="shared" si="152"/>
        <v>283.48738729114024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9.1745793536438907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9.1745793536438907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404.00000000000017</v>
      </c>
      <c r="EK158" s="17">
        <f>EJ158*VLOOKUP('Données projet'!$B$15,Paramètres!$A$1:$I$89,3,0)*VLOOKUP('Données projet'!$B$15,Paramètres!$A$1:$I$89,5,0)</f>
        <v>346.63200000000018</v>
      </c>
      <c r="EL158" s="13">
        <f t="shared" si="179"/>
        <v>80.868615263336864</v>
      </c>
      <c r="EM158" s="20">
        <f t="shared" si="180"/>
        <v>744.56357158364528</v>
      </c>
      <c r="EN158" s="59">
        <f t="shared" si="128"/>
        <v>1037.8969049169787</v>
      </c>
      <c r="EO158" s="59">
        <f ca="1">AVERAGE(OFFSET($EN$3,0,0,'Données projet'!$E$15+1,1))-AVERAGE(OFFSET($H$3,0,0,'Données projet'!$E$15+1,1))</f>
        <v>447.47021939360354</v>
      </c>
      <c r="EP158" s="59">
        <f t="shared" si="154"/>
        <v>256.77417912163997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49.977857261876274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49.977857261876274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319</v>
      </c>
      <c r="FF158" s="17">
        <f>FE158*VLOOKUP('Données projet'!$B$16,Paramètres!$A$1:$I$89,3,0)*VLOOKUP('Données projet'!$B$16,Paramètres!$A$1:$I$89,5,0)</f>
        <v>253.79640000000001</v>
      </c>
      <c r="FG158" s="13">
        <f t="shared" si="182"/>
        <v>61.39816832228076</v>
      </c>
      <c r="FH158" s="20">
        <f t="shared" si="183"/>
        <v>548.96387316130563</v>
      </c>
      <c r="FI158" s="59">
        <f t="shared" si="131"/>
        <v>842.29720649463889</v>
      </c>
      <c r="FJ158" s="59">
        <f ca="1">AVERAGE(OFFSET($FI$3,0,0,'Données projet'!$E$16+1,1))-AVERAGE(OFFSET($H$3,0,0,'Données projet'!$E$16+1,1))</f>
        <v>353.37024194969638</v>
      </c>
      <c r="FK158" s="59">
        <f t="shared" si="156"/>
        <v>345.4750813433123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12.038932755529343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12.038932755529343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234.00000000000003</v>
      </c>
      <c r="GA158" s="17">
        <f>FZ158*VLOOKUP('Données projet'!$B$17,Paramètres!$A$1:$I$89,3,0)*VLOOKUP('Données projet'!$B$17,Paramètres!$A$1:$I$89,5,0)</f>
        <v>189.82080000000005</v>
      </c>
      <c r="GB158" s="13">
        <f t="shared" si="185"/>
        <v>47.500332100049796</v>
      </c>
      <c r="GC158" s="20">
        <f t="shared" si="186"/>
        <v>413.33430507425345</v>
      </c>
      <c r="GD158" s="59">
        <f t="shared" si="134"/>
        <v>706.66763840758676</v>
      </c>
      <c r="GE158" s="59">
        <f ca="1">AVERAGE(OFFSET($GD$3,0,0,'Données projet'!$E$17+1,1))-AVERAGE(OFFSET($H$3,0,0,'Données projet'!$E$17+1,1))</f>
        <v>272.90535195666996</v>
      </c>
      <c r="GF158" s="59">
        <f t="shared" si="158"/>
        <v>222.25422164416898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10.481091117494515</v>
      </c>
      <c r="GM158" s="21">
        <f>EXP(-LN(2)/25)*GM157+(1-EXP(-LN(2)/25))/(LN(2)/25)*Calculateur!GH158*Calculateur!GJ158*VLOOKUP('Données projet'!$B$17,Paramètres!$A$1:$I$89,3,0)*0.475*44/12</f>
        <v>0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10.481091117494515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6">
        <f t="shared" si="110"/>
        <v>256.66666666666669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19.8100000000004</v>
      </c>
      <c r="O159" s="13">
        <f>N159*VLOOKUP('Données projet'!$B$9,Paramètres!$A$1:$I$89,3,0)*VLOOKUP('Données projet'!$B$9,Paramètres!$A$1:$I$89,5,0)</f>
        <v>17.924088000000364</v>
      </c>
      <c r="P159" s="13">
        <f t="shared" si="141"/>
        <v>5.9032212091029486</v>
      </c>
      <c r="Q159" s="20">
        <f t="shared" si="162"/>
        <v>41.499230205854936</v>
      </c>
      <c r="R159" s="59">
        <f t="shared" si="109"/>
        <v>334.83256353918824</v>
      </c>
      <c r="S159" s="59">
        <f ca="1">AVERAGE(OFFSET($R$3,0,0,'Données projet'!$E$9+1,1))-AVERAGE(OFFSET($H$3,0,0,'Données projet'!$E$9+1,1))</f>
        <v>530.15029472203241</v>
      </c>
      <c r="T159" s="59">
        <f t="shared" si="142"/>
        <v>279.93992816625956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168.88389520522585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168.88389520522585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19.8100000000004</v>
      </c>
      <c r="AJ159" s="13">
        <f>AI159*VLOOKUP('Données projet'!$B$10,Paramètres!$A$1:$I$89,3,0)*VLOOKUP('Données projet'!$B$10,Paramètres!$A$1:$I$89,5,0)</f>
        <v>13.288548000000269</v>
      </c>
      <c r="AK159" s="13">
        <f t="shared" si="164"/>
        <v>4.531654695205642</v>
      </c>
      <c r="AL159" s="20">
        <f t="shared" si="165"/>
        <v>31.036853027483627</v>
      </c>
      <c r="AM159" s="59">
        <f t="shared" si="113"/>
        <v>324.37018636081694</v>
      </c>
      <c r="AN159" s="59">
        <f ca="1">AVERAGE(OFFSET($AM$3,0,0,'Données projet'!$E$10+1,1))-AVERAGE(OFFSET($H$3,0,0,'Données projet'!$E$10+1,1))</f>
        <v>403.92523699584234</v>
      </c>
      <c r="AO159" s="59">
        <f t="shared" si="144"/>
        <v>218.36990038879748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154.32493872201673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154.32493872201673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19.8100000000004</v>
      </c>
      <c r="BE159" s="13">
        <f>BD159*VLOOKUP('Données projet'!$B$11,Paramètres!$A$1:$I$89,3,0)*VLOOKUP('Données projet'!$B$11,Paramètres!$A$1:$I$89,5,0)</f>
        <v>18.851196000000382</v>
      </c>
      <c r="BF159" s="13">
        <f t="shared" si="167"/>
        <v>6.172221809210666</v>
      </c>
      <c r="BG159" s="20">
        <f t="shared" si="168"/>
        <v>43.582452684375909</v>
      </c>
      <c r="BH159" s="59">
        <f t="shared" si="116"/>
        <v>336.91578601770925</v>
      </c>
      <c r="BI159" s="59">
        <f ca="1">AVERAGE(OFFSET($BH$3,0,0,'Données projet'!$E$11+1,1))-AVERAGE(OFFSET($H$3,0,0,'Données projet'!$E$11+1,1))</f>
        <v>555.30922539833159</v>
      </c>
      <c r="BJ159" s="59">
        <f t="shared" si="146"/>
        <v>292.20785527099503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177.61926909515137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177.61926909515137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243</v>
      </c>
      <c r="BZ159" s="13">
        <f>BY159*VLOOKUP('Données projet'!$B$12,Paramètres!$A$1:$I$89,3,0)*VLOOKUP('Données projet'!$B$12,Paramètres!$A$1:$I$89,5,0)</f>
        <v>212.28480000000002</v>
      </c>
      <c r="CA159" s="13">
        <f t="shared" si="170"/>
        <v>52.434557099704193</v>
      </c>
      <c r="CB159" s="20">
        <f t="shared" si="171"/>
        <v>461.05288028198476</v>
      </c>
      <c r="CC159" s="59">
        <f t="shared" si="119"/>
        <v>754.38621361531807</v>
      </c>
      <c r="CD159" s="59">
        <f ca="1">AVERAGE(OFFSET($CC$3,0,0,'Données projet'!$E$12+1,1))-AVERAGE(OFFSET($H$3,0,0,'Données projet'!$E$12+1,1))</f>
        <v>354.24684313982857</v>
      </c>
      <c r="CE159" s="59">
        <f t="shared" si="148"/>
        <v>322.65043486962185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18.518904797981424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18.518904797981424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319</v>
      </c>
      <c r="CU159" s="17">
        <f>CT159*VLOOKUP('Données projet'!$B$13,Paramètres!$A$1:$I$89,3,0)*VLOOKUP('Données projet'!$B$13,Paramètres!$A$1:$I$89,5,0)</f>
        <v>233.89079999999998</v>
      </c>
      <c r="CV159" s="13">
        <f t="shared" si="173"/>
        <v>57.123140349023068</v>
      </c>
      <c r="CW159" s="20">
        <f t="shared" si="174"/>
        <v>506.84927944121517</v>
      </c>
      <c r="CX159" s="59">
        <f t="shared" si="122"/>
        <v>800.18261277454849</v>
      </c>
      <c r="CY159" s="59">
        <f ca="1">AVERAGE(OFFSET($CX$3,0,0,'Données projet'!$E$13+1,1))-AVERAGE(OFFSET($H$3,0,0,'Données projet'!$E$13+1,1))</f>
        <v>328.55201074501201</v>
      </c>
      <c r="CZ159" s="59">
        <f t="shared" si="150"/>
        <v>321.81422611044985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8.8248513664839958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8.8248513664839958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328.00000000000006</v>
      </c>
      <c r="DP159" s="17">
        <f>DO159*VLOOKUP('Données projet'!$B$14,Paramètres!$A$1:$I$89,3,0)*VLOOKUP('Données projet'!$B$14,Paramètres!$A$1:$I$89,5,0)</f>
        <v>255.84000000000006</v>
      </c>
      <c r="DQ159" s="13">
        <f t="shared" si="176"/>
        <v>61.834803371075836</v>
      </c>
      <c r="DR159" s="20">
        <f t="shared" si="177"/>
        <v>553.28361587129041</v>
      </c>
      <c r="DS159" s="59">
        <f t="shared" si="125"/>
        <v>846.61694920462378</v>
      </c>
      <c r="DT159" s="59">
        <f ca="1">AVERAGE(OFFSET($DS$3,0,0,'Données projet'!$E$14+1,1))-AVERAGE(OFFSET($H$3,0,0,'Données projet'!$E$14+1,1))</f>
        <v>288.82868507674738</v>
      </c>
      <c r="DU159" s="59">
        <f t="shared" si="152"/>
        <v>283.48738729114024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8.9946714484597869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8.9946714484597869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404.00000000000017</v>
      </c>
      <c r="EK159" s="17">
        <f>EJ159*VLOOKUP('Données projet'!$B$15,Paramètres!$A$1:$I$89,3,0)*VLOOKUP('Données projet'!$B$15,Paramètres!$A$1:$I$89,5,0)</f>
        <v>346.63200000000018</v>
      </c>
      <c r="EL159" s="13">
        <f t="shared" si="179"/>
        <v>80.868615263336864</v>
      </c>
      <c r="EM159" s="20">
        <f t="shared" si="180"/>
        <v>744.56357158364528</v>
      </c>
      <c r="EN159" s="59">
        <f t="shared" si="128"/>
        <v>1037.8969049169787</v>
      </c>
      <c r="EO159" s="59">
        <f ca="1">AVERAGE(OFFSET($EN$3,0,0,'Données projet'!$E$15+1,1))-AVERAGE(OFFSET($H$3,0,0,'Données projet'!$E$15+1,1))</f>
        <v>447.47021939360354</v>
      </c>
      <c r="EP159" s="59">
        <f t="shared" si="154"/>
        <v>256.77417912163997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48.997821964453813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48.997821964453813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319</v>
      </c>
      <c r="FF159" s="17">
        <f>FE159*VLOOKUP('Données projet'!$B$16,Paramètres!$A$1:$I$89,3,0)*VLOOKUP('Données projet'!$B$16,Paramètres!$A$1:$I$89,5,0)</f>
        <v>253.79640000000001</v>
      </c>
      <c r="FG159" s="13">
        <f t="shared" si="182"/>
        <v>61.39816832228076</v>
      </c>
      <c r="FH159" s="20">
        <f t="shared" si="183"/>
        <v>548.96387316130563</v>
      </c>
      <c r="FI159" s="59">
        <f t="shared" si="131"/>
        <v>842.29720649463889</v>
      </c>
      <c r="FJ159" s="59">
        <f ca="1">AVERAGE(OFFSET($FI$3,0,0,'Données projet'!$E$16+1,1))-AVERAGE(OFFSET($H$3,0,0,'Données projet'!$E$16+1,1))</f>
        <v>353.37024194969638</v>
      </c>
      <c r="FK159" s="59">
        <f t="shared" si="156"/>
        <v>345.4750813433123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11.802856627217331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11.802856627217331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234.00000000000003</v>
      </c>
      <c r="GA159" s="17">
        <f>FZ159*VLOOKUP('Données projet'!$B$17,Paramètres!$A$1:$I$89,3,0)*VLOOKUP('Données projet'!$B$17,Paramètres!$A$1:$I$89,5,0)</f>
        <v>189.82080000000005</v>
      </c>
      <c r="GB159" s="13">
        <f t="shared" si="185"/>
        <v>47.500332100049796</v>
      </c>
      <c r="GC159" s="20">
        <f t="shared" si="186"/>
        <v>413.33430507425345</v>
      </c>
      <c r="GD159" s="59">
        <f t="shared" si="134"/>
        <v>706.66763840758676</v>
      </c>
      <c r="GE159" s="59">
        <f ca="1">AVERAGE(OFFSET($GD$3,0,0,'Données projet'!$E$17+1,1))-AVERAGE(OFFSET($H$3,0,0,'Données projet'!$E$17+1,1))</f>
        <v>272.90535195666996</v>
      </c>
      <c r="GF159" s="59">
        <f t="shared" si="158"/>
        <v>222.25422164416898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10.275563313514789</v>
      </c>
      <c r="GM159" s="21">
        <f>EXP(-LN(2)/25)*GM158+(1-EXP(-LN(2)/25))/(LN(2)/25)*Calculateur!GH159*Calculateur!GJ159*VLOOKUP('Données projet'!$B$17,Paramètres!$A$1:$I$89,3,0)*0.475*44/12</f>
        <v>0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10.275563313514789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6">
        <f t="shared" si="110"/>
        <v>256.66666666666669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19.8100000000004</v>
      </c>
      <c r="O160" s="13">
        <f>N160*VLOOKUP('Données projet'!$B$9,Paramètres!$A$1:$I$89,3,0)*VLOOKUP('Données projet'!$B$9,Paramètres!$A$1:$I$89,5,0)</f>
        <v>17.924088000000364</v>
      </c>
      <c r="P160" s="13">
        <f t="shared" si="141"/>
        <v>5.9032212091029486</v>
      </c>
      <c r="Q160" s="20">
        <f t="shared" si="162"/>
        <v>41.499230205854936</v>
      </c>
      <c r="R160" s="59">
        <f t="shared" si="109"/>
        <v>334.83256353918824</v>
      </c>
      <c r="S160" s="59">
        <f ca="1">AVERAGE(OFFSET($R$3,0,0,'Données projet'!$E$9+1,1))-AVERAGE(OFFSET($H$3,0,0,'Données projet'!$E$9+1,1))</f>
        <v>530.15029472203241</v>
      </c>
      <c r="T160" s="59">
        <f t="shared" si="142"/>
        <v>279.93992816625956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165.57218502925616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165.57218502925616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19.8100000000004</v>
      </c>
      <c r="AJ160" s="13">
        <f>AI160*VLOOKUP('Données projet'!$B$10,Paramètres!$A$1:$I$89,3,0)*VLOOKUP('Données projet'!$B$10,Paramètres!$A$1:$I$89,5,0)</f>
        <v>13.288548000000269</v>
      </c>
      <c r="AK160" s="13">
        <f t="shared" si="164"/>
        <v>4.531654695205642</v>
      </c>
      <c r="AL160" s="20">
        <f t="shared" si="165"/>
        <v>31.036853027483627</v>
      </c>
      <c r="AM160" s="59">
        <f t="shared" si="113"/>
        <v>324.37018636081694</v>
      </c>
      <c r="AN160" s="59">
        <f ca="1">AVERAGE(OFFSET($AM$3,0,0,'Données projet'!$E$10+1,1))-AVERAGE(OFFSET($H$3,0,0,'Données projet'!$E$10+1,1))</f>
        <v>403.92523699584234</v>
      </c>
      <c r="AO160" s="59">
        <f t="shared" si="144"/>
        <v>218.36990038879748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151.29872080259614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151.29872080259614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19.8100000000004</v>
      </c>
      <c r="BE160" s="13">
        <f>BD160*VLOOKUP('Données projet'!$B$11,Paramètres!$A$1:$I$89,3,0)*VLOOKUP('Données projet'!$B$11,Paramètres!$A$1:$I$89,5,0)</f>
        <v>18.851196000000382</v>
      </c>
      <c r="BF160" s="13">
        <f t="shared" si="167"/>
        <v>6.172221809210666</v>
      </c>
      <c r="BG160" s="20">
        <f t="shared" si="168"/>
        <v>43.582452684375909</v>
      </c>
      <c r="BH160" s="59">
        <f t="shared" si="116"/>
        <v>336.91578601770925</v>
      </c>
      <c r="BI160" s="59">
        <f ca="1">AVERAGE(OFFSET($BH$3,0,0,'Données projet'!$E$11+1,1))-AVERAGE(OFFSET($H$3,0,0,'Données projet'!$E$11+1,1))</f>
        <v>555.30922539833159</v>
      </c>
      <c r="BJ160" s="59">
        <f t="shared" si="146"/>
        <v>292.20785527099503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174.13626356525219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174.13626356525219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243</v>
      </c>
      <c r="BZ160" s="13">
        <f>BY160*VLOOKUP('Données projet'!$B$12,Paramètres!$A$1:$I$89,3,0)*VLOOKUP('Données projet'!$B$12,Paramètres!$A$1:$I$89,5,0)</f>
        <v>212.28480000000002</v>
      </c>
      <c r="CA160" s="13">
        <f t="shared" si="170"/>
        <v>52.434557099704193</v>
      </c>
      <c r="CB160" s="20">
        <f t="shared" si="171"/>
        <v>461.05288028198476</v>
      </c>
      <c r="CC160" s="59">
        <f t="shared" si="119"/>
        <v>754.38621361531807</v>
      </c>
      <c r="CD160" s="59">
        <f ca="1">AVERAGE(OFFSET($CC$3,0,0,'Données projet'!$E$12+1,1))-AVERAGE(OFFSET($H$3,0,0,'Données projet'!$E$12+1,1))</f>
        <v>354.24684313982857</v>
      </c>
      <c r="CE160" s="59">
        <f t="shared" si="148"/>
        <v>322.65043486962185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18.155760370309604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18.155760370309604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319</v>
      </c>
      <c r="CU160" s="17">
        <f>CT160*VLOOKUP('Données projet'!$B$13,Paramètres!$A$1:$I$89,3,0)*VLOOKUP('Données projet'!$B$13,Paramètres!$A$1:$I$89,5,0)</f>
        <v>233.89079999999998</v>
      </c>
      <c r="CV160" s="13">
        <f t="shared" si="173"/>
        <v>57.123140349023068</v>
      </c>
      <c r="CW160" s="20">
        <f t="shared" si="174"/>
        <v>506.84927944121517</v>
      </c>
      <c r="CX160" s="59">
        <f t="shared" si="122"/>
        <v>800.18261277454849</v>
      </c>
      <c r="CY160" s="59">
        <f ca="1">AVERAGE(OFFSET($CX$3,0,0,'Données projet'!$E$13+1,1))-AVERAGE(OFFSET($H$3,0,0,'Données projet'!$E$13+1,1))</f>
        <v>328.55201074501201</v>
      </c>
      <c r="CZ160" s="59">
        <f t="shared" si="150"/>
        <v>321.81422611044985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8.6518014138150878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8.6518014138150878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328.00000000000006</v>
      </c>
      <c r="DP160" s="17">
        <f>DO160*VLOOKUP('Données projet'!$B$14,Paramètres!$A$1:$I$89,3,0)*VLOOKUP('Données projet'!$B$14,Paramètres!$A$1:$I$89,5,0)</f>
        <v>255.84000000000006</v>
      </c>
      <c r="DQ160" s="13">
        <f t="shared" si="176"/>
        <v>61.834803371075836</v>
      </c>
      <c r="DR160" s="20">
        <f t="shared" si="177"/>
        <v>553.28361587129041</v>
      </c>
      <c r="DS160" s="59">
        <f t="shared" si="125"/>
        <v>846.61694920462378</v>
      </c>
      <c r="DT160" s="59">
        <f ca="1">AVERAGE(OFFSET($DS$3,0,0,'Données projet'!$E$14+1,1))-AVERAGE(OFFSET($H$3,0,0,'Données projet'!$E$14+1,1))</f>
        <v>288.82868507674738</v>
      </c>
      <c r="DU160" s="59">
        <f t="shared" si="152"/>
        <v>283.48738729114024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8.8182914275633557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8.8182914275633557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404.00000000000017</v>
      </c>
      <c r="EK160" s="17">
        <f>EJ160*VLOOKUP('Données projet'!$B$15,Paramètres!$A$1:$I$89,3,0)*VLOOKUP('Données projet'!$B$15,Paramètres!$A$1:$I$89,5,0)</f>
        <v>346.63200000000018</v>
      </c>
      <c r="EL160" s="13">
        <f t="shared" si="179"/>
        <v>80.868615263336864</v>
      </c>
      <c r="EM160" s="20">
        <f t="shared" si="180"/>
        <v>744.56357158364528</v>
      </c>
      <c r="EN160" s="59">
        <f t="shared" si="128"/>
        <v>1037.8969049169787</v>
      </c>
      <c r="EO160" s="59">
        <f ca="1">AVERAGE(OFFSET($EN$3,0,0,'Données projet'!$E$15+1,1))-AVERAGE(OFFSET($H$3,0,0,'Données projet'!$E$15+1,1))</f>
        <v>447.47021939360354</v>
      </c>
      <c r="EP160" s="59">
        <f t="shared" si="154"/>
        <v>256.77417912163997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48.037004561451305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48.037004561451305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319</v>
      </c>
      <c r="FF160" s="17">
        <f>FE160*VLOOKUP('Données projet'!$B$16,Paramètres!$A$1:$I$89,3,0)*VLOOKUP('Données projet'!$B$16,Paramètres!$A$1:$I$89,5,0)</f>
        <v>253.79640000000001</v>
      </c>
      <c r="FG160" s="13">
        <f t="shared" si="182"/>
        <v>61.39816832228076</v>
      </c>
      <c r="FH160" s="20">
        <f t="shared" si="183"/>
        <v>548.96387316130563</v>
      </c>
      <c r="FI160" s="59">
        <f t="shared" si="131"/>
        <v>842.29720649463889</v>
      </c>
      <c r="FJ160" s="59">
        <f ca="1">AVERAGE(OFFSET($FI$3,0,0,'Données projet'!$E$16+1,1))-AVERAGE(OFFSET($H$3,0,0,'Données projet'!$E$16+1,1))</f>
        <v>353.37024194969638</v>
      </c>
      <c r="FK160" s="59">
        <f t="shared" si="156"/>
        <v>345.4750813433123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11.571409807789296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11.571409807789296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234.00000000000003</v>
      </c>
      <c r="GA160" s="17">
        <f>FZ160*VLOOKUP('Données projet'!$B$17,Paramètres!$A$1:$I$89,3,0)*VLOOKUP('Données projet'!$B$17,Paramètres!$A$1:$I$89,5,0)</f>
        <v>189.82080000000005</v>
      </c>
      <c r="GB160" s="13">
        <f t="shared" si="185"/>
        <v>47.500332100049796</v>
      </c>
      <c r="GC160" s="20">
        <f t="shared" si="186"/>
        <v>413.33430507425345</v>
      </c>
      <c r="GD160" s="59">
        <f t="shared" si="134"/>
        <v>706.66763840758676</v>
      </c>
      <c r="GE160" s="59">
        <f ca="1">AVERAGE(OFFSET($GD$3,0,0,'Données projet'!$E$17+1,1))-AVERAGE(OFFSET($H$3,0,0,'Données projet'!$E$17+1,1))</f>
        <v>272.90535195666996</v>
      </c>
      <c r="GF160" s="59">
        <f t="shared" si="158"/>
        <v>222.25422164416898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10.074065784411523</v>
      </c>
      <c r="GM160" s="21">
        <f>EXP(-LN(2)/25)*GM159+(1-EXP(-LN(2)/25))/(LN(2)/25)*Calculateur!GH160*Calculateur!GJ160*VLOOKUP('Données projet'!$B$17,Paramètres!$A$1:$I$89,3,0)*0.475*44/12</f>
        <v>0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10.074065784411523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6">
        <f t="shared" si="110"/>
        <v>256.66666666666669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19.8100000000004</v>
      </c>
      <c r="O161" s="13">
        <f>N161*VLOOKUP('Données projet'!$B$9,Paramètres!$A$1:$I$89,3,0)*VLOOKUP('Données projet'!$B$9,Paramètres!$A$1:$I$89,5,0)</f>
        <v>17.924088000000364</v>
      </c>
      <c r="P161" s="13">
        <f t="shared" si="141"/>
        <v>5.9032212091029486</v>
      </c>
      <c r="Q161" s="20">
        <f t="shared" si="162"/>
        <v>41.499230205854936</v>
      </c>
      <c r="R161" s="59">
        <f t="shared" si="109"/>
        <v>334.83256353918824</v>
      </c>
      <c r="S161" s="59">
        <f ca="1">AVERAGE(OFFSET($R$3,0,0,'Données projet'!$E$9+1,1))-AVERAGE(OFFSET($H$3,0,0,'Données projet'!$E$9+1,1))</f>
        <v>530.15029472203241</v>
      </c>
      <c r="T161" s="59">
        <f t="shared" si="142"/>
        <v>279.93992816625956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162.32541546989347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162.32541546989347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19.8100000000004</v>
      </c>
      <c r="AJ161" s="13">
        <f>AI161*VLOOKUP('Données projet'!$B$10,Paramètres!$A$1:$I$89,3,0)*VLOOKUP('Données projet'!$B$10,Paramètres!$A$1:$I$89,5,0)</f>
        <v>13.288548000000269</v>
      </c>
      <c r="AK161" s="13">
        <f t="shared" si="164"/>
        <v>4.531654695205642</v>
      </c>
      <c r="AL161" s="20">
        <f t="shared" si="165"/>
        <v>31.036853027483627</v>
      </c>
      <c r="AM161" s="59">
        <f t="shared" si="113"/>
        <v>324.37018636081694</v>
      </c>
      <c r="AN161" s="59">
        <f ca="1">AVERAGE(OFFSET($AM$3,0,0,'Données projet'!$E$10+1,1))-AVERAGE(OFFSET($H$3,0,0,'Données projet'!$E$10+1,1))</f>
        <v>403.92523699584234</v>
      </c>
      <c r="AO161" s="59">
        <f t="shared" si="144"/>
        <v>218.36990038879748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148.33184517076472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148.33184517076472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19.8100000000004</v>
      </c>
      <c r="BE161" s="13">
        <f>BD161*VLOOKUP('Données projet'!$B$11,Paramètres!$A$1:$I$89,3,0)*VLOOKUP('Données projet'!$B$11,Paramètres!$A$1:$I$89,5,0)</f>
        <v>18.851196000000382</v>
      </c>
      <c r="BF161" s="13">
        <f t="shared" si="167"/>
        <v>6.172221809210666</v>
      </c>
      <c r="BG161" s="20">
        <f t="shared" si="168"/>
        <v>43.582452684375909</v>
      </c>
      <c r="BH161" s="59">
        <f t="shared" si="116"/>
        <v>336.91578601770925</v>
      </c>
      <c r="BI161" s="59">
        <f ca="1">AVERAGE(OFFSET($BH$3,0,0,'Données projet'!$E$11+1,1))-AVERAGE(OFFSET($H$3,0,0,'Données projet'!$E$11+1,1))</f>
        <v>555.30922539833159</v>
      </c>
      <c r="BJ161" s="59">
        <f t="shared" si="146"/>
        <v>292.20785527099503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170.72155764937074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170.72155764937074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243</v>
      </c>
      <c r="BZ161" s="13">
        <f>BY161*VLOOKUP('Données projet'!$B$12,Paramètres!$A$1:$I$89,3,0)*VLOOKUP('Données projet'!$B$12,Paramètres!$A$1:$I$89,5,0)</f>
        <v>212.28480000000002</v>
      </c>
      <c r="CA161" s="13">
        <f t="shared" si="170"/>
        <v>52.434557099704193</v>
      </c>
      <c r="CB161" s="20">
        <f t="shared" si="171"/>
        <v>461.05288028198476</v>
      </c>
      <c r="CC161" s="59">
        <f t="shared" si="119"/>
        <v>754.38621361531807</v>
      </c>
      <c r="CD161" s="59">
        <f ca="1">AVERAGE(OFFSET($CC$3,0,0,'Données projet'!$E$12+1,1))-AVERAGE(OFFSET($H$3,0,0,'Données projet'!$E$12+1,1))</f>
        <v>354.24684313982857</v>
      </c>
      <c r="CE161" s="59">
        <f t="shared" si="148"/>
        <v>322.65043486962185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17.799736983368199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17.799736983368199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319</v>
      </c>
      <c r="CU161" s="17">
        <f>CT161*VLOOKUP('Données projet'!$B$13,Paramètres!$A$1:$I$89,3,0)*VLOOKUP('Données projet'!$B$13,Paramètres!$A$1:$I$89,5,0)</f>
        <v>233.89079999999998</v>
      </c>
      <c r="CV161" s="13">
        <f t="shared" si="173"/>
        <v>57.123140349023068</v>
      </c>
      <c r="CW161" s="20">
        <f t="shared" si="174"/>
        <v>506.84927944121517</v>
      </c>
      <c r="CX161" s="59">
        <f t="shared" si="122"/>
        <v>800.18261277454849</v>
      </c>
      <c r="CY161" s="59">
        <f ca="1">AVERAGE(OFFSET($CX$3,0,0,'Données projet'!$E$13+1,1))-AVERAGE(OFFSET($H$3,0,0,'Données projet'!$E$13+1,1))</f>
        <v>328.55201074501201</v>
      </c>
      <c r="CZ161" s="59">
        <f t="shared" si="150"/>
        <v>321.81422611044985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8.4821448651679674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8.4821448651679674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328.00000000000006</v>
      </c>
      <c r="DP161" s="17">
        <f>DO161*VLOOKUP('Données projet'!$B$14,Paramètres!$A$1:$I$89,3,0)*VLOOKUP('Données projet'!$B$14,Paramètres!$A$1:$I$89,5,0)</f>
        <v>255.84000000000006</v>
      </c>
      <c r="DQ161" s="13">
        <f t="shared" si="176"/>
        <v>61.834803371075836</v>
      </c>
      <c r="DR161" s="20">
        <f t="shared" si="177"/>
        <v>553.28361587129041</v>
      </c>
      <c r="DS161" s="59">
        <f t="shared" si="125"/>
        <v>846.61694920462378</v>
      </c>
      <c r="DT161" s="59">
        <f ca="1">AVERAGE(OFFSET($DS$3,0,0,'Données projet'!$E$14+1,1))-AVERAGE(OFFSET($H$3,0,0,'Données projet'!$E$14+1,1))</f>
        <v>288.82868507674738</v>
      </c>
      <c r="DU161" s="59">
        <f t="shared" si="152"/>
        <v>283.48738729114024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8.645370111295513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8.645370111295513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404.00000000000017</v>
      </c>
      <c r="EK161" s="17">
        <f>EJ161*VLOOKUP('Données projet'!$B$15,Paramètres!$A$1:$I$89,3,0)*VLOOKUP('Données projet'!$B$15,Paramètres!$A$1:$I$89,5,0)</f>
        <v>346.63200000000018</v>
      </c>
      <c r="EL161" s="13">
        <f t="shared" si="179"/>
        <v>80.868615263336864</v>
      </c>
      <c r="EM161" s="20">
        <f t="shared" si="180"/>
        <v>744.56357158364528</v>
      </c>
      <c r="EN161" s="59">
        <f t="shared" si="128"/>
        <v>1037.8969049169787</v>
      </c>
      <c r="EO161" s="59">
        <f ca="1">AVERAGE(OFFSET($EN$3,0,0,'Données projet'!$E$15+1,1))-AVERAGE(OFFSET($H$3,0,0,'Données projet'!$E$15+1,1))</f>
        <v>447.47021939360354</v>
      </c>
      <c r="EP161" s="59">
        <f t="shared" si="154"/>
        <v>256.77417912163997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47.095028201680925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47.095028201680925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319</v>
      </c>
      <c r="FF161" s="17">
        <f>FE161*VLOOKUP('Données projet'!$B$16,Paramètres!$A$1:$I$89,3,0)*VLOOKUP('Données projet'!$B$16,Paramètres!$A$1:$I$89,5,0)</f>
        <v>253.79640000000001</v>
      </c>
      <c r="FG161" s="13">
        <f t="shared" si="182"/>
        <v>61.39816832228076</v>
      </c>
      <c r="FH161" s="20">
        <f t="shared" si="183"/>
        <v>548.96387316130563</v>
      </c>
      <c r="FI161" s="59">
        <f t="shared" si="131"/>
        <v>842.29720649463889</v>
      </c>
      <c r="FJ161" s="59">
        <f ca="1">AVERAGE(OFFSET($FI$3,0,0,'Données projet'!$E$16+1,1))-AVERAGE(OFFSET($H$3,0,0,'Données projet'!$E$16+1,1))</f>
        <v>353.37024194969638</v>
      </c>
      <c r="FK161" s="59">
        <f t="shared" si="156"/>
        <v>345.4750813433123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11.344501519321625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11.344501519321625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234.00000000000003</v>
      </c>
      <c r="GA161" s="17">
        <f>FZ161*VLOOKUP('Données projet'!$B$17,Paramètres!$A$1:$I$89,3,0)*VLOOKUP('Données projet'!$B$17,Paramètres!$A$1:$I$89,5,0)</f>
        <v>189.82080000000005</v>
      </c>
      <c r="GB161" s="13">
        <f t="shared" si="185"/>
        <v>47.500332100049796</v>
      </c>
      <c r="GC161" s="20">
        <f t="shared" si="186"/>
        <v>413.33430507425345</v>
      </c>
      <c r="GD161" s="59">
        <f t="shared" si="134"/>
        <v>706.66763840758676</v>
      </c>
      <c r="GE161" s="59">
        <f ca="1">AVERAGE(OFFSET($GD$3,0,0,'Données projet'!$E$17+1,1))-AVERAGE(OFFSET($H$3,0,0,'Données projet'!$E$17+1,1))</f>
        <v>272.90535195666996</v>
      </c>
      <c r="GF161" s="59">
        <f t="shared" si="158"/>
        <v>222.25422164416898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9.8765194989526162</v>
      </c>
      <c r="GM161" s="21">
        <f>EXP(-LN(2)/25)*GM160+(1-EXP(-LN(2)/25))/(LN(2)/25)*Calculateur!GH161*Calculateur!GJ161*VLOOKUP('Données projet'!$B$17,Paramètres!$A$1:$I$89,3,0)*0.475*44/12</f>
        <v>0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9.8765194989526162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6">
        <f t="shared" si="110"/>
        <v>256.66666666666669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19.8100000000004</v>
      </c>
      <c r="O162" s="13">
        <f>N162*VLOOKUP('Données projet'!$B$9,Paramètres!$A$1:$I$89,3,0)*VLOOKUP('Données projet'!$B$9,Paramètres!$A$1:$I$89,5,0)</f>
        <v>17.924088000000364</v>
      </c>
      <c r="P162" s="13">
        <f t="shared" si="141"/>
        <v>5.9032212091029486</v>
      </c>
      <c r="Q162" s="20">
        <f t="shared" si="162"/>
        <v>41.499230205854936</v>
      </c>
      <c r="R162" s="59">
        <f t="shared" si="109"/>
        <v>334.83256353918824</v>
      </c>
      <c r="S162" s="59">
        <f ca="1">AVERAGE(OFFSET($R$3,0,0,'Données projet'!$E$9+1,1))-AVERAGE(OFFSET($H$3,0,0,'Données projet'!$E$9+1,1))</f>
        <v>530.15029472203241</v>
      </c>
      <c r="T162" s="59">
        <f t="shared" si="142"/>
        <v>279.93992816625956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159.14231308125599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159.14231308125599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19.8100000000004</v>
      </c>
      <c r="AJ162" s="13">
        <f>AI162*VLOOKUP('Données projet'!$B$10,Paramètres!$A$1:$I$89,3,0)*VLOOKUP('Données projet'!$B$10,Paramètres!$A$1:$I$89,5,0)</f>
        <v>13.288548000000269</v>
      </c>
      <c r="AK162" s="13">
        <f t="shared" si="164"/>
        <v>4.531654695205642</v>
      </c>
      <c r="AL162" s="20">
        <f t="shared" si="165"/>
        <v>31.036853027483627</v>
      </c>
      <c r="AM162" s="59">
        <f t="shared" si="113"/>
        <v>324.37018636081694</v>
      </c>
      <c r="AN162" s="59">
        <f ca="1">AVERAGE(OFFSET($AM$3,0,0,'Données projet'!$E$10+1,1))-AVERAGE(OFFSET($H$3,0,0,'Données projet'!$E$10+1,1))</f>
        <v>403.92523699584234</v>
      </c>
      <c r="AO162" s="59">
        <f t="shared" si="144"/>
        <v>218.36990038879748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145.42314816045806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145.42314816045806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19.8100000000004</v>
      </c>
      <c r="BE162" s="13">
        <f>BD162*VLOOKUP('Données projet'!$B$11,Paramètres!$A$1:$I$89,3,0)*VLOOKUP('Données projet'!$B$11,Paramètres!$A$1:$I$89,5,0)</f>
        <v>18.851196000000382</v>
      </c>
      <c r="BF162" s="13">
        <f t="shared" si="167"/>
        <v>6.172221809210666</v>
      </c>
      <c r="BG162" s="20">
        <f t="shared" si="168"/>
        <v>43.582452684375909</v>
      </c>
      <c r="BH162" s="59">
        <f t="shared" si="116"/>
        <v>336.91578601770925</v>
      </c>
      <c r="BI162" s="59">
        <f ca="1">AVERAGE(OFFSET($BH$3,0,0,'Données projet'!$E$11+1,1))-AVERAGE(OFFSET($H$3,0,0,'Données projet'!$E$11+1,1))</f>
        <v>555.30922539833159</v>
      </c>
      <c r="BJ162" s="59">
        <f t="shared" si="146"/>
        <v>292.20785527099503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167.37381203373477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167.37381203373477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243</v>
      </c>
      <c r="BZ162" s="13">
        <f>BY162*VLOOKUP('Données projet'!$B$12,Paramètres!$A$1:$I$89,3,0)*VLOOKUP('Données projet'!$B$12,Paramètres!$A$1:$I$89,5,0)</f>
        <v>212.28480000000002</v>
      </c>
      <c r="CA162" s="13">
        <f t="shared" si="170"/>
        <v>52.434557099704193</v>
      </c>
      <c r="CB162" s="20">
        <f t="shared" si="171"/>
        <v>461.05288028198476</v>
      </c>
      <c r="CC162" s="59">
        <f t="shared" si="119"/>
        <v>754.38621361531807</v>
      </c>
      <c r="CD162" s="59">
        <f ca="1">AVERAGE(OFFSET($CC$3,0,0,'Données projet'!$E$12+1,1))-AVERAGE(OFFSET($H$3,0,0,'Données projet'!$E$12+1,1))</f>
        <v>354.24684313982857</v>
      </c>
      <c r="CE162" s="59">
        <f t="shared" si="148"/>
        <v>322.65043486962185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17.45069499789189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17.45069499789189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319</v>
      </c>
      <c r="CU162" s="17">
        <f>CT162*VLOOKUP('Données projet'!$B$13,Paramètres!$A$1:$I$89,3,0)*VLOOKUP('Données projet'!$B$13,Paramètres!$A$1:$I$89,5,0)</f>
        <v>233.89079999999998</v>
      </c>
      <c r="CV162" s="13">
        <f t="shared" si="173"/>
        <v>57.123140349023068</v>
      </c>
      <c r="CW162" s="20">
        <f t="shared" si="174"/>
        <v>506.84927944121517</v>
      </c>
      <c r="CX162" s="59">
        <f t="shared" si="122"/>
        <v>800.18261277454849</v>
      </c>
      <c r="CY162" s="59">
        <f ca="1">AVERAGE(OFFSET($CX$3,0,0,'Données projet'!$E$13+1,1))-AVERAGE(OFFSET($H$3,0,0,'Données projet'!$E$13+1,1))</f>
        <v>328.55201074501201</v>
      </c>
      <c r="CZ162" s="59">
        <f t="shared" si="150"/>
        <v>321.81422611044985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8.3158151779595411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8.3158151779595411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328.00000000000006</v>
      </c>
      <c r="DP162" s="17">
        <f>DO162*VLOOKUP('Données projet'!$B$14,Paramètres!$A$1:$I$89,3,0)*VLOOKUP('Données projet'!$B$14,Paramètres!$A$1:$I$89,5,0)</f>
        <v>255.84000000000006</v>
      </c>
      <c r="DQ162" s="13">
        <f t="shared" si="176"/>
        <v>61.834803371075836</v>
      </c>
      <c r="DR162" s="20">
        <f t="shared" si="177"/>
        <v>553.28361587129041</v>
      </c>
      <c r="DS162" s="59">
        <f t="shared" si="125"/>
        <v>846.61694920462378</v>
      </c>
      <c r="DT162" s="59">
        <f ca="1">AVERAGE(OFFSET($DS$3,0,0,'Données projet'!$E$14+1,1))-AVERAGE(OFFSET($H$3,0,0,'Données projet'!$E$14+1,1))</f>
        <v>288.82868507674738</v>
      </c>
      <c r="DU162" s="59">
        <f t="shared" si="152"/>
        <v>283.48738729114024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8.4758396765680946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8.4758396765680946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404.00000000000017</v>
      </c>
      <c r="EK162" s="17">
        <f>EJ162*VLOOKUP('Données projet'!$B$15,Paramètres!$A$1:$I$89,3,0)*VLOOKUP('Données projet'!$B$15,Paramètres!$A$1:$I$89,5,0)</f>
        <v>346.63200000000018</v>
      </c>
      <c r="EL162" s="13">
        <f t="shared" si="179"/>
        <v>80.868615263336864</v>
      </c>
      <c r="EM162" s="20">
        <f t="shared" si="180"/>
        <v>744.56357158364528</v>
      </c>
      <c r="EN162" s="59">
        <f t="shared" si="128"/>
        <v>1037.8969049169787</v>
      </c>
      <c r="EO162" s="59">
        <f ca="1">AVERAGE(OFFSET($EN$3,0,0,'Données projet'!$E$15+1,1))-AVERAGE(OFFSET($H$3,0,0,'Données projet'!$E$15+1,1))</f>
        <v>447.47021939360354</v>
      </c>
      <c r="EP162" s="59">
        <f t="shared" si="154"/>
        <v>256.77417912163997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46.171523423776797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46.171523423776797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319</v>
      </c>
      <c r="FF162" s="17">
        <f>FE162*VLOOKUP('Données projet'!$B$16,Paramètres!$A$1:$I$89,3,0)*VLOOKUP('Données projet'!$B$16,Paramètres!$A$1:$I$89,5,0)</f>
        <v>253.79640000000001</v>
      </c>
      <c r="FG162" s="13">
        <f t="shared" si="182"/>
        <v>61.39816832228076</v>
      </c>
      <c r="FH162" s="20">
        <f t="shared" si="183"/>
        <v>548.96387316130563</v>
      </c>
      <c r="FI162" s="59">
        <f t="shared" si="131"/>
        <v>842.29720649463889</v>
      </c>
      <c r="FJ162" s="59">
        <f ca="1">AVERAGE(OFFSET($FI$3,0,0,'Données projet'!$E$16+1,1))-AVERAGE(OFFSET($H$3,0,0,'Données projet'!$E$16+1,1))</f>
        <v>353.37024194969638</v>
      </c>
      <c r="FK162" s="59">
        <f t="shared" si="156"/>
        <v>345.4750813433123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11.122042763990414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11.122042763990414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234.00000000000003</v>
      </c>
      <c r="GA162" s="17">
        <f>FZ162*VLOOKUP('Données projet'!$B$17,Paramètres!$A$1:$I$89,3,0)*VLOOKUP('Données projet'!$B$17,Paramètres!$A$1:$I$89,5,0)</f>
        <v>189.82080000000005</v>
      </c>
      <c r="GB162" s="13">
        <f t="shared" si="185"/>
        <v>47.500332100049796</v>
      </c>
      <c r="GC162" s="20">
        <f t="shared" si="186"/>
        <v>413.33430507425345</v>
      </c>
      <c r="GD162" s="59">
        <f t="shared" si="134"/>
        <v>706.66763840758676</v>
      </c>
      <c r="GE162" s="59">
        <f ca="1">AVERAGE(OFFSET($GD$3,0,0,'Données projet'!$E$17+1,1))-AVERAGE(OFFSET($H$3,0,0,'Données projet'!$E$17+1,1))</f>
        <v>272.90535195666996</v>
      </c>
      <c r="GF162" s="59">
        <f t="shared" si="158"/>
        <v>222.25422164416898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9.6828469756602207</v>
      </c>
      <c r="GM162" s="21">
        <f>EXP(-LN(2)/25)*GM161+(1-EXP(-LN(2)/25))/(LN(2)/25)*Calculateur!GH162*Calculateur!GJ162*VLOOKUP('Données projet'!$B$17,Paramètres!$A$1:$I$89,3,0)*0.475*44/12</f>
        <v>0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9.6828469756602207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6">
        <f t="shared" si="110"/>
        <v>256.66666666666669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19.8100000000004</v>
      </c>
      <c r="O163" s="13">
        <f>N163*VLOOKUP('Données projet'!$B$9,Paramètres!$A$1:$I$89,3,0)*VLOOKUP('Données projet'!$B$9,Paramètres!$A$1:$I$89,5,0)</f>
        <v>17.924088000000364</v>
      </c>
      <c r="P163" s="13">
        <f t="shared" si="141"/>
        <v>5.9032212091029486</v>
      </c>
      <c r="Q163" s="20">
        <f t="shared" si="162"/>
        <v>41.499230205854936</v>
      </c>
      <c r="R163" s="59">
        <f t="shared" si="109"/>
        <v>334.83256353918824</v>
      </c>
      <c r="S163" s="59">
        <f ca="1">AVERAGE(OFFSET($R$3,0,0,'Données projet'!$E$9+1,1))-AVERAGE(OFFSET($H$3,0,0,'Données projet'!$E$9+1,1))</f>
        <v>530.15029472203241</v>
      </c>
      <c r="T163" s="59">
        <f t="shared" si="142"/>
        <v>279.93992816625956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156.02162938895896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156.02162938895896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19.8100000000004</v>
      </c>
      <c r="AJ163" s="13">
        <f>AI163*VLOOKUP('Données projet'!$B$10,Paramètres!$A$1:$I$89,3,0)*VLOOKUP('Données projet'!$B$10,Paramètres!$A$1:$I$89,5,0)</f>
        <v>13.288548000000269</v>
      </c>
      <c r="AK163" s="13">
        <f t="shared" si="164"/>
        <v>4.531654695205642</v>
      </c>
      <c r="AL163" s="20">
        <f t="shared" si="165"/>
        <v>31.036853027483627</v>
      </c>
      <c r="AM163" s="59">
        <f t="shared" si="113"/>
        <v>324.37018636081694</v>
      </c>
      <c r="AN163" s="59">
        <f ca="1">AVERAGE(OFFSET($AM$3,0,0,'Données projet'!$E$10+1,1))-AVERAGE(OFFSET($H$3,0,0,'Données projet'!$E$10+1,1))</f>
        <v>403.92523699584234</v>
      </c>
      <c r="AO163" s="59">
        <f t="shared" si="144"/>
        <v>218.36990038879748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142.57148892439352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142.57148892439352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19.8100000000004</v>
      </c>
      <c r="BE163" s="13">
        <f>BD163*VLOOKUP('Données projet'!$B$11,Paramètres!$A$1:$I$89,3,0)*VLOOKUP('Données projet'!$B$11,Paramètres!$A$1:$I$89,5,0)</f>
        <v>18.851196000000382</v>
      </c>
      <c r="BF163" s="13">
        <f t="shared" si="167"/>
        <v>6.172221809210666</v>
      </c>
      <c r="BG163" s="20">
        <f t="shared" si="168"/>
        <v>43.582452684375909</v>
      </c>
      <c r="BH163" s="59">
        <f t="shared" si="116"/>
        <v>336.91578601770925</v>
      </c>
      <c r="BI163" s="59">
        <f ca="1">AVERAGE(OFFSET($BH$3,0,0,'Données projet'!$E$11+1,1))-AVERAGE(OFFSET($H$3,0,0,'Données projet'!$E$11+1,1))</f>
        <v>555.30922539833159</v>
      </c>
      <c r="BJ163" s="59">
        <f t="shared" si="146"/>
        <v>292.20785527099503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164.09171366769823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164.09171366769823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243</v>
      </c>
      <c r="BZ163" s="13">
        <f>BY163*VLOOKUP('Données projet'!$B$12,Paramètres!$A$1:$I$89,3,0)*VLOOKUP('Données projet'!$B$12,Paramètres!$A$1:$I$89,5,0)</f>
        <v>212.28480000000002</v>
      </c>
      <c r="CA163" s="13">
        <f t="shared" si="170"/>
        <v>52.434557099704193</v>
      </c>
      <c r="CB163" s="20">
        <f t="shared" si="171"/>
        <v>461.05288028198476</v>
      </c>
      <c r="CC163" s="59">
        <f t="shared" si="119"/>
        <v>754.38621361531807</v>
      </c>
      <c r="CD163" s="59">
        <f ca="1">AVERAGE(OFFSET($CC$3,0,0,'Données projet'!$E$12+1,1))-AVERAGE(OFFSET($H$3,0,0,'Données projet'!$E$12+1,1))</f>
        <v>354.24684313982857</v>
      </c>
      <c r="CE163" s="59">
        <f t="shared" si="148"/>
        <v>322.65043486962185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17.108497512856182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17.108497512856182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319</v>
      </c>
      <c r="CU163" s="17">
        <f>CT163*VLOOKUP('Données projet'!$B$13,Paramètres!$A$1:$I$89,3,0)*VLOOKUP('Données projet'!$B$13,Paramètres!$A$1:$I$89,5,0)</f>
        <v>233.89079999999998</v>
      </c>
      <c r="CV163" s="13">
        <f t="shared" si="173"/>
        <v>57.123140349023068</v>
      </c>
      <c r="CW163" s="20">
        <f t="shared" si="174"/>
        <v>506.84927944121517</v>
      </c>
      <c r="CX163" s="59">
        <f t="shared" si="122"/>
        <v>800.18261277454849</v>
      </c>
      <c r="CY163" s="59">
        <f ca="1">AVERAGE(OFFSET($CX$3,0,0,'Données projet'!$E$13+1,1))-AVERAGE(OFFSET($H$3,0,0,'Données projet'!$E$13+1,1))</f>
        <v>328.55201074501201</v>
      </c>
      <c r="CZ163" s="59">
        <f t="shared" si="150"/>
        <v>321.81422611044985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8.1527471144661803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8.1527471144661803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328.00000000000006</v>
      </c>
      <c r="DP163" s="17">
        <f>DO163*VLOOKUP('Données projet'!$B$14,Paramètres!$A$1:$I$89,3,0)*VLOOKUP('Données projet'!$B$14,Paramètres!$A$1:$I$89,5,0)</f>
        <v>255.84000000000006</v>
      </c>
      <c r="DQ163" s="13">
        <f t="shared" si="176"/>
        <v>61.834803371075836</v>
      </c>
      <c r="DR163" s="20">
        <f t="shared" si="177"/>
        <v>553.28361587129041</v>
      </c>
      <c r="DS163" s="59">
        <f t="shared" si="125"/>
        <v>846.61694920462378</v>
      </c>
      <c r="DT163" s="59">
        <f ca="1">AVERAGE(OFFSET($DS$3,0,0,'Données projet'!$E$14+1,1))-AVERAGE(OFFSET($H$3,0,0,'Données projet'!$E$14+1,1))</f>
        <v>288.82868507674738</v>
      </c>
      <c r="DU163" s="59">
        <f t="shared" si="152"/>
        <v>283.48738729114024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8.3096336302623257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8.3096336302623257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404.00000000000017</v>
      </c>
      <c r="EK163" s="17">
        <f>EJ163*VLOOKUP('Données projet'!$B$15,Paramètres!$A$1:$I$89,3,0)*VLOOKUP('Données projet'!$B$15,Paramètres!$A$1:$I$89,5,0)</f>
        <v>346.63200000000018</v>
      </c>
      <c r="EL163" s="13">
        <f t="shared" si="179"/>
        <v>80.868615263336864</v>
      </c>
      <c r="EM163" s="20">
        <f t="shared" si="180"/>
        <v>744.56357158364528</v>
      </c>
      <c r="EN163" s="59">
        <f t="shared" si="128"/>
        <v>1037.8969049169787</v>
      </c>
      <c r="EO163" s="59">
        <f ca="1">AVERAGE(OFFSET($EN$3,0,0,'Données projet'!$E$15+1,1))-AVERAGE(OFFSET($H$3,0,0,'Données projet'!$E$15+1,1))</f>
        <v>447.47021939360354</v>
      </c>
      <c r="EP163" s="59">
        <f t="shared" si="154"/>
        <v>256.77417912163997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45.266128011285069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45.266128011285069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319</v>
      </c>
      <c r="FF163" s="17">
        <f>FE163*VLOOKUP('Données projet'!$B$16,Paramètres!$A$1:$I$89,3,0)*VLOOKUP('Données projet'!$B$16,Paramètres!$A$1:$I$89,5,0)</f>
        <v>253.79640000000001</v>
      </c>
      <c r="FG163" s="13">
        <f t="shared" si="182"/>
        <v>61.39816832228076</v>
      </c>
      <c r="FH163" s="20">
        <f t="shared" si="183"/>
        <v>548.96387316130563</v>
      </c>
      <c r="FI163" s="59">
        <f t="shared" si="131"/>
        <v>842.29720649463889</v>
      </c>
      <c r="FJ163" s="59">
        <f ca="1">AVERAGE(OFFSET($FI$3,0,0,'Données projet'!$E$16+1,1))-AVERAGE(OFFSET($H$3,0,0,'Données projet'!$E$16+1,1))</f>
        <v>353.37024194969638</v>
      </c>
      <c r="FK163" s="59">
        <f t="shared" si="156"/>
        <v>345.4750813433123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10.903946289164805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10.903946289164805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234.00000000000003</v>
      </c>
      <c r="GA163" s="17">
        <f>FZ163*VLOOKUP('Données projet'!$B$17,Paramètres!$A$1:$I$89,3,0)*VLOOKUP('Données projet'!$B$17,Paramètres!$A$1:$I$89,5,0)</f>
        <v>189.82080000000005</v>
      </c>
      <c r="GB163" s="13">
        <f t="shared" si="185"/>
        <v>47.500332100049796</v>
      </c>
      <c r="GC163" s="20">
        <f t="shared" si="186"/>
        <v>413.33430507425345</v>
      </c>
      <c r="GD163" s="59">
        <f t="shared" si="134"/>
        <v>706.66763840758676</v>
      </c>
      <c r="GE163" s="59">
        <f ca="1">AVERAGE(OFFSET($GD$3,0,0,'Données projet'!$E$17+1,1))-AVERAGE(OFFSET($H$3,0,0,'Données projet'!$E$17+1,1))</f>
        <v>272.90535195666996</v>
      </c>
      <c r="GF163" s="59">
        <f t="shared" si="158"/>
        <v>222.25422164416898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9.4929722524210138</v>
      </c>
      <c r="GM163" s="21">
        <f>EXP(-LN(2)/25)*GM162+(1-EXP(-LN(2)/25))/(LN(2)/25)*Calculateur!GH163*Calculateur!GJ163*VLOOKUP('Données projet'!$B$17,Paramètres!$A$1:$I$89,3,0)*0.475*44/12</f>
        <v>0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9.4929722524210138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6">
        <f t="shared" si="110"/>
        <v>256.66666666666669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19.8100000000004</v>
      </c>
      <c r="O164" s="13">
        <f>N164*VLOOKUP('Données projet'!$B$9,Paramètres!$A$1:$I$89,3,0)*VLOOKUP('Données projet'!$B$9,Paramètres!$A$1:$I$89,5,0)</f>
        <v>17.924088000000364</v>
      </c>
      <c r="P164" s="13">
        <f t="shared" si="141"/>
        <v>5.9032212091029486</v>
      </c>
      <c r="Q164" s="20">
        <f t="shared" si="162"/>
        <v>41.499230205854936</v>
      </c>
      <c r="R164" s="59">
        <f t="shared" si="109"/>
        <v>334.83256353918824</v>
      </c>
      <c r="S164" s="59">
        <f ca="1">AVERAGE(OFFSET($R$3,0,0,'Données projet'!$E$9+1,1))-AVERAGE(OFFSET($H$3,0,0,'Données projet'!$E$9+1,1))</f>
        <v>530.15029472203241</v>
      </c>
      <c r="T164" s="59">
        <f t="shared" si="142"/>
        <v>279.93992816625956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152.96214040043876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152.96214040043876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19.8100000000004</v>
      </c>
      <c r="AJ164" s="13">
        <f>AI164*VLOOKUP('Données projet'!$B$10,Paramètres!$A$1:$I$89,3,0)*VLOOKUP('Données projet'!$B$10,Paramètres!$A$1:$I$89,5,0)</f>
        <v>13.288548000000269</v>
      </c>
      <c r="AK164" s="13">
        <f t="shared" si="164"/>
        <v>4.531654695205642</v>
      </c>
      <c r="AL164" s="20">
        <f t="shared" si="165"/>
        <v>31.036853027483627</v>
      </c>
      <c r="AM164" s="59">
        <f t="shared" si="113"/>
        <v>324.37018636081694</v>
      </c>
      <c r="AN164" s="59">
        <f ca="1">AVERAGE(OFFSET($AM$3,0,0,'Données projet'!$E$10+1,1))-AVERAGE(OFFSET($H$3,0,0,'Données projet'!$E$10+1,1))</f>
        <v>403.92523699584234</v>
      </c>
      <c r="AO164" s="59">
        <f t="shared" si="144"/>
        <v>218.36990038879748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139.77574898660782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139.77574898660782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19.8100000000004</v>
      </c>
      <c r="BE164" s="13">
        <f>BD164*VLOOKUP('Données projet'!$B$11,Paramètres!$A$1:$I$89,3,0)*VLOOKUP('Données projet'!$B$11,Paramètres!$A$1:$I$89,5,0)</f>
        <v>18.851196000000382</v>
      </c>
      <c r="BF164" s="13">
        <f t="shared" si="167"/>
        <v>6.172221809210666</v>
      </c>
      <c r="BG164" s="20">
        <f t="shared" si="168"/>
        <v>43.582452684375909</v>
      </c>
      <c r="BH164" s="59">
        <f t="shared" si="116"/>
        <v>336.91578601770925</v>
      </c>
      <c r="BI164" s="59">
        <f ca="1">AVERAGE(OFFSET($BH$3,0,0,'Données projet'!$E$11+1,1))-AVERAGE(OFFSET($H$3,0,0,'Données projet'!$E$11+1,1))</f>
        <v>555.30922539833159</v>
      </c>
      <c r="BJ164" s="59">
        <f t="shared" si="146"/>
        <v>292.20785527099503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160.87397524873734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160.87397524873734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243</v>
      </c>
      <c r="BZ164" s="13">
        <f>BY164*VLOOKUP('Données projet'!$B$12,Paramètres!$A$1:$I$89,3,0)*VLOOKUP('Données projet'!$B$12,Paramètres!$A$1:$I$89,5,0)</f>
        <v>212.28480000000002</v>
      </c>
      <c r="CA164" s="13">
        <f t="shared" si="170"/>
        <v>52.434557099704193</v>
      </c>
      <c r="CB164" s="20">
        <f t="shared" si="171"/>
        <v>461.05288028198476</v>
      </c>
      <c r="CC164" s="59">
        <f t="shared" si="119"/>
        <v>754.38621361531807</v>
      </c>
      <c r="CD164" s="59">
        <f ca="1">AVERAGE(OFFSET($CC$3,0,0,'Données projet'!$E$12+1,1))-AVERAGE(OFFSET($H$3,0,0,'Données projet'!$E$12+1,1))</f>
        <v>354.24684313982857</v>
      </c>
      <c r="CE164" s="59">
        <f t="shared" si="148"/>
        <v>322.65043486962185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16.773010311782169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16.773010311782169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319</v>
      </c>
      <c r="CU164" s="17">
        <f>CT164*VLOOKUP('Données projet'!$B$13,Paramètres!$A$1:$I$89,3,0)*VLOOKUP('Données projet'!$B$13,Paramètres!$A$1:$I$89,5,0)</f>
        <v>233.89079999999998</v>
      </c>
      <c r="CV164" s="13">
        <f t="shared" si="173"/>
        <v>57.123140349023068</v>
      </c>
      <c r="CW164" s="20">
        <f t="shared" si="174"/>
        <v>506.84927944121517</v>
      </c>
      <c r="CX164" s="59">
        <f t="shared" si="122"/>
        <v>800.18261277454849</v>
      </c>
      <c r="CY164" s="59">
        <f ca="1">AVERAGE(OFFSET($CX$3,0,0,'Données projet'!$E$13+1,1))-AVERAGE(OFFSET($H$3,0,0,'Données projet'!$E$13+1,1))</f>
        <v>328.55201074501201</v>
      </c>
      <c r="CZ164" s="59">
        <f t="shared" si="150"/>
        <v>321.81422611044985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7.9928767162362266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7.9928767162362266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328.00000000000006</v>
      </c>
      <c r="DP164" s="17">
        <f>DO164*VLOOKUP('Données projet'!$B$14,Paramètres!$A$1:$I$89,3,0)*VLOOKUP('Données projet'!$B$14,Paramètres!$A$1:$I$89,5,0)</f>
        <v>255.84000000000006</v>
      </c>
      <c r="DQ164" s="13">
        <f t="shared" si="176"/>
        <v>61.834803371075836</v>
      </c>
      <c r="DR164" s="20">
        <f t="shared" si="177"/>
        <v>553.28361587129041</v>
      </c>
      <c r="DS164" s="59">
        <f t="shared" si="125"/>
        <v>846.61694920462378</v>
      </c>
      <c r="DT164" s="59">
        <f ca="1">AVERAGE(OFFSET($DS$3,0,0,'Données projet'!$E$14+1,1))-AVERAGE(OFFSET($H$3,0,0,'Données projet'!$E$14+1,1))</f>
        <v>288.82868507674738</v>
      </c>
      <c r="DU164" s="59">
        <f t="shared" si="152"/>
        <v>283.48738729114024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8.1466867831489349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8.1466867831489349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404.00000000000017</v>
      </c>
      <c r="EK164" s="17">
        <f>EJ164*VLOOKUP('Données projet'!$B$15,Paramètres!$A$1:$I$89,3,0)*VLOOKUP('Données projet'!$B$15,Paramètres!$A$1:$I$89,5,0)</f>
        <v>346.63200000000018</v>
      </c>
      <c r="EL164" s="13">
        <f t="shared" si="179"/>
        <v>80.868615263336864</v>
      </c>
      <c r="EM164" s="20">
        <f t="shared" si="180"/>
        <v>744.56357158364528</v>
      </c>
      <c r="EN164" s="59">
        <f t="shared" si="128"/>
        <v>1037.8969049169787</v>
      </c>
      <c r="EO164" s="59">
        <f ca="1">AVERAGE(OFFSET($EN$3,0,0,'Données projet'!$E$15+1,1))-AVERAGE(OFFSET($H$3,0,0,'Données projet'!$E$15+1,1))</f>
        <v>447.47021939360354</v>
      </c>
      <c r="EP164" s="59">
        <f t="shared" si="154"/>
        <v>256.77417912163997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44.378486850595635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44.378486850595635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319</v>
      </c>
      <c r="FF164" s="17">
        <f>FE164*VLOOKUP('Données projet'!$B$16,Paramètres!$A$1:$I$89,3,0)*VLOOKUP('Données projet'!$B$16,Paramètres!$A$1:$I$89,5,0)</f>
        <v>253.79640000000001</v>
      </c>
      <c r="FG164" s="13">
        <f t="shared" si="182"/>
        <v>61.39816832228076</v>
      </c>
      <c r="FH164" s="20">
        <f t="shared" si="183"/>
        <v>548.96387316130563</v>
      </c>
      <c r="FI164" s="59">
        <f t="shared" si="131"/>
        <v>842.29720649463889</v>
      </c>
      <c r="FJ164" s="59">
        <f ca="1">AVERAGE(OFFSET($FI$3,0,0,'Données projet'!$E$16+1,1))-AVERAGE(OFFSET($H$3,0,0,'Données projet'!$E$16+1,1))</f>
        <v>353.37024194969638</v>
      </c>
      <c r="FK164" s="59">
        <f t="shared" si="156"/>
        <v>345.4750813433123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10.690126553184813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10.690126553184813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234.00000000000003</v>
      </c>
      <c r="GA164" s="17">
        <f>FZ164*VLOOKUP('Données projet'!$B$17,Paramètres!$A$1:$I$89,3,0)*VLOOKUP('Données projet'!$B$17,Paramètres!$A$1:$I$89,5,0)</f>
        <v>189.82080000000005</v>
      </c>
      <c r="GB164" s="13">
        <f t="shared" si="185"/>
        <v>47.500332100049796</v>
      </c>
      <c r="GC164" s="20">
        <f t="shared" si="186"/>
        <v>413.33430507425345</v>
      </c>
      <c r="GD164" s="59">
        <f t="shared" si="134"/>
        <v>706.66763840758676</v>
      </c>
      <c r="GE164" s="59">
        <f ca="1">AVERAGE(OFFSET($GD$3,0,0,'Données projet'!$E$17+1,1))-AVERAGE(OFFSET($H$3,0,0,'Données projet'!$E$17+1,1))</f>
        <v>272.90535195666996</v>
      </c>
      <c r="GF164" s="59">
        <f t="shared" si="158"/>
        <v>222.25422164416898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9.3068208566923829</v>
      </c>
      <c r="GM164" s="21">
        <f>EXP(-LN(2)/25)*GM163+(1-EXP(-LN(2)/25))/(LN(2)/25)*Calculateur!GH164*Calculateur!GJ164*VLOOKUP('Données projet'!$B$17,Paramètres!$A$1:$I$89,3,0)*0.475*44/12</f>
        <v>0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9.3068208566923829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6">
        <f t="shared" si="110"/>
        <v>256.66666666666669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19.8100000000004</v>
      </c>
      <c r="O165" s="13">
        <f>N165*VLOOKUP('Données projet'!$B$9,Paramètres!$A$1:$I$89,3,0)*VLOOKUP('Données projet'!$B$9,Paramètres!$A$1:$I$89,5,0)</f>
        <v>17.924088000000364</v>
      </c>
      <c r="P165" s="13">
        <f t="shared" si="141"/>
        <v>5.9032212091029486</v>
      </c>
      <c r="Q165" s="20">
        <f t="shared" si="162"/>
        <v>41.499230205854936</v>
      </c>
      <c r="R165" s="59">
        <f t="shared" si="109"/>
        <v>334.83256353918824</v>
      </c>
      <c r="S165" s="59">
        <f ca="1">AVERAGE(OFFSET($R$3,0,0,'Données projet'!$E$9+1,1))-AVERAGE(OFFSET($H$3,0,0,'Données projet'!$E$9+1,1))</f>
        <v>530.15029472203241</v>
      </c>
      <c r="T165" s="59">
        <f t="shared" si="142"/>
        <v>279.93992816625956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149.96264612487943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149.96264612487943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19.8100000000004</v>
      </c>
      <c r="AJ165" s="13">
        <f>AI165*VLOOKUP('Données projet'!$B$10,Paramètres!$A$1:$I$89,3,0)*VLOOKUP('Données projet'!$B$10,Paramètres!$A$1:$I$89,5,0)</f>
        <v>13.288548000000269</v>
      </c>
      <c r="AK165" s="13">
        <f t="shared" si="164"/>
        <v>4.531654695205642</v>
      </c>
      <c r="AL165" s="20">
        <f t="shared" si="165"/>
        <v>31.036853027483627</v>
      </c>
      <c r="AM165" s="59">
        <f t="shared" si="113"/>
        <v>324.37018636081694</v>
      </c>
      <c r="AN165" s="59">
        <f ca="1">AVERAGE(OFFSET($AM$3,0,0,'Données projet'!$E$10+1,1))-AVERAGE(OFFSET($H$3,0,0,'Données projet'!$E$10+1,1))</f>
        <v>403.92523699584234</v>
      </c>
      <c r="AO165" s="59">
        <f t="shared" si="144"/>
        <v>218.36990038879748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137.03483180376912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137.03483180376912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19.8100000000004</v>
      </c>
      <c r="BE165" s="13">
        <f>BD165*VLOOKUP('Données projet'!$B$11,Paramètres!$A$1:$I$89,3,0)*VLOOKUP('Données projet'!$B$11,Paramètres!$A$1:$I$89,5,0)</f>
        <v>18.851196000000382</v>
      </c>
      <c r="BF165" s="13">
        <f t="shared" si="167"/>
        <v>6.172221809210666</v>
      </c>
      <c r="BG165" s="20">
        <f t="shared" si="168"/>
        <v>43.582452684375909</v>
      </c>
      <c r="BH165" s="59">
        <f t="shared" si="116"/>
        <v>336.91578601770925</v>
      </c>
      <c r="BI165" s="59">
        <f ca="1">AVERAGE(OFFSET($BH$3,0,0,'Données projet'!$E$11+1,1))-AVERAGE(OFFSET($H$3,0,0,'Données projet'!$E$11+1,1))</f>
        <v>555.30922539833159</v>
      </c>
      <c r="BJ165" s="59">
        <f t="shared" si="146"/>
        <v>292.20785527099503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157.71933471754562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157.71933471754562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243</v>
      </c>
      <c r="BZ165" s="13">
        <f>BY165*VLOOKUP('Données projet'!$B$12,Paramètres!$A$1:$I$89,3,0)*VLOOKUP('Données projet'!$B$12,Paramètres!$A$1:$I$89,5,0)</f>
        <v>212.28480000000002</v>
      </c>
      <c r="CA165" s="13">
        <f t="shared" si="170"/>
        <v>52.434557099704193</v>
      </c>
      <c r="CB165" s="20">
        <f t="shared" si="171"/>
        <v>461.05288028198476</v>
      </c>
      <c r="CC165" s="59">
        <f t="shared" si="119"/>
        <v>754.38621361531807</v>
      </c>
      <c r="CD165" s="59">
        <f ca="1">AVERAGE(OFFSET($CC$3,0,0,'Données projet'!$E$12+1,1))-AVERAGE(OFFSET($H$3,0,0,'Données projet'!$E$12+1,1))</f>
        <v>354.24684313982857</v>
      </c>
      <c r="CE165" s="59">
        <f t="shared" si="148"/>
        <v>322.65043486962185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16.444101810094232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16.444101810094232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319</v>
      </c>
      <c r="CU165" s="17">
        <f>CT165*VLOOKUP('Données projet'!$B$13,Paramètres!$A$1:$I$89,3,0)*VLOOKUP('Données projet'!$B$13,Paramètres!$A$1:$I$89,5,0)</f>
        <v>233.89079999999998</v>
      </c>
      <c r="CV165" s="13">
        <f t="shared" si="173"/>
        <v>57.123140349023068</v>
      </c>
      <c r="CW165" s="20">
        <f t="shared" si="174"/>
        <v>506.84927944121517</v>
      </c>
      <c r="CX165" s="59">
        <f t="shared" si="122"/>
        <v>800.18261277454849</v>
      </c>
      <c r="CY165" s="59">
        <f ca="1">AVERAGE(OFFSET($CX$3,0,0,'Données projet'!$E$13+1,1))-AVERAGE(OFFSET($H$3,0,0,'Données projet'!$E$13+1,1))</f>
        <v>328.55201074501201</v>
      </c>
      <c r="CZ165" s="59">
        <f t="shared" si="150"/>
        <v>321.81422611044985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7.8361412790042477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7.8361412790042477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328.00000000000006</v>
      </c>
      <c r="DP165" s="17">
        <f>DO165*VLOOKUP('Données projet'!$B$14,Paramètres!$A$1:$I$89,3,0)*VLOOKUP('Données projet'!$B$14,Paramètres!$A$1:$I$89,5,0)</f>
        <v>255.84000000000006</v>
      </c>
      <c r="DQ165" s="13">
        <f t="shared" si="176"/>
        <v>61.834803371075836</v>
      </c>
      <c r="DR165" s="20">
        <f t="shared" si="177"/>
        <v>553.28361587129041</v>
      </c>
      <c r="DS165" s="59">
        <f t="shared" si="125"/>
        <v>846.61694920462378</v>
      </c>
      <c r="DT165" s="59">
        <f ca="1">AVERAGE(OFFSET($DS$3,0,0,'Données projet'!$E$14+1,1))-AVERAGE(OFFSET($H$3,0,0,'Données projet'!$E$14+1,1))</f>
        <v>288.82868507674738</v>
      </c>
      <c r="DU165" s="59">
        <f t="shared" si="152"/>
        <v>283.48738729114024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7.9869352243196747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7.9869352243196747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404.00000000000017</v>
      </c>
      <c r="EK165" s="17">
        <f>EJ165*VLOOKUP('Données projet'!$B$15,Paramètres!$A$1:$I$89,3,0)*VLOOKUP('Données projet'!$B$15,Paramètres!$A$1:$I$89,5,0)</f>
        <v>346.63200000000018</v>
      </c>
      <c r="EL165" s="13">
        <f t="shared" si="179"/>
        <v>80.868615263336864</v>
      </c>
      <c r="EM165" s="20">
        <f t="shared" si="180"/>
        <v>744.56357158364528</v>
      </c>
      <c r="EN165" s="59">
        <f t="shared" si="128"/>
        <v>1037.8969049169787</v>
      </c>
      <c r="EO165" s="59">
        <f ca="1">AVERAGE(OFFSET($EN$3,0,0,'Données projet'!$E$15+1,1))-AVERAGE(OFFSET($H$3,0,0,'Données projet'!$E$15+1,1))</f>
        <v>447.47021939360354</v>
      </c>
      <c r="EP165" s="59">
        <f t="shared" si="154"/>
        <v>256.77417912163997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43.508251791659667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43.508251791659667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319</v>
      </c>
      <c r="FF165" s="17">
        <f>FE165*VLOOKUP('Données projet'!$B$16,Paramètres!$A$1:$I$89,3,0)*VLOOKUP('Données projet'!$B$16,Paramètres!$A$1:$I$89,5,0)</f>
        <v>253.79640000000001</v>
      </c>
      <c r="FG165" s="13">
        <f t="shared" si="182"/>
        <v>61.39816832228076</v>
      </c>
      <c r="FH165" s="20">
        <f t="shared" si="183"/>
        <v>548.96387316130563</v>
      </c>
      <c r="FI165" s="59">
        <f t="shared" si="131"/>
        <v>842.29720649463889</v>
      </c>
      <c r="FJ165" s="59">
        <f ca="1">AVERAGE(OFFSET($FI$3,0,0,'Données projet'!$E$16+1,1))-AVERAGE(OFFSET($H$3,0,0,'Données projet'!$E$16+1,1))</f>
        <v>353.37024194969638</v>
      </c>
      <c r="FK165" s="59">
        <f t="shared" si="156"/>
        <v>345.4750813433123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10.480499691810227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10.480499691810227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234.00000000000003</v>
      </c>
      <c r="GA165" s="17">
        <f>FZ165*VLOOKUP('Données projet'!$B$17,Paramètres!$A$1:$I$89,3,0)*VLOOKUP('Données projet'!$B$17,Paramètres!$A$1:$I$89,5,0)</f>
        <v>189.82080000000005</v>
      </c>
      <c r="GB165" s="13">
        <f t="shared" si="185"/>
        <v>47.500332100049796</v>
      </c>
      <c r="GC165" s="20">
        <f t="shared" si="186"/>
        <v>413.33430507425345</v>
      </c>
      <c r="GD165" s="59">
        <f t="shared" si="134"/>
        <v>706.66763840758676</v>
      </c>
      <c r="GE165" s="59">
        <f ca="1">AVERAGE(OFFSET($GD$3,0,0,'Données projet'!$E$17+1,1))-AVERAGE(OFFSET($H$3,0,0,'Données projet'!$E$17+1,1))</f>
        <v>272.90535195666996</v>
      </c>
      <c r="GF165" s="59">
        <f t="shared" si="158"/>
        <v>222.25422164416898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9.1243197762928503</v>
      </c>
      <c r="GM165" s="21">
        <f>EXP(-LN(2)/25)*GM164+(1-EXP(-LN(2)/25))/(LN(2)/25)*Calculateur!GH165*Calculateur!GJ165*VLOOKUP('Données projet'!$B$17,Paramètres!$A$1:$I$89,3,0)*0.475*44/12</f>
        <v>0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9.1243197762928503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6">
        <f t="shared" si="110"/>
        <v>256.66666666666669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19.8100000000004</v>
      </c>
      <c r="O166" s="13">
        <f>N166*VLOOKUP('Données projet'!$B$9,Paramètres!$A$1:$I$89,3,0)*VLOOKUP('Données projet'!$B$9,Paramètres!$A$1:$I$89,5,0)</f>
        <v>17.924088000000364</v>
      </c>
      <c r="P166" s="13">
        <f t="shared" si="141"/>
        <v>5.9032212091029486</v>
      </c>
      <c r="Q166" s="20">
        <f t="shared" si="162"/>
        <v>41.499230205854936</v>
      </c>
      <c r="R166" s="59">
        <f t="shared" si="109"/>
        <v>334.83256353918824</v>
      </c>
      <c r="S166" s="59">
        <f ca="1">AVERAGE(OFFSET($R$3,0,0,'Données projet'!$E$9+1,1))-AVERAGE(OFFSET($H$3,0,0,'Données projet'!$E$9+1,1))</f>
        <v>530.15029472203241</v>
      </c>
      <c r="T166" s="59">
        <f t="shared" si="142"/>
        <v>279.93992816625956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147.02197010255296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147.02197010255296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19.8100000000004</v>
      </c>
      <c r="AJ166" s="13">
        <f>AI166*VLOOKUP('Données projet'!$B$10,Paramètres!$A$1:$I$89,3,0)*VLOOKUP('Données projet'!$B$10,Paramètres!$A$1:$I$89,5,0)</f>
        <v>13.288548000000269</v>
      </c>
      <c r="AK166" s="13">
        <f t="shared" si="164"/>
        <v>4.531654695205642</v>
      </c>
      <c r="AL166" s="20">
        <f t="shared" si="165"/>
        <v>31.036853027483627</v>
      </c>
      <c r="AM166" s="59">
        <f t="shared" si="113"/>
        <v>324.37018636081694</v>
      </c>
      <c r="AN166" s="59">
        <f ca="1">AVERAGE(OFFSET($AM$3,0,0,'Données projet'!$E$10+1,1))-AVERAGE(OFFSET($H$3,0,0,'Données projet'!$E$10+1,1))</f>
        <v>403.92523699584234</v>
      </c>
      <c r="AO166" s="59">
        <f t="shared" si="144"/>
        <v>218.36990038879748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134.34766233509148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134.34766233509148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19.8100000000004</v>
      </c>
      <c r="BE166" s="13">
        <f>BD166*VLOOKUP('Données projet'!$B$11,Paramètres!$A$1:$I$89,3,0)*VLOOKUP('Données projet'!$B$11,Paramètres!$A$1:$I$89,5,0)</f>
        <v>18.851196000000382</v>
      </c>
      <c r="BF166" s="13">
        <f t="shared" si="167"/>
        <v>6.172221809210666</v>
      </c>
      <c r="BG166" s="20">
        <f t="shared" si="168"/>
        <v>43.582452684375909</v>
      </c>
      <c r="BH166" s="59">
        <f t="shared" si="116"/>
        <v>336.91578601770925</v>
      </c>
      <c r="BI166" s="59">
        <f ca="1">AVERAGE(OFFSET($BH$3,0,0,'Données projet'!$E$11+1,1))-AVERAGE(OFFSET($H$3,0,0,'Données projet'!$E$11+1,1))</f>
        <v>555.30922539833159</v>
      </c>
      <c r="BJ166" s="59">
        <f t="shared" si="146"/>
        <v>292.20785527099503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154.62655476302984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154.62655476302984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243</v>
      </c>
      <c r="BZ166" s="13">
        <f>BY166*VLOOKUP('Données projet'!$B$12,Paramètres!$A$1:$I$89,3,0)*VLOOKUP('Données projet'!$B$12,Paramètres!$A$1:$I$89,5,0)</f>
        <v>212.28480000000002</v>
      </c>
      <c r="CA166" s="13">
        <f t="shared" si="170"/>
        <v>52.434557099704193</v>
      </c>
      <c r="CB166" s="20">
        <f t="shared" si="171"/>
        <v>461.05288028198476</v>
      </c>
      <c r="CC166" s="59">
        <f t="shared" si="119"/>
        <v>754.38621361531807</v>
      </c>
      <c r="CD166" s="59">
        <f ca="1">AVERAGE(OFFSET($CC$3,0,0,'Données projet'!$E$12+1,1))-AVERAGE(OFFSET($H$3,0,0,'Données projet'!$E$12+1,1))</f>
        <v>354.24684313982857</v>
      </c>
      <c r="CE166" s="59">
        <f t="shared" si="148"/>
        <v>322.65043486962185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16.121643003510016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16.121643003510016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319</v>
      </c>
      <c r="CU166" s="17">
        <f>CT166*VLOOKUP('Données projet'!$B$13,Paramètres!$A$1:$I$89,3,0)*VLOOKUP('Données projet'!$B$13,Paramètres!$A$1:$I$89,5,0)</f>
        <v>233.89079999999998</v>
      </c>
      <c r="CV166" s="13">
        <f t="shared" si="173"/>
        <v>57.123140349023068</v>
      </c>
      <c r="CW166" s="20">
        <f t="shared" si="174"/>
        <v>506.84927944121517</v>
      </c>
      <c r="CX166" s="59">
        <f t="shared" si="122"/>
        <v>800.18261277454849</v>
      </c>
      <c r="CY166" s="59">
        <f ca="1">AVERAGE(OFFSET($CX$3,0,0,'Données projet'!$E$13+1,1))-AVERAGE(OFFSET($H$3,0,0,'Données projet'!$E$13+1,1))</f>
        <v>328.55201074501201</v>
      </c>
      <c r="CZ166" s="59">
        <f t="shared" si="150"/>
        <v>321.81422611044985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7.6824793280972106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7.6824793280972106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328.00000000000006</v>
      </c>
      <c r="DP166" s="17">
        <f>DO166*VLOOKUP('Données projet'!$B$14,Paramètres!$A$1:$I$89,3,0)*VLOOKUP('Données projet'!$B$14,Paramètres!$A$1:$I$89,5,0)</f>
        <v>255.84000000000006</v>
      </c>
      <c r="DQ166" s="13">
        <f t="shared" si="176"/>
        <v>61.834803371075836</v>
      </c>
      <c r="DR166" s="20">
        <f t="shared" si="177"/>
        <v>553.28361587129041</v>
      </c>
      <c r="DS166" s="59">
        <f t="shared" si="125"/>
        <v>846.61694920462378</v>
      </c>
      <c r="DT166" s="59">
        <f ca="1">AVERAGE(OFFSET($DS$3,0,0,'Données projet'!$E$14+1,1))-AVERAGE(OFFSET($H$3,0,0,'Données projet'!$E$14+1,1))</f>
        <v>288.82868507674738</v>
      </c>
      <c r="DU166" s="59">
        <f t="shared" si="152"/>
        <v>283.48738729114024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7.8303162961202268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7.8303162961202268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404.00000000000017</v>
      </c>
      <c r="EK166" s="17">
        <f>EJ166*VLOOKUP('Données projet'!$B$15,Paramètres!$A$1:$I$89,3,0)*VLOOKUP('Données projet'!$B$15,Paramètres!$A$1:$I$89,5,0)</f>
        <v>346.63200000000018</v>
      </c>
      <c r="EL166" s="13">
        <f t="shared" si="179"/>
        <v>80.868615263336864</v>
      </c>
      <c r="EM166" s="20">
        <f t="shared" si="180"/>
        <v>744.56357158364528</v>
      </c>
      <c r="EN166" s="59">
        <f t="shared" si="128"/>
        <v>1037.8969049169787</v>
      </c>
      <c r="EO166" s="59">
        <f ca="1">AVERAGE(OFFSET($EN$3,0,0,'Données projet'!$E$15+1,1))-AVERAGE(OFFSET($H$3,0,0,'Données projet'!$E$15+1,1))</f>
        <v>447.47021939360354</v>
      </c>
      <c r="EP166" s="59">
        <f t="shared" si="154"/>
        <v>256.77417912163997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42.65508151143846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42.65508151143846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319</v>
      </c>
      <c r="FF166" s="17">
        <f>FE166*VLOOKUP('Données projet'!$B$16,Paramètres!$A$1:$I$89,3,0)*VLOOKUP('Données projet'!$B$16,Paramètres!$A$1:$I$89,5,0)</f>
        <v>253.79640000000001</v>
      </c>
      <c r="FG166" s="13">
        <f t="shared" si="182"/>
        <v>61.39816832228076</v>
      </c>
      <c r="FH166" s="20">
        <f t="shared" si="183"/>
        <v>548.96387316130563</v>
      </c>
      <c r="FI166" s="59">
        <f t="shared" si="131"/>
        <v>842.29720649463889</v>
      </c>
      <c r="FJ166" s="59">
        <f ca="1">AVERAGE(OFFSET($FI$3,0,0,'Données projet'!$E$16+1,1))-AVERAGE(OFFSET($H$3,0,0,'Données projet'!$E$16+1,1))</f>
        <v>353.37024194969638</v>
      </c>
      <c r="FK166" s="59">
        <f t="shared" si="156"/>
        <v>345.4750813433123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10.274983485327436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10.274983485327436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234.00000000000003</v>
      </c>
      <c r="GA166" s="17">
        <f>FZ166*VLOOKUP('Données projet'!$B$17,Paramètres!$A$1:$I$89,3,0)*VLOOKUP('Données projet'!$B$17,Paramètres!$A$1:$I$89,5,0)</f>
        <v>189.82080000000005</v>
      </c>
      <c r="GB166" s="13">
        <f t="shared" si="185"/>
        <v>47.500332100049796</v>
      </c>
      <c r="GC166" s="20">
        <f t="shared" si="186"/>
        <v>413.33430507425345</v>
      </c>
      <c r="GD166" s="59">
        <f t="shared" si="134"/>
        <v>706.66763840758676</v>
      </c>
      <c r="GE166" s="59">
        <f ca="1">AVERAGE(OFFSET($GD$3,0,0,'Données projet'!$E$17+1,1))-AVERAGE(OFFSET($H$3,0,0,'Données projet'!$E$17+1,1))</f>
        <v>272.90535195666996</v>
      </c>
      <c r="GF166" s="59">
        <f t="shared" si="158"/>
        <v>222.25422164416898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8.9453974307652846</v>
      </c>
      <c r="GM166" s="21">
        <f>EXP(-LN(2)/25)*GM165+(1-EXP(-LN(2)/25))/(LN(2)/25)*Calculateur!GH166*Calculateur!GJ166*VLOOKUP('Données projet'!$B$17,Paramètres!$A$1:$I$89,3,0)*0.475*44/12</f>
        <v>0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8.9453974307652846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6">
        <f t="shared" si="110"/>
        <v>256.66666666666669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19.8100000000004</v>
      </c>
      <c r="O167" s="13">
        <f>N167*VLOOKUP('Données projet'!$B$9,Paramètres!$A$1:$I$89,3,0)*VLOOKUP('Données projet'!$B$9,Paramètres!$A$1:$I$89,5,0)</f>
        <v>17.924088000000364</v>
      </c>
      <c r="P167" s="13">
        <f t="shared" si="141"/>
        <v>5.9032212091029486</v>
      </c>
      <c r="Q167" s="20">
        <f t="shared" si="162"/>
        <v>41.499230205854936</v>
      </c>
      <c r="R167" s="59">
        <f t="shared" si="109"/>
        <v>334.83256353918824</v>
      </c>
      <c r="S167" s="59">
        <f ca="1">AVERAGE(OFFSET($R$3,0,0,'Données projet'!$E$9+1,1))-AVERAGE(OFFSET($H$3,0,0,'Données projet'!$E$9+1,1))</f>
        <v>530.15029472203241</v>
      </c>
      <c r="T167" s="59">
        <f t="shared" si="142"/>
        <v>279.93992816625956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144.13895894338904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144.13895894338904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19.8100000000004</v>
      </c>
      <c r="AJ167" s="13">
        <f>AI167*VLOOKUP('Données projet'!$B$10,Paramètres!$A$1:$I$89,3,0)*VLOOKUP('Données projet'!$B$10,Paramètres!$A$1:$I$89,5,0)</f>
        <v>13.288548000000269</v>
      </c>
      <c r="AK167" s="13">
        <f t="shared" si="164"/>
        <v>4.531654695205642</v>
      </c>
      <c r="AL167" s="20">
        <f t="shared" si="165"/>
        <v>31.036853027483627</v>
      </c>
      <c r="AM167" s="59">
        <f t="shared" si="113"/>
        <v>324.37018636081694</v>
      </c>
      <c r="AN167" s="59">
        <f ca="1">AVERAGE(OFFSET($AM$3,0,0,'Données projet'!$E$10+1,1))-AVERAGE(OFFSET($H$3,0,0,'Données projet'!$E$10+1,1))</f>
        <v>403.92523699584234</v>
      </c>
      <c r="AO167" s="59">
        <f t="shared" si="144"/>
        <v>218.36990038879748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131.71318662068308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131.71318662068308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19.8100000000004</v>
      </c>
      <c r="BE167" s="13">
        <f>BD167*VLOOKUP('Données projet'!$B$11,Paramètres!$A$1:$I$89,3,0)*VLOOKUP('Données projet'!$B$11,Paramètres!$A$1:$I$89,5,0)</f>
        <v>18.851196000000382</v>
      </c>
      <c r="BF167" s="13">
        <f t="shared" si="167"/>
        <v>6.172221809210666</v>
      </c>
      <c r="BG167" s="20">
        <f t="shared" si="168"/>
        <v>43.582452684375909</v>
      </c>
      <c r="BH167" s="59">
        <f t="shared" si="116"/>
        <v>336.91578601770925</v>
      </c>
      <c r="BI167" s="59">
        <f ca="1">AVERAGE(OFFSET($BH$3,0,0,'Données projet'!$E$11+1,1))-AVERAGE(OFFSET($H$3,0,0,'Données projet'!$E$11+1,1))</f>
        <v>555.30922539833159</v>
      </c>
      <c r="BJ167" s="59">
        <f t="shared" si="146"/>
        <v>292.20785527099503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151.59442233701262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151.59442233701262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243</v>
      </c>
      <c r="BZ167" s="13">
        <f>BY167*VLOOKUP('Données projet'!$B$12,Paramètres!$A$1:$I$89,3,0)*VLOOKUP('Données projet'!$B$12,Paramètres!$A$1:$I$89,5,0)</f>
        <v>212.28480000000002</v>
      </c>
      <c r="CA167" s="13">
        <f t="shared" si="170"/>
        <v>52.434557099704193</v>
      </c>
      <c r="CB167" s="20">
        <f t="shared" si="171"/>
        <v>461.05288028198476</v>
      </c>
      <c r="CC167" s="59">
        <f t="shared" si="119"/>
        <v>754.38621361531807</v>
      </c>
      <c r="CD167" s="59">
        <f ca="1">AVERAGE(OFFSET($CC$3,0,0,'Données projet'!$E$12+1,1))-AVERAGE(OFFSET($H$3,0,0,'Données projet'!$E$12+1,1))</f>
        <v>354.24684313982857</v>
      </c>
      <c r="CE167" s="59">
        <f t="shared" si="148"/>
        <v>322.65043486962185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15.805507417442465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15.805507417442465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319</v>
      </c>
      <c r="CU167" s="17">
        <f>CT167*VLOOKUP('Données projet'!$B$13,Paramètres!$A$1:$I$89,3,0)*VLOOKUP('Données projet'!$B$13,Paramètres!$A$1:$I$89,5,0)</f>
        <v>233.89079999999998</v>
      </c>
      <c r="CV167" s="13">
        <f t="shared" si="173"/>
        <v>57.123140349023068</v>
      </c>
      <c r="CW167" s="20">
        <f t="shared" si="174"/>
        <v>506.84927944121517</v>
      </c>
      <c r="CX167" s="59">
        <f t="shared" si="122"/>
        <v>800.18261277454849</v>
      </c>
      <c r="CY167" s="59">
        <f ca="1">AVERAGE(OFFSET($CX$3,0,0,'Données projet'!$E$13+1,1))-AVERAGE(OFFSET($H$3,0,0,'Données projet'!$E$13+1,1))</f>
        <v>328.55201074501201</v>
      </c>
      <c r="CZ167" s="59">
        <f t="shared" si="150"/>
        <v>321.81422611044985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7.5318305943229253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7.5318305943229253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328.00000000000006</v>
      </c>
      <c r="DP167" s="17">
        <f>DO167*VLOOKUP('Données projet'!$B$14,Paramètres!$A$1:$I$89,3,0)*VLOOKUP('Données projet'!$B$14,Paramètres!$A$1:$I$89,5,0)</f>
        <v>255.84000000000006</v>
      </c>
      <c r="DQ167" s="13">
        <f t="shared" si="176"/>
        <v>61.834803371075836</v>
      </c>
      <c r="DR167" s="20">
        <f t="shared" si="177"/>
        <v>553.28361587129041</v>
      </c>
      <c r="DS167" s="59">
        <f t="shared" si="125"/>
        <v>846.61694920462378</v>
      </c>
      <c r="DT167" s="59">
        <f ca="1">AVERAGE(OFFSET($DS$3,0,0,'Données projet'!$E$14+1,1))-AVERAGE(OFFSET($H$3,0,0,'Données projet'!$E$14+1,1))</f>
        <v>288.82868507674738</v>
      </c>
      <c r="DU167" s="59">
        <f t="shared" si="152"/>
        <v>283.48738729114024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7.6767685695746568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7.6767685695746568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404.00000000000017</v>
      </c>
      <c r="EK167" s="17">
        <f>EJ167*VLOOKUP('Données projet'!$B$15,Paramètres!$A$1:$I$89,3,0)*VLOOKUP('Données projet'!$B$15,Paramètres!$A$1:$I$89,5,0)</f>
        <v>346.63200000000018</v>
      </c>
      <c r="EL167" s="13">
        <f t="shared" si="179"/>
        <v>80.868615263336864</v>
      </c>
      <c r="EM167" s="20">
        <f t="shared" si="180"/>
        <v>744.56357158364528</v>
      </c>
      <c r="EN167" s="59">
        <f t="shared" si="128"/>
        <v>1037.8969049169787</v>
      </c>
      <c r="EO167" s="59">
        <f ca="1">AVERAGE(OFFSET($EN$3,0,0,'Données projet'!$E$15+1,1))-AVERAGE(OFFSET($H$3,0,0,'Données projet'!$E$15+1,1))</f>
        <v>447.47021939360354</v>
      </c>
      <c r="EP167" s="59">
        <f t="shared" si="154"/>
        <v>256.77417912163997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41.818641380029909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41.818641380029909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319</v>
      </c>
      <c r="FF167" s="17">
        <f>FE167*VLOOKUP('Données projet'!$B$16,Paramètres!$A$1:$I$89,3,0)*VLOOKUP('Données projet'!$B$16,Paramètres!$A$1:$I$89,5,0)</f>
        <v>253.79640000000001</v>
      </c>
      <c r="FG167" s="13">
        <f t="shared" si="182"/>
        <v>61.39816832228076</v>
      </c>
      <c r="FH167" s="20">
        <f t="shared" si="183"/>
        <v>548.96387316130563</v>
      </c>
      <c r="FI167" s="59">
        <f t="shared" si="131"/>
        <v>842.29720649463889</v>
      </c>
      <c r="FJ167" s="59">
        <f ca="1">AVERAGE(OFFSET($FI$3,0,0,'Données projet'!$E$16+1,1))-AVERAGE(OFFSET($H$3,0,0,'Données projet'!$E$16+1,1))</f>
        <v>353.37024194969638</v>
      </c>
      <c r="FK167" s="59">
        <f t="shared" si="156"/>
        <v>345.4750813433123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10.073497326301265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10.073497326301265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234.00000000000003</v>
      </c>
      <c r="GA167" s="17">
        <f>FZ167*VLOOKUP('Données projet'!$B$17,Paramètres!$A$1:$I$89,3,0)*VLOOKUP('Données projet'!$B$17,Paramètres!$A$1:$I$89,5,0)</f>
        <v>189.82080000000005</v>
      </c>
      <c r="GB167" s="13">
        <f t="shared" si="185"/>
        <v>47.500332100049796</v>
      </c>
      <c r="GC167" s="20">
        <f t="shared" si="186"/>
        <v>413.33430507425345</v>
      </c>
      <c r="GD167" s="59">
        <f t="shared" si="134"/>
        <v>706.66763840758676</v>
      </c>
      <c r="GE167" s="59">
        <f ca="1">AVERAGE(OFFSET($GD$3,0,0,'Données projet'!$E$17+1,1))-AVERAGE(OFFSET($H$3,0,0,'Données projet'!$E$17+1,1))</f>
        <v>272.90535195666996</v>
      </c>
      <c r="GF167" s="59">
        <f t="shared" si="158"/>
        <v>222.25422164416898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8.7699836433016589</v>
      </c>
      <c r="GM167" s="21">
        <f>EXP(-LN(2)/25)*GM166+(1-EXP(-LN(2)/25))/(LN(2)/25)*Calculateur!GH167*Calculateur!GJ167*VLOOKUP('Données projet'!$B$17,Paramètres!$A$1:$I$89,3,0)*0.475*44/12</f>
        <v>0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8.7699836433016589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6">
        <f t="shared" si="110"/>
        <v>256.66666666666669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19.8100000000004</v>
      </c>
      <c r="O168" s="13">
        <f>N168*VLOOKUP('Données projet'!$B$9,Paramètres!$A$1:$I$89,3,0)*VLOOKUP('Données projet'!$B$9,Paramètres!$A$1:$I$89,5,0)</f>
        <v>17.924088000000364</v>
      </c>
      <c r="P168" s="13">
        <f t="shared" si="141"/>
        <v>5.9032212091029486</v>
      </c>
      <c r="Q168" s="20">
        <f t="shared" si="162"/>
        <v>41.499230205854936</v>
      </c>
      <c r="R168" s="59">
        <f t="shared" si="109"/>
        <v>334.83256353918824</v>
      </c>
      <c r="S168" s="59">
        <f ca="1">AVERAGE(OFFSET($R$3,0,0,'Données projet'!$E$9+1,1))-AVERAGE(OFFSET($H$3,0,0,'Données projet'!$E$9+1,1))</f>
        <v>530.15029472203241</v>
      </c>
      <c r="T168" s="59">
        <f t="shared" si="142"/>
        <v>279.93992816625956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141.31248187459315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141.31248187459315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19.8100000000004</v>
      </c>
      <c r="AJ168" s="13">
        <f>AI168*VLOOKUP('Données projet'!$B$10,Paramètres!$A$1:$I$89,3,0)*VLOOKUP('Données projet'!$B$10,Paramètres!$A$1:$I$89,5,0)</f>
        <v>13.288548000000269</v>
      </c>
      <c r="AK168" s="13">
        <f t="shared" si="164"/>
        <v>4.531654695205642</v>
      </c>
      <c r="AL168" s="20">
        <f t="shared" si="165"/>
        <v>31.036853027483627</v>
      </c>
      <c r="AM168" s="59">
        <f t="shared" si="113"/>
        <v>324.37018636081694</v>
      </c>
      <c r="AN168" s="59">
        <f ca="1">AVERAGE(OFFSET($AM$3,0,0,'Données projet'!$E$10+1,1))-AVERAGE(OFFSET($H$3,0,0,'Données projet'!$E$10+1,1))</f>
        <v>403.92523699584234</v>
      </c>
      <c r="AO168" s="59">
        <f t="shared" si="144"/>
        <v>218.36990038879748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129.13037136816268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129.13037136816268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19.8100000000004</v>
      </c>
      <c r="BE168" s="13">
        <f>BD168*VLOOKUP('Données projet'!$B$11,Paramètres!$A$1:$I$89,3,0)*VLOOKUP('Données projet'!$B$11,Paramètres!$A$1:$I$89,5,0)</f>
        <v>18.851196000000382</v>
      </c>
      <c r="BF168" s="13">
        <f t="shared" si="167"/>
        <v>6.172221809210666</v>
      </c>
      <c r="BG168" s="20">
        <f t="shared" si="168"/>
        <v>43.582452684375909</v>
      </c>
      <c r="BH168" s="59">
        <f t="shared" si="116"/>
        <v>336.91578601770925</v>
      </c>
      <c r="BI168" s="59">
        <f ca="1">AVERAGE(OFFSET($BH$3,0,0,'Données projet'!$E$11+1,1))-AVERAGE(OFFSET($H$3,0,0,'Données projet'!$E$11+1,1))</f>
        <v>555.30922539833159</v>
      </c>
      <c r="BJ168" s="59">
        <f t="shared" si="146"/>
        <v>292.20785527099503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148.62174817845141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148.62174817845141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243</v>
      </c>
      <c r="BZ168" s="13">
        <f>BY168*VLOOKUP('Données projet'!$B$12,Paramètres!$A$1:$I$89,3,0)*VLOOKUP('Données projet'!$B$12,Paramètres!$A$1:$I$89,5,0)</f>
        <v>212.28480000000002</v>
      </c>
      <c r="CA168" s="13">
        <f t="shared" si="170"/>
        <v>52.434557099704193</v>
      </c>
      <c r="CB168" s="20">
        <f t="shared" si="171"/>
        <v>461.05288028198476</v>
      </c>
      <c r="CC168" s="59">
        <f t="shared" si="119"/>
        <v>754.38621361531807</v>
      </c>
      <c r="CD168" s="59">
        <f ca="1">AVERAGE(OFFSET($CC$3,0,0,'Données projet'!$E$12+1,1))-AVERAGE(OFFSET($H$3,0,0,'Données projet'!$E$12+1,1))</f>
        <v>354.24684313982857</v>
      </c>
      <c r="CE168" s="59">
        <f t="shared" si="148"/>
        <v>322.65043486962185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15.495571057394031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15.495571057394031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319</v>
      </c>
      <c r="CU168" s="17">
        <f>CT168*VLOOKUP('Données projet'!$B$13,Paramètres!$A$1:$I$89,3,0)*VLOOKUP('Données projet'!$B$13,Paramètres!$A$1:$I$89,5,0)</f>
        <v>233.89079999999998</v>
      </c>
      <c r="CV168" s="13">
        <f t="shared" si="173"/>
        <v>57.123140349023068</v>
      </c>
      <c r="CW168" s="20">
        <f t="shared" si="174"/>
        <v>506.84927944121517</v>
      </c>
      <c r="CX168" s="59">
        <f t="shared" si="122"/>
        <v>800.18261277454849</v>
      </c>
      <c r="CY168" s="59">
        <f ca="1">AVERAGE(OFFSET($CX$3,0,0,'Données projet'!$E$13+1,1))-AVERAGE(OFFSET($H$3,0,0,'Données projet'!$E$13+1,1))</f>
        <v>328.55201074501201</v>
      </c>
      <c r="CZ168" s="59">
        <f t="shared" si="150"/>
        <v>321.81422611044985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7.3841359903312993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7.3841359903312993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328.00000000000006</v>
      </c>
      <c r="DP168" s="17">
        <f>DO168*VLOOKUP('Données projet'!$B$14,Paramètres!$A$1:$I$89,3,0)*VLOOKUP('Données projet'!$B$14,Paramètres!$A$1:$I$89,5,0)</f>
        <v>255.84000000000006</v>
      </c>
      <c r="DQ168" s="13">
        <f t="shared" si="176"/>
        <v>61.834803371075836</v>
      </c>
      <c r="DR168" s="20">
        <f t="shared" si="177"/>
        <v>553.28361587129041</v>
      </c>
      <c r="DS168" s="59">
        <f t="shared" si="125"/>
        <v>846.61694920462378</v>
      </c>
      <c r="DT168" s="59">
        <f ca="1">AVERAGE(OFFSET($DS$3,0,0,'Données projet'!$E$14+1,1))-AVERAGE(OFFSET($H$3,0,0,'Données projet'!$E$14+1,1))</f>
        <v>288.82868507674738</v>
      </c>
      <c r="DU168" s="59">
        <f t="shared" si="152"/>
        <v>283.48738729114024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7.5262318202917795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7.5262318202917795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404.00000000000017</v>
      </c>
      <c r="EK168" s="17">
        <f>EJ168*VLOOKUP('Données projet'!$B$15,Paramètres!$A$1:$I$89,3,0)*VLOOKUP('Données projet'!$B$15,Paramètres!$A$1:$I$89,5,0)</f>
        <v>346.63200000000018</v>
      </c>
      <c r="EL168" s="13">
        <f t="shared" si="179"/>
        <v>80.868615263336864</v>
      </c>
      <c r="EM168" s="20">
        <f t="shared" si="180"/>
        <v>744.56357158364528</v>
      </c>
      <c r="EN168" s="59">
        <f t="shared" si="128"/>
        <v>1037.8969049169787</v>
      </c>
      <c r="EO168" s="59">
        <f ca="1">AVERAGE(OFFSET($EN$3,0,0,'Données projet'!$E$15+1,1))-AVERAGE(OFFSET($H$3,0,0,'Données projet'!$E$15+1,1))</f>
        <v>447.47021939360354</v>
      </c>
      <c r="EP168" s="59">
        <f t="shared" si="154"/>
        <v>256.77417912163997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40.99860332942017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40.99860332942017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319</v>
      </c>
      <c r="FF168" s="17">
        <f>FE168*VLOOKUP('Données projet'!$B$16,Paramètres!$A$1:$I$89,3,0)*VLOOKUP('Données projet'!$B$16,Paramètres!$A$1:$I$89,5,0)</f>
        <v>253.79640000000001</v>
      </c>
      <c r="FG168" s="13">
        <f t="shared" si="182"/>
        <v>61.39816832228076</v>
      </c>
      <c r="FH168" s="20">
        <f t="shared" si="183"/>
        <v>548.96387316130563</v>
      </c>
      <c r="FI168" s="59">
        <f t="shared" si="131"/>
        <v>842.29720649463889</v>
      </c>
      <c r="FJ168" s="59">
        <f ca="1">AVERAGE(OFFSET($FI$3,0,0,'Données projet'!$E$16+1,1))-AVERAGE(OFFSET($H$3,0,0,'Données projet'!$E$16+1,1))</f>
        <v>353.37024194969638</v>
      </c>
      <c r="FK168" s="59">
        <f t="shared" si="156"/>
        <v>345.4750813433123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9.8759621879591748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9.8759621879591748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234.00000000000003</v>
      </c>
      <c r="GA168" s="17">
        <f>FZ168*VLOOKUP('Données projet'!$B$17,Paramètres!$A$1:$I$89,3,0)*VLOOKUP('Données projet'!$B$17,Paramètres!$A$1:$I$89,5,0)</f>
        <v>189.82080000000005</v>
      </c>
      <c r="GB168" s="13">
        <f t="shared" si="185"/>
        <v>47.500332100049796</v>
      </c>
      <c r="GC168" s="20">
        <f t="shared" si="186"/>
        <v>413.33430507425345</v>
      </c>
      <c r="GD168" s="59">
        <f t="shared" si="134"/>
        <v>706.66763840758676</v>
      </c>
      <c r="GE168" s="59">
        <f ca="1">AVERAGE(OFFSET($GD$3,0,0,'Données projet'!$E$17+1,1))-AVERAGE(OFFSET($H$3,0,0,'Données projet'!$E$17+1,1))</f>
        <v>272.90535195666996</v>
      </c>
      <c r="GF168" s="59">
        <f t="shared" si="158"/>
        <v>222.25422164416898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8.5980096132183501</v>
      </c>
      <c r="GM168" s="21">
        <f>EXP(-LN(2)/25)*GM167+(1-EXP(-LN(2)/25))/(LN(2)/25)*Calculateur!GH168*Calculateur!GJ168*VLOOKUP('Données projet'!$B$17,Paramètres!$A$1:$I$89,3,0)*0.475*44/12</f>
        <v>0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8.5980096132183501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6">
        <f t="shared" si="110"/>
        <v>256.66666666666669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19.8100000000004</v>
      </c>
      <c r="O169" s="13">
        <f>N169*VLOOKUP('Données projet'!$B$9,Paramètres!$A$1:$I$89,3,0)*VLOOKUP('Données projet'!$B$9,Paramètres!$A$1:$I$89,5,0)</f>
        <v>17.924088000000364</v>
      </c>
      <c r="P169" s="13">
        <f t="shared" si="141"/>
        <v>5.9032212091029486</v>
      </c>
      <c r="Q169" s="20">
        <f t="shared" si="162"/>
        <v>41.499230205854936</v>
      </c>
      <c r="R169" s="59">
        <f t="shared" si="109"/>
        <v>334.83256353918824</v>
      </c>
      <c r="S169" s="59">
        <f ca="1">AVERAGE(OFFSET($R$3,0,0,'Données projet'!$E$9+1,1))-AVERAGE(OFFSET($H$3,0,0,'Données projet'!$E$9+1,1))</f>
        <v>530.15029472203241</v>
      </c>
      <c r="T169" s="59">
        <f t="shared" si="142"/>
        <v>279.93992816625956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138.54143029713555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138.54143029713555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19.8100000000004</v>
      </c>
      <c r="AJ169" s="13">
        <f>AI169*VLOOKUP('Données projet'!$B$10,Paramètres!$A$1:$I$89,3,0)*VLOOKUP('Données projet'!$B$10,Paramètres!$A$1:$I$89,5,0)</f>
        <v>13.288548000000269</v>
      </c>
      <c r="AK169" s="13">
        <f t="shared" si="164"/>
        <v>4.531654695205642</v>
      </c>
      <c r="AL169" s="20">
        <f t="shared" si="165"/>
        <v>31.036853027483627</v>
      </c>
      <c r="AM169" s="59">
        <f t="shared" si="113"/>
        <v>324.37018636081694</v>
      </c>
      <c r="AN169" s="59">
        <f ca="1">AVERAGE(OFFSET($AM$3,0,0,'Données projet'!$E$10+1,1))-AVERAGE(OFFSET($H$3,0,0,'Données projet'!$E$10+1,1))</f>
        <v>403.92523699584234</v>
      </c>
      <c r="AO169" s="59">
        <f t="shared" si="144"/>
        <v>218.36990038879748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126.59820354738247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126.59820354738247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19.8100000000004</v>
      </c>
      <c r="BE169" s="13">
        <f>BD169*VLOOKUP('Données projet'!$B$11,Paramètres!$A$1:$I$89,3,0)*VLOOKUP('Données projet'!$B$11,Paramètres!$A$1:$I$89,5,0)</f>
        <v>18.851196000000382</v>
      </c>
      <c r="BF169" s="13">
        <f t="shared" si="167"/>
        <v>6.172221809210666</v>
      </c>
      <c r="BG169" s="20">
        <f t="shared" si="168"/>
        <v>43.582452684375909</v>
      </c>
      <c r="BH169" s="59">
        <f t="shared" si="116"/>
        <v>336.91578601770925</v>
      </c>
      <c r="BI169" s="59">
        <f ca="1">AVERAGE(OFFSET($BH$3,0,0,'Données projet'!$E$11+1,1))-AVERAGE(OFFSET($H$3,0,0,'Données projet'!$E$11+1,1))</f>
        <v>555.30922539833159</v>
      </c>
      <c r="BJ169" s="59">
        <f t="shared" si="146"/>
        <v>292.20785527099503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145.70736634698738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145.70736634698738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243</v>
      </c>
      <c r="BZ169" s="13">
        <f>BY169*VLOOKUP('Données projet'!$B$12,Paramètres!$A$1:$I$89,3,0)*VLOOKUP('Données projet'!$B$12,Paramètres!$A$1:$I$89,5,0)</f>
        <v>212.28480000000002</v>
      </c>
      <c r="CA169" s="13">
        <f t="shared" si="170"/>
        <v>52.434557099704193</v>
      </c>
      <c r="CB169" s="20">
        <f t="shared" si="171"/>
        <v>461.05288028198476</v>
      </c>
      <c r="CC169" s="59">
        <f t="shared" si="119"/>
        <v>754.38621361531807</v>
      </c>
      <c r="CD169" s="59">
        <f ca="1">AVERAGE(OFFSET($CC$3,0,0,'Données projet'!$E$12+1,1))-AVERAGE(OFFSET($H$3,0,0,'Données projet'!$E$12+1,1))</f>
        <v>354.24684313982857</v>
      </c>
      <c r="CE169" s="59">
        <f t="shared" si="148"/>
        <v>322.65043486962185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15.191712360323635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15.191712360323635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319</v>
      </c>
      <c r="CU169" s="17">
        <f>CT169*VLOOKUP('Données projet'!$B$13,Paramètres!$A$1:$I$89,3,0)*VLOOKUP('Données projet'!$B$13,Paramètres!$A$1:$I$89,5,0)</f>
        <v>233.89079999999998</v>
      </c>
      <c r="CV169" s="13">
        <f t="shared" si="173"/>
        <v>57.123140349023068</v>
      </c>
      <c r="CW169" s="20">
        <f t="shared" si="174"/>
        <v>506.84927944121517</v>
      </c>
      <c r="CX169" s="59">
        <f t="shared" si="122"/>
        <v>800.18261277454849</v>
      </c>
      <c r="CY169" s="59">
        <f ca="1">AVERAGE(OFFSET($CX$3,0,0,'Données projet'!$E$13+1,1))-AVERAGE(OFFSET($H$3,0,0,'Données projet'!$E$13+1,1))</f>
        <v>328.55201074501201</v>
      </c>
      <c r="CZ169" s="59">
        <f t="shared" si="150"/>
        <v>321.81422611044985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7.2393375874391355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7.2393375874391355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328.00000000000006</v>
      </c>
      <c r="DP169" s="17">
        <f>DO169*VLOOKUP('Données projet'!$B$14,Paramètres!$A$1:$I$89,3,0)*VLOOKUP('Données projet'!$B$14,Paramètres!$A$1:$I$89,5,0)</f>
        <v>255.84000000000006</v>
      </c>
      <c r="DQ169" s="13">
        <f t="shared" si="176"/>
        <v>61.834803371075836</v>
      </c>
      <c r="DR169" s="20">
        <f t="shared" si="177"/>
        <v>553.28361587129041</v>
      </c>
      <c r="DS169" s="59">
        <f t="shared" si="125"/>
        <v>846.61694920462378</v>
      </c>
      <c r="DT169" s="59">
        <f ca="1">AVERAGE(OFFSET($DS$3,0,0,'Données projet'!$E$14+1,1))-AVERAGE(OFFSET($H$3,0,0,'Données projet'!$E$14+1,1))</f>
        <v>288.82868507674738</v>
      </c>
      <c r="DU169" s="59">
        <f t="shared" si="152"/>
        <v>283.48738729114024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7.3786470048439892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7.3786470048439892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404.00000000000017</v>
      </c>
      <c r="EK169" s="17">
        <f>EJ169*VLOOKUP('Données projet'!$B$15,Paramètres!$A$1:$I$89,3,0)*VLOOKUP('Données projet'!$B$15,Paramètres!$A$1:$I$89,5,0)</f>
        <v>346.63200000000018</v>
      </c>
      <c r="EL169" s="13">
        <f t="shared" si="179"/>
        <v>80.868615263336864</v>
      </c>
      <c r="EM169" s="20">
        <f t="shared" si="180"/>
        <v>744.56357158364528</v>
      </c>
      <c r="EN169" s="59">
        <f t="shared" si="128"/>
        <v>1037.8969049169787</v>
      </c>
      <c r="EO169" s="59">
        <f ca="1">AVERAGE(OFFSET($EN$3,0,0,'Données projet'!$E$15+1,1))-AVERAGE(OFFSET($H$3,0,0,'Données projet'!$E$15+1,1))</f>
        <v>447.47021939360354</v>
      </c>
      <c r="EP169" s="59">
        <f t="shared" si="154"/>
        <v>256.77417912163997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40.194645724809064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40.194645724809064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319</v>
      </c>
      <c r="FF169" s="17">
        <f>FE169*VLOOKUP('Données projet'!$B$16,Paramètres!$A$1:$I$89,3,0)*VLOOKUP('Données projet'!$B$16,Paramètres!$A$1:$I$89,5,0)</f>
        <v>253.79640000000001</v>
      </c>
      <c r="FG169" s="13">
        <f t="shared" si="182"/>
        <v>61.39816832228076</v>
      </c>
      <c r="FH169" s="20">
        <f t="shared" si="183"/>
        <v>548.96387316130563</v>
      </c>
      <c r="FI169" s="59">
        <f t="shared" si="131"/>
        <v>842.29720649463889</v>
      </c>
      <c r="FJ169" s="59">
        <f ca="1">AVERAGE(OFFSET($FI$3,0,0,'Données projet'!$E$16+1,1))-AVERAGE(OFFSET($H$3,0,0,'Données projet'!$E$16+1,1))</f>
        <v>353.37024194969638</v>
      </c>
      <c r="FK169" s="59">
        <f t="shared" si="156"/>
        <v>345.4750813433123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9.6823005931954356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9.6823005931954356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234.00000000000003</v>
      </c>
      <c r="GA169" s="17">
        <f>FZ169*VLOOKUP('Données projet'!$B$17,Paramètres!$A$1:$I$89,3,0)*VLOOKUP('Données projet'!$B$17,Paramètres!$A$1:$I$89,5,0)</f>
        <v>189.82080000000005</v>
      </c>
      <c r="GB169" s="13">
        <f t="shared" si="185"/>
        <v>47.500332100049796</v>
      </c>
      <c r="GC169" s="20">
        <f t="shared" si="186"/>
        <v>413.33430507425345</v>
      </c>
      <c r="GD169" s="59">
        <f t="shared" si="134"/>
        <v>706.66763840758676</v>
      </c>
      <c r="GE169" s="59">
        <f ca="1">AVERAGE(OFFSET($GD$3,0,0,'Données projet'!$E$17+1,1))-AVERAGE(OFFSET($H$3,0,0,'Données projet'!$E$17+1,1))</f>
        <v>272.90535195666996</v>
      </c>
      <c r="GF169" s="59">
        <f t="shared" si="158"/>
        <v>222.25422164416898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8.4294078889711734</v>
      </c>
      <c r="GM169" s="21">
        <f>EXP(-LN(2)/25)*GM168+(1-EXP(-LN(2)/25))/(LN(2)/25)*Calculateur!GH169*Calculateur!GJ169*VLOOKUP('Données projet'!$B$17,Paramètres!$A$1:$I$89,3,0)*0.475*44/12</f>
        <v>0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8.4294078889711734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6">
        <f t="shared" si="110"/>
        <v>256.66666666666669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19.8100000000004</v>
      </c>
      <c r="O170" s="13">
        <f>N170*VLOOKUP('Données projet'!$B$9,Paramètres!$A$1:$I$89,3,0)*VLOOKUP('Données projet'!$B$9,Paramètres!$A$1:$I$89,5,0)</f>
        <v>17.924088000000364</v>
      </c>
      <c r="P170" s="13">
        <f t="shared" si="141"/>
        <v>5.9032212091029486</v>
      </c>
      <c r="Q170" s="20">
        <f t="shared" si="162"/>
        <v>41.499230205854936</v>
      </c>
      <c r="R170" s="59">
        <f t="shared" si="109"/>
        <v>334.83256353918824</v>
      </c>
      <c r="S170" s="59">
        <f ca="1">AVERAGE(OFFSET($R$3,0,0,'Données projet'!$E$9+1,1))-AVERAGE(OFFSET($H$3,0,0,'Données projet'!$E$9+1,1))</f>
        <v>530.15029472203241</v>
      </c>
      <c r="T170" s="59">
        <f t="shared" si="142"/>
        <v>279.93992816625956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135.82471735093733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135.82471735093733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19.8100000000004</v>
      </c>
      <c r="AJ170" s="13">
        <f>AI170*VLOOKUP('Données projet'!$B$10,Paramètres!$A$1:$I$89,3,0)*VLOOKUP('Données projet'!$B$10,Paramètres!$A$1:$I$89,5,0)</f>
        <v>13.288548000000269</v>
      </c>
      <c r="AK170" s="13">
        <f t="shared" si="164"/>
        <v>4.531654695205642</v>
      </c>
      <c r="AL170" s="20">
        <f t="shared" si="165"/>
        <v>31.036853027483627</v>
      </c>
      <c r="AM170" s="59">
        <f t="shared" si="113"/>
        <v>324.37018636081694</v>
      </c>
      <c r="AN170" s="59">
        <f ca="1">AVERAGE(OFFSET($AM$3,0,0,'Données projet'!$E$10+1,1))-AVERAGE(OFFSET($H$3,0,0,'Données projet'!$E$10+1,1))</f>
        <v>403.92523699584234</v>
      </c>
      <c r="AO170" s="59">
        <f t="shared" si="144"/>
        <v>218.36990038879748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124.11568999309789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124.11568999309789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19.8100000000004</v>
      </c>
      <c r="BE170" s="13">
        <f>BD170*VLOOKUP('Données projet'!$B$11,Paramètres!$A$1:$I$89,3,0)*VLOOKUP('Données projet'!$B$11,Paramètres!$A$1:$I$89,5,0)</f>
        <v>18.851196000000382</v>
      </c>
      <c r="BF170" s="13">
        <f t="shared" si="167"/>
        <v>6.172221809210666</v>
      </c>
      <c r="BG170" s="20">
        <f t="shared" si="168"/>
        <v>43.582452684375909</v>
      </c>
      <c r="BH170" s="59">
        <f t="shared" si="116"/>
        <v>336.91578601770925</v>
      </c>
      <c r="BI170" s="59">
        <f ca="1">AVERAGE(OFFSET($BH$3,0,0,'Données projet'!$E$11+1,1))-AVERAGE(OFFSET($H$3,0,0,'Données projet'!$E$11+1,1))</f>
        <v>555.30922539833159</v>
      </c>
      <c r="BJ170" s="59">
        <f t="shared" si="146"/>
        <v>292.20785527099503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142.85013376564098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142.85013376564098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243</v>
      </c>
      <c r="BZ170" s="13">
        <f>BY170*VLOOKUP('Données projet'!$B$12,Paramètres!$A$1:$I$89,3,0)*VLOOKUP('Données projet'!$B$12,Paramètres!$A$1:$I$89,5,0)</f>
        <v>212.28480000000002</v>
      </c>
      <c r="CA170" s="13">
        <f t="shared" si="170"/>
        <v>52.434557099704193</v>
      </c>
      <c r="CB170" s="20">
        <f t="shared" si="171"/>
        <v>461.05288028198476</v>
      </c>
      <c r="CC170" s="59">
        <f t="shared" si="119"/>
        <v>754.38621361531807</v>
      </c>
      <c r="CD170" s="59">
        <f ca="1">AVERAGE(OFFSET($CC$3,0,0,'Données projet'!$E$12+1,1))-AVERAGE(OFFSET($H$3,0,0,'Données projet'!$E$12+1,1))</f>
        <v>354.24684313982857</v>
      </c>
      <c r="CE170" s="59">
        <f t="shared" si="148"/>
        <v>322.65043486962185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14.893812146967283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14.893812146967283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319</v>
      </c>
      <c r="CU170" s="17">
        <f>CT170*VLOOKUP('Données projet'!$B$13,Paramètres!$A$1:$I$89,3,0)*VLOOKUP('Données projet'!$B$13,Paramètres!$A$1:$I$89,5,0)</f>
        <v>233.89079999999998</v>
      </c>
      <c r="CV170" s="13">
        <f t="shared" si="173"/>
        <v>57.123140349023068</v>
      </c>
      <c r="CW170" s="20">
        <f t="shared" si="174"/>
        <v>506.84927944121517</v>
      </c>
      <c r="CX170" s="59">
        <f t="shared" si="122"/>
        <v>800.18261277454849</v>
      </c>
      <c r="CY170" s="59">
        <f ca="1">AVERAGE(OFFSET($CX$3,0,0,'Données projet'!$E$13+1,1))-AVERAGE(OFFSET($H$3,0,0,'Données projet'!$E$13+1,1))</f>
        <v>328.55201074501201</v>
      </c>
      <c r="CZ170" s="59">
        <f t="shared" si="150"/>
        <v>321.81422611044985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7.097378592909382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7.097378592909382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328.00000000000006</v>
      </c>
      <c r="DP170" s="17">
        <f>DO170*VLOOKUP('Données projet'!$B$14,Paramètres!$A$1:$I$89,3,0)*VLOOKUP('Données projet'!$B$14,Paramètres!$A$1:$I$89,5,0)</f>
        <v>255.84000000000006</v>
      </c>
      <c r="DQ170" s="13">
        <f t="shared" si="176"/>
        <v>61.834803371075836</v>
      </c>
      <c r="DR170" s="20">
        <f t="shared" si="177"/>
        <v>553.28361587129041</v>
      </c>
      <c r="DS170" s="59">
        <f t="shared" si="125"/>
        <v>846.61694920462378</v>
      </c>
      <c r="DT170" s="59">
        <f ca="1">AVERAGE(OFFSET($DS$3,0,0,'Données projet'!$E$14+1,1))-AVERAGE(OFFSET($H$3,0,0,'Données projet'!$E$14+1,1))</f>
        <v>288.82868507674738</v>
      </c>
      <c r="DU170" s="59">
        <f t="shared" si="152"/>
        <v>283.48738729114024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7.2339562376092807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7.2339562376092807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404.00000000000017</v>
      </c>
      <c r="EK170" s="17">
        <f>EJ170*VLOOKUP('Données projet'!$B$15,Paramètres!$A$1:$I$89,3,0)*VLOOKUP('Données projet'!$B$15,Paramètres!$A$1:$I$89,5,0)</f>
        <v>346.63200000000018</v>
      </c>
      <c r="EL170" s="13">
        <f t="shared" si="179"/>
        <v>80.868615263336864</v>
      </c>
      <c r="EM170" s="20">
        <f t="shared" si="180"/>
        <v>744.56357158364528</v>
      </c>
      <c r="EN170" s="59">
        <f t="shared" si="128"/>
        <v>1037.8969049169787</v>
      </c>
      <c r="EO170" s="59">
        <f ca="1">AVERAGE(OFFSET($EN$3,0,0,'Données projet'!$E$15+1,1))-AVERAGE(OFFSET($H$3,0,0,'Données projet'!$E$15+1,1))</f>
        <v>447.47021939360354</v>
      </c>
      <c r="EP170" s="59">
        <f t="shared" si="154"/>
        <v>256.77417912163997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39.406453238458667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39.406453238458667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319</v>
      </c>
      <c r="FF170" s="17">
        <f>FE170*VLOOKUP('Données projet'!$B$16,Paramètres!$A$1:$I$89,3,0)*VLOOKUP('Données projet'!$B$16,Paramètres!$A$1:$I$89,5,0)</f>
        <v>253.79640000000001</v>
      </c>
      <c r="FG170" s="13">
        <f t="shared" si="182"/>
        <v>61.39816832228076</v>
      </c>
      <c r="FH170" s="20">
        <f t="shared" si="183"/>
        <v>548.96387316130563</v>
      </c>
      <c r="FI170" s="59">
        <f t="shared" si="131"/>
        <v>842.29720649463889</v>
      </c>
      <c r="FJ170" s="59">
        <f ca="1">AVERAGE(OFFSET($FI$3,0,0,'Données projet'!$E$16+1,1))-AVERAGE(OFFSET($H$3,0,0,'Données projet'!$E$16+1,1))</f>
        <v>353.37024194969638</v>
      </c>
      <c r="FK170" s="59">
        <f t="shared" si="156"/>
        <v>345.4750813433123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9.4924365841831033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9.4924365841831033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234.00000000000003</v>
      </c>
      <c r="GA170" s="17">
        <f>FZ170*VLOOKUP('Données projet'!$B$17,Paramètres!$A$1:$I$89,3,0)*VLOOKUP('Données projet'!$B$17,Paramètres!$A$1:$I$89,5,0)</f>
        <v>189.82080000000005</v>
      </c>
      <c r="GB170" s="13">
        <f t="shared" si="185"/>
        <v>47.500332100049796</v>
      </c>
      <c r="GC170" s="20">
        <f t="shared" si="186"/>
        <v>413.33430507425345</v>
      </c>
      <c r="GD170" s="59">
        <f t="shared" si="134"/>
        <v>706.66763840758676</v>
      </c>
      <c r="GE170" s="59">
        <f ca="1">AVERAGE(OFFSET($GD$3,0,0,'Données projet'!$E$17+1,1))-AVERAGE(OFFSET($H$3,0,0,'Données projet'!$E$17+1,1))</f>
        <v>272.90535195666996</v>
      </c>
      <c r="GF170" s="59">
        <f t="shared" si="158"/>
        <v>222.25422164416898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8.2641123416995868</v>
      </c>
      <c r="GM170" s="21">
        <f>EXP(-LN(2)/25)*GM169+(1-EXP(-LN(2)/25))/(LN(2)/25)*Calculateur!GH170*Calculateur!GJ170*VLOOKUP('Données projet'!$B$17,Paramètres!$A$1:$I$89,3,0)*0.475*44/12</f>
        <v>0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8.2641123416995868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6">
        <f t="shared" si="110"/>
        <v>256.66666666666669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19.8100000000004</v>
      </c>
      <c r="O171" s="13">
        <f>N171*VLOOKUP('Données projet'!$B$9,Paramètres!$A$1:$I$89,3,0)*VLOOKUP('Données projet'!$B$9,Paramètres!$A$1:$I$89,5,0)</f>
        <v>17.924088000000364</v>
      </c>
      <c r="P171" s="13">
        <f t="shared" si="141"/>
        <v>5.9032212091029486</v>
      </c>
      <c r="Q171" s="20">
        <f t="shared" si="162"/>
        <v>41.499230205854936</v>
      </c>
      <c r="R171" s="59">
        <f t="shared" si="109"/>
        <v>334.83256353918824</v>
      </c>
      <c r="S171" s="59">
        <f ca="1">AVERAGE(OFFSET($R$3,0,0,'Données projet'!$E$9+1,1))-AVERAGE(OFFSET($H$3,0,0,'Données projet'!$E$9+1,1))</f>
        <v>530.15029472203241</v>
      </c>
      <c r="T171" s="59">
        <f t="shared" si="142"/>
        <v>279.93992816625956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133.16127748858278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133.16127748858278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19.8100000000004</v>
      </c>
      <c r="AJ171" s="13">
        <f>AI171*VLOOKUP('Données projet'!$B$10,Paramètres!$A$1:$I$89,3,0)*VLOOKUP('Données projet'!$B$10,Paramètres!$A$1:$I$89,5,0)</f>
        <v>13.288548000000269</v>
      </c>
      <c r="AK171" s="13">
        <f t="shared" si="164"/>
        <v>4.531654695205642</v>
      </c>
      <c r="AL171" s="20">
        <f t="shared" si="165"/>
        <v>31.036853027483627</v>
      </c>
      <c r="AM171" s="59">
        <f t="shared" si="113"/>
        <v>324.37018636081694</v>
      </c>
      <c r="AN171" s="59">
        <f ca="1">AVERAGE(OFFSET($AM$3,0,0,'Données projet'!$E$10+1,1))-AVERAGE(OFFSET($H$3,0,0,'Données projet'!$E$10+1,1))</f>
        <v>403.92523699584234</v>
      </c>
      <c r="AO171" s="59">
        <f t="shared" si="144"/>
        <v>218.36990038879748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121.68185701542907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121.68185701542907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19.8100000000004</v>
      </c>
      <c r="BE171" s="13">
        <f>BD171*VLOOKUP('Données projet'!$B$11,Paramètres!$A$1:$I$89,3,0)*VLOOKUP('Données projet'!$B$11,Paramètres!$A$1:$I$89,5,0)</f>
        <v>18.851196000000382</v>
      </c>
      <c r="BF171" s="13">
        <f t="shared" si="167"/>
        <v>6.172221809210666</v>
      </c>
      <c r="BG171" s="20">
        <f t="shared" si="168"/>
        <v>43.582452684375909</v>
      </c>
      <c r="BH171" s="59">
        <f t="shared" si="116"/>
        <v>336.91578601770925</v>
      </c>
      <c r="BI171" s="59">
        <f ca="1">AVERAGE(OFFSET($BH$3,0,0,'Données projet'!$E$11+1,1))-AVERAGE(OFFSET($H$3,0,0,'Données projet'!$E$11+1,1))</f>
        <v>555.30922539833159</v>
      </c>
      <c r="BJ171" s="59">
        <f t="shared" si="146"/>
        <v>292.20785527099503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140.04892977247499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140.04892977247499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243</v>
      </c>
      <c r="BZ171" s="13">
        <f>BY171*VLOOKUP('Données projet'!$B$12,Paramètres!$A$1:$I$89,3,0)*VLOOKUP('Données projet'!$B$12,Paramètres!$A$1:$I$89,5,0)</f>
        <v>212.28480000000002</v>
      </c>
      <c r="CA171" s="13">
        <f t="shared" si="170"/>
        <v>52.434557099704193</v>
      </c>
      <c r="CB171" s="20">
        <f t="shared" si="171"/>
        <v>461.05288028198476</v>
      </c>
      <c r="CC171" s="59">
        <f t="shared" si="119"/>
        <v>754.38621361531807</v>
      </c>
      <c r="CD171" s="59">
        <f ca="1">AVERAGE(OFFSET($CC$3,0,0,'Données projet'!$E$12+1,1))-AVERAGE(OFFSET($H$3,0,0,'Données projet'!$E$12+1,1))</f>
        <v>354.24684313982857</v>
      </c>
      <c r="CE171" s="59">
        <f t="shared" si="148"/>
        <v>322.65043486962185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14.601753575093662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14.601753575093662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319</v>
      </c>
      <c r="CU171" s="17">
        <f>CT171*VLOOKUP('Données projet'!$B$13,Paramètres!$A$1:$I$89,3,0)*VLOOKUP('Données projet'!$B$13,Paramètres!$A$1:$I$89,5,0)</f>
        <v>233.89079999999998</v>
      </c>
      <c r="CV171" s="13">
        <f t="shared" si="173"/>
        <v>57.123140349023068</v>
      </c>
      <c r="CW171" s="20">
        <f t="shared" si="174"/>
        <v>506.84927944121517</v>
      </c>
      <c r="CX171" s="59">
        <f t="shared" si="122"/>
        <v>800.18261277454849</v>
      </c>
      <c r="CY171" s="59">
        <f ca="1">AVERAGE(OFFSET($CX$3,0,0,'Données projet'!$E$13+1,1))-AVERAGE(OFFSET($H$3,0,0,'Données projet'!$E$13+1,1))</f>
        <v>328.55201074501201</v>
      </c>
      <c r="CZ171" s="59">
        <f t="shared" si="150"/>
        <v>321.81422611044985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6.9582033276759203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6.9582033276759203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328.00000000000006</v>
      </c>
      <c r="DP171" s="17">
        <f>DO171*VLOOKUP('Données projet'!$B$14,Paramètres!$A$1:$I$89,3,0)*VLOOKUP('Données projet'!$B$14,Paramètres!$A$1:$I$89,5,0)</f>
        <v>255.84000000000006</v>
      </c>
      <c r="DQ171" s="13">
        <f t="shared" si="176"/>
        <v>61.834803371075836</v>
      </c>
      <c r="DR171" s="20">
        <f t="shared" si="177"/>
        <v>553.28361587129041</v>
      </c>
      <c r="DS171" s="59">
        <f t="shared" si="125"/>
        <v>846.61694920462378</v>
      </c>
      <c r="DT171" s="59">
        <f ca="1">AVERAGE(OFFSET($DS$3,0,0,'Données projet'!$E$14+1,1))-AVERAGE(OFFSET($H$3,0,0,'Données projet'!$E$14+1,1))</f>
        <v>288.82868507674738</v>
      </c>
      <c r="DU171" s="59">
        <f t="shared" si="152"/>
        <v>283.48738729114024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7.0921027680673916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7.0921027680673916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404.00000000000017</v>
      </c>
      <c r="EK171" s="17">
        <f>EJ171*VLOOKUP('Données projet'!$B$15,Paramètres!$A$1:$I$89,3,0)*VLOOKUP('Données projet'!$B$15,Paramètres!$A$1:$I$89,5,0)</f>
        <v>346.63200000000018</v>
      </c>
      <c r="EL171" s="13">
        <f t="shared" si="179"/>
        <v>80.868615263336864</v>
      </c>
      <c r="EM171" s="20">
        <f t="shared" si="180"/>
        <v>744.56357158364528</v>
      </c>
      <c r="EN171" s="59">
        <f t="shared" si="128"/>
        <v>1037.8969049169787</v>
      </c>
      <c r="EO171" s="59">
        <f ca="1">AVERAGE(OFFSET($EN$3,0,0,'Données projet'!$E$15+1,1))-AVERAGE(OFFSET($H$3,0,0,'Données projet'!$E$15+1,1))</f>
        <v>447.47021939360354</v>
      </c>
      <c r="EP171" s="59">
        <f t="shared" si="154"/>
        <v>256.77417912163997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38.633716726015656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38.633716726015656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319</v>
      </c>
      <c r="FF171" s="17">
        <f>FE171*VLOOKUP('Données projet'!$B$16,Paramètres!$A$1:$I$89,3,0)*VLOOKUP('Données projet'!$B$16,Paramètres!$A$1:$I$89,5,0)</f>
        <v>253.79640000000001</v>
      </c>
      <c r="FG171" s="13">
        <f t="shared" si="182"/>
        <v>61.39816832228076</v>
      </c>
      <c r="FH171" s="20">
        <f t="shared" si="183"/>
        <v>548.96387316130563</v>
      </c>
      <c r="FI171" s="59">
        <f t="shared" si="131"/>
        <v>842.29720649463889</v>
      </c>
      <c r="FJ171" s="59">
        <f ca="1">AVERAGE(OFFSET($FI$3,0,0,'Données projet'!$E$16+1,1))-AVERAGE(OFFSET($H$3,0,0,'Données projet'!$E$16+1,1))</f>
        <v>353.37024194969638</v>
      </c>
      <c r="FK171" s="59">
        <f t="shared" si="156"/>
        <v>345.4750813433123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9.3062956925818927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9.3062956925818927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234.00000000000003</v>
      </c>
      <c r="GA171" s="17">
        <f>FZ171*VLOOKUP('Données projet'!$B$17,Paramètres!$A$1:$I$89,3,0)*VLOOKUP('Données projet'!$B$17,Paramètres!$A$1:$I$89,5,0)</f>
        <v>189.82080000000005</v>
      </c>
      <c r="GB171" s="13">
        <f t="shared" si="185"/>
        <v>47.500332100049796</v>
      </c>
      <c r="GC171" s="20">
        <f t="shared" si="186"/>
        <v>413.33430507425345</v>
      </c>
      <c r="GD171" s="59">
        <f t="shared" si="134"/>
        <v>706.66763840758676</v>
      </c>
      <c r="GE171" s="59">
        <f ca="1">AVERAGE(OFFSET($GD$3,0,0,'Données projet'!$E$17+1,1))-AVERAGE(OFFSET($H$3,0,0,'Données projet'!$E$17+1,1))</f>
        <v>272.90535195666996</v>
      </c>
      <c r="GF171" s="59">
        <f t="shared" si="158"/>
        <v>222.25422164416898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8.1020581392896673</v>
      </c>
      <c r="GM171" s="21">
        <f>EXP(-LN(2)/25)*GM170+(1-EXP(-LN(2)/25))/(LN(2)/25)*Calculateur!GH171*Calculateur!GJ171*VLOOKUP('Données projet'!$B$17,Paramètres!$A$1:$I$89,3,0)*0.475*44/12</f>
        <v>0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8.1020581392896673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6">
        <f t="shared" si="110"/>
        <v>256.66666666666669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19.8100000000004</v>
      </c>
      <c r="O172" s="13">
        <f>N172*VLOOKUP('Données projet'!$B$9,Paramètres!$A$1:$I$89,3,0)*VLOOKUP('Données projet'!$B$9,Paramètres!$A$1:$I$89,5,0)</f>
        <v>17.924088000000364</v>
      </c>
      <c r="P172" s="13">
        <f t="shared" si="141"/>
        <v>5.9032212091029486</v>
      </c>
      <c r="Q172" s="20">
        <f t="shared" si="162"/>
        <v>41.499230205854936</v>
      </c>
      <c r="R172" s="59">
        <f t="shared" si="109"/>
        <v>334.83256353918824</v>
      </c>
      <c r="S172" s="59">
        <f ca="1">AVERAGE(OFFSET($R$3,0,0,'Données projet'!$E$9+1,1))-AVERAGE(OFFSET($H$3,0,0,'Données projet'!$E$9+1,1))</f>
        <v>530.15029472203241</v>
      </c>
      <c r="T172" s="59">
        <f t="shared" si="142"/>
        <v>279.93992816625956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130.55006605739109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130.55006605739109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19.8100000000004</v>
      </c>
      <c r="AJ172" s="13">
        <f>AI172*VLOOKUP('Données projet'!$B$10,Paramètres!$A$1:$I$89,3,0)*VLOOKUP('Données projet'!$B$10,Paramètres!$A$1:$I$89,5,0)</f>
        <v>13.288548000000269</v>
      </c>
      <c r="AK172" s="13">
        <f t="shared" si="164"/>
        <v>4.531654695205642</v>
      </c>
      <c r="AL172" s="20">
        <f t="shared" si="165"/>
        <v>31.036853027483627</v>
      </c>
      <c r="AM172" s="59">
        <f t="shared" si="113"/>
        <v>324.37018636081694</v>
      </c>
      <c r="AN172" s="59">
        <f ca="1">AVERAGE(OFFSET($AM$3,0,0,'Données projet'!$E$10+1,1))-AVERAGE(OFFSET($H$3,0,0,'Données projet'!$E$10+1,1))</f>
        <v>403.92523699584234</v>
      </c>
      <c r="AO172" s="59">
        <f t="shared" si="144"/>
        <v>218.36990038879748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119.29575001796081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119.29575001796081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19.8100000000004</v>
      </c>
      <c r="BE172" s="13">
        <f>BD172*VLOOKUP('Données projet'!$B$11,Paramètres!$A$1:$I$89,3,0)*VLOOKUP('Données projet'!$B$11,Paramètres!$A$1:$I$89,5,0)</f>
        <v>18.851196000000382</v>
      </c>
      <c r="BF172" s="13">
        <f t="shared" si="167"/>
        <v>6.172221809210666</v>
      </c>
      <c r="BG172" s="20">
        <f t="shared" si="168"/>
        <v>43.582452684375909</v>
      </c>
      <c r="BH172" s="59">
        <f t="shared" si="116"/>
        <v>336.91578601770925</v>
      </c>
      <c r="BI172" s="59">
        <f ca="1">AVERAGE(OFFSET($BH$3,0,0,'Données projet'!$E$11+1,1))-AVERAGE(OFFSET($H$3,0,0,'Données projet'!$E$11+1,1))</f>
        <v>555.30922539833159</v>
      </c>
      <c r="BJ172" s="59">
        <f t="shared" si="146"/>
        <v>292.20785527099503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137.30265568104926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137.30265568104926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243</v>
      </c>
      <c r="BZ172" s="13">
        <f>BY172*VLOOKUP('Données projet'!$B$12,Paramètres!$A$1:$I$89,3,0)*VLOOKUP('Données projet'!$B$12,Paramètres!$A$1:$I$89,5,0)</f>
        <v>212.28480000000002</v>
      </c>
      <c r="CA172" s="13">
        <f t="shared" si="170"/>
        <v>52.434557099704193</v>
      </c>
      <c r="CB172" s="20">
        <f t="shared" si="171"/>
        <v>461.05288028198476</v>
      </c>
      <c r="CC172" s="59">
        <f t="shared" si="119"/>
        <v>754.38621361531807</v>
      </c>
      <c r="CD172" s="59">
        <f ca="1">AVERAGE(OFFSET($CC$3,0,0,'Données projet'!$E$12+1,1))-AVERAGE(OFFSET($H$3,0,0,'Données projet'!$E$12+1,1))</f>
        <v>354.24684313982857</v>
      </c>
      <c r="CE172" s="59">
        <f t="shared" si="148"/>
        <v>322.65043486962185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14.315422093676343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14.315422093676343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319</v>
      </c>
      <c r="CU172" s="17">
        <f>CT172*VLOOKUP('Données projet'!$B$13,Paramètres!$A$1:$I$89,3,0)*VLOOKUP('Données projet'!$B$13,Paramètres!$A$1:$I$89,5,0)</f>
        <v>233.89079999999998</v>
      </c>
      <c r="CV172" s="13">
        <f t="shared" si="173"/>
        <v>57.123140349023068</v>
      </c>
      <c r="CW172" s="20">
        <f t="shared" si="174"/>
        <v>506.84927944121517</v>
      </c>
      <c r="CX172" s="59">
        <f t="shared" si="122"/>
        <v>800.18261277454849</v>
      </c>
      <c r="CY172" s="59">
        <f ca="1">AVERAGE(OFFSET($CX$3,0,0,'Données projet'!$E$13+1,1))-AVERAGE(OFFSET($H$3,0,0,'Données projet'!$E$13+1,1))</f>
        <v>328.55201074501201</v>
      </c>
      <c r="CZ172" s="59">
        <f t="shared" si="150"/>
        <v>321.81422611044985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6.8217572045051567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6.8217572045051567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328.00000000000006</v>
      </c>
      <c r="DP172" s="17">
        <f>DO172*VLOOKUP('Données projet'!$B$14,Paramètres!$A$1:$I$89,3,0)*VLOOKUP('Données projet'!$B$14,Paramètres!$A$1:$I$89,5,0)</f>
        <v>255.84000000000006</v>
      </c>
      <c r="DQ172" s="13">
        <f t="shared" si="176"/>
        <v>61.834803371075836</v>
      </c>
      <c r="DR172" s="20">
        <f t="shared" si="177"/>
        <v>553.28361587129041</v>
      </c>
      <c r="DS172" s="59">
        <f t="shared" si="125"/>
        <v>846.61694920462378</v>
      </c>
      <c r="DT172" s="59">
        <f ca="1">AVERAGE(OFFSET($DS$3,0,0,'Données projet'!$E$14+1,1))-AVERAGE(OFFSET($H$3,0,0,'Données projet'!$E$14+1,1))</f>
        <v>288.82868507674738</v>
      </c>
      <c r="DU172" s="59">
        <f t="shared" si="152"/>
        <v>283.48738729114024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6.9530309585411461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6.9530309585411461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404.00000000000017</v>
      </c>
      <c r="EK172" s="17">
        <f>EJ172*VLOOKUP('Données projet'!$B$15,Paramètres!$A$1:$I$89,3,0)*VLOOKUP('Données projet'!$B$15,Paramètres!$A$1:$I$89,5,0)</f>
        <v>346.63200000000018</v>
      </c>
      <c r="EL172" s="13">
        <f t="shared" si="179"/>
        <v>80.868615263336864</v>
      </c>
      <c r="EM172" s="20">
        <f t="shared" si="180"/>
        <v>744.56357158364528</v>
      </c>
      <c r="EN172" s="59">
        <f t="shared" si="128"/>
        <v>1037.8969049169787</v>
      </c>
      <c r="EO172" s="59">
        <f ca="1">AVERAGE(OFFSET($EN$3,0,0,'Données projet'!$E$15+1,1))-AVERAGE(OFFSET($H$3,0,0,'Données projet'!$E$15+1,1))</f>
        <v>447.47021939360354</v>
      </c>
      <c r="EP172" s="59">
        <f t="shared" si="154"/>
        <v>256.77417912163997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37.876133105258916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37.876133105258916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319</v>
      </c>
      <c r="FF172" s="17">
        <f>FE172*VLOOKUP('Données projet'!$B$16,Paramètres!$A$1:$I$89,3,0)*VLOOKUP('Données projet'!$B$16,Paramètres!$A$1:$I$89,5,0)</f>
        <v>253.79640000000001</v>
      </c>
      <c r="FG172" s="13">
        <f t="shared" si="182"/>
        <v>61.39816832228076</v>
      </c>
      <c r="FH172" s="20">
        <f t="shared" si="183"/>
        <v>548.96387316130563</v>
      </c>
      <c r="FI172" s="59">
        <f t="shared" si="131"/>
        <v>842.29720649463889</v>
      </c>
      <c r="FJ172" s="59">
        <f ca="1">AVERAGE(OFFSET($FI$3,0,0,'Données projet'!$E$16+1,1))-AVERAGE(OFFSET($H$3,0,0,'Données projet'!$E$16+1,1))</f>
        <v>353.37024194969638</v>
      </c>
      <c r="FK172" s="59">
        <f t="shared" si="156"/>
        <v>345.4750813433123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9.1238049103302483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9.1238049103302483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234.00000000000003</v>
      </c>
      <c r="GA172" s="17">
        <f>FZ172*VLOOKUP('Données projet'!$B$17,Paramètres!$A$1:$I$89,3,0)*VLOOKUP('Données projet'!$B$17,Paramètres!$A$1:$I$89,5,0)</f>
        <v>189.82080000000005</v>
      </c>
      <c r="GB172" s="13">
        <f t="shared" si="185"/>
        <v>47.500332100049796</v>
      </c>
      <c r="GC172" s="20">
        <f t="shared" si="186"/>
        <v>413.33430507425345</v>
      </c>
      <c r="GD172" s="59">
        <f t="shared" si="134"/>
        <v>706.66763840758676</v>
      </c>
      <c r="GE172" s="59">
        <f ca="1">AVERAGE(OFFSET($GD$3,0,0,'Données projet'!$E$17+1,1))-AVERAGE(OFFSET($H$3,0,0,'Données projet'!$E$17+1,1))</f>
        <v>272.90535195666996</v>
      </c>
      <c r="GF172" s="59">
        <f t="shared" si="158"/>
        <v>222.25422164416898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7.9431817209457032</v>
      </c>
      <c r="GM172" s="21">
        <f>EXP(-LN(2)/25)*GM171+(1-EXP(-LN(2)/25))/(LN(2)/25)*Calculateur!GH172*Calculateur!GJ172*VLOOKUP('Données projet'!$B$17,Paramètres!$A$1:$I$89,3,0)*0.475*44/12</f>
        <v>0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7.9431817209457032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6">
        <f t="shared" si="110"/>
        <v>256.66666666666669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19.8100000000004</v>
      </c>
      <c r="O173" s="13">
        <f>N173*VLOOKUP('Données projet'!$B$9,Paramètres!$A$1:$I$89,3,0)*VLOOKUP('Données projet'!$B$9,Paramètres!$A$1:$I$89,5,0)</f>
        <v>17.924088000000364</v>
      </c>
      <c r="P173" s="13">
        <f t="shared" si="141"/>
        <v>5.9032212091029486</v>
      </c>
      <c r="Q173" s="20">
        <f t="shared" si="162"/>
        <v>41.499230205854936</v>
      </c>
      <c r="R173" s="59">
        <f t="shared" si="109"/>
        <v>334.83256353918824</v>
      </c>
      <c r="S173" s="59">
        <f ca="1">AVERAGE(OFFSET($R$3,0,0,'Données projet'!$E$9+1,1))-AVERAGE(OFFSET($H$3,0,0,'Données projet'!$E$9+1,1))</f>
        <v>530.15029472203241</v>
      </c>
      <c r="T173" s="59">
        <f t="shared" si="142"/>
        <v>279.93992816625956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127.99005888968337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127.99005888968337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19.8100000000004</v>
      </c>
      <c r="AJ173" s="13">
        <f>AI173*VLOOKUP('Données projet'!$B$10,Paramètres!$A$1:$I$89,3,0)*VLOOKUP('Données projet'!$B$10,Paramètres!$A$1:$I$89,5,0)</f>
        <v>13.288548000000269</v>
      </c>
      <c r="AK173" s="13">
        <f t="shared" si="164"/>
        <v>4.531654695205642</v>
      </c>
      <c r="AL173" s="20">
        <f t="shared" si="165"/>
        <v>31.036853027483627</v>
      </c>
      <c r="AM173" s="59">
        <f t="shared" si="113"/>
        <v>324.37018636081694</v>
      </c>
      <c r="AN173" s="59">
        <f ca="1">AVERAGE(OFFSET($AM$3,0,0,'Données projet'!$E$10+1,1))-AVERAGE(OFFSET($H$3,0,0,'Données projet'!$E$10+1,1))</f>
        <v>403.92523699584234</v>
      </c>
      <c r="AO173" s="59">
        <f t="shared" si="144"/>
        <v>218.36990038879748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116.95643312333134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116.95643312333134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19.8100000000004</v>
      </c>
      <c r="BE173" s="13">
        <f>BD173*VLOOKUP('Données projet'!$B$11,Paramètres!$A$1:$I$89,3,0)*VLOOKUP('Données projet'!$B$11,Paramètres!$A$1:$I$89,5,0)</f>
        <v>18.851196000000382</v>
      </c>
      <c r="BF173" s="13">
        <f t="shared" si="167"/>
        <v>6.172221809210666</v>
      </c>
      <c r="BG173" s="20">
        <f t="shared" si="168"/>
        <v>43.582452684375909</v>
      </c>
      <c r="BH173" s="59">
        <f t="shared" si="116"/>
        <v>336.91578601770925</v>
      </c>
      <c r="BI173" s="59">
        <f ca="1">AVERAGE(OFFSET($BH$3,0,0,'Données projet'!$E$11+1,1))-AVERAGE(OFFSET($H$3,0,0,'Données projet'!$E$11+1,1))</f>
        <v>555.30922539833159</v>
      </c>
      <c r="BJ173" s="59">
        <f t="shared" si="146"/>
        <v>292.20785527099503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134.61023434949459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134.61023434949459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243</v>
      </c>
      <c r="BZ173" s="13">
        <f>BY173*VLOOKUP('Données projet'!$B$12,Paramètres!$A$1:$I$89,3,0)*VLOOKUP('Données projet'!$B$12,Paramètres!$A$1:$I$89,5,0)</f>
        <v>212.28480000000002</v>
      </c>
      <c r="CA173" s="13">
        <f t="shared" si="170"/>
        <v>52.434557099704193</v>
      </c>
      <c r="CB173" s="20">
        <f t="shared" si="171"/>
        <v>461.05288028198476</v>
      </c>
      <c r="CC173" s="59">
        <f t="shared" si="119"/>
        <v>754.38621361531807</v>
      </c>
      <c r="CD173" s="59">
        <f ca="1">AVERAGE(OFFSET($CC$3,0,0,'Données projet'!$E$12+1,1))-AVERAGE(OFFSET($H$3,0,0,'Données projet'!$E$12+1,1))</f>
        <v>354.24684313982857</v>
      </c>
      <c r="CE173" s="59">
        <f t="shared" si="148"/>
        <v>322.65043486962185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14.034705397964659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14.034705397964659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319</v>
      </c>
      <c r="CU173" s="17">
        <f>CT173*VLOOKUP('Données projet'!$B$13,Paramètres!$A$1:$I$89,3,0)*VLOOKUP('Données projet'!$B$13,Paramètres!$A$1:$I$89,5,0)</f>
        <v>233.89079999999998</v>
      </c>
      <c r="CV173" s="13">
        <f t="shared" si="173"/>
        <v>57.123140349023068</v>
      </c>
      <c r="CW173" s="20">
        <f t="shared" si="174"/>
        <v>506.84927944121517</v>
      </c>
      <c r="CX173" s="59">
        <f t="shared" si="122"/>
        <v>800.18261277454849</v>
      </c>
      <c r="CY173" s="59">
        <f ca="1">AVERAGE(OFFSET($CX$3,0,0,'Données projet'!$E$13+1,1))-AVERAGE(OFFSET($H$3,0,0,'Données projet'!$E$13+1,1))</f>
        <v>328.55201074501201</v>
      </c>
      <c r="CZ173" s="59">
        <f t="shared" si="150"/>
        <v>321.81422611044985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6.6879867065858543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6.6879867065858543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328.00000000000006</v>
      </c>
      <c r="DP173" s="17">
        <f>DO173*VLOOKUP('Données projet'!$B$14,Paramètres!$A$1:$I$89,3,0)*VLOOKUP('Données projet'!$B$14,Paramètres!$A$1:$I$89,5,0)</f>
        <v>255.84000000000006</v>
      </c>
      <c r="DQ173" s="13">
        <f t="shared" si="176"/>
        <v>61.834803371075836</v>
      </c>
      <c r="DR173" s="20">
        <f t="shared" si="177"/>
        <v>553.28361587129041</v>
      </c>
      <c r="DS173" s="59">
        <f t="shared" si="125"/>
        <v>846.61694920462378</v>
      </c>
      <c r="DT173" s="59">
        <f ca="1">AVERAGE(OFFSET($DS$3,0,0,'Données projet'!$E$14+1,1))-AVERAGE(OFFSET($H$3,0,0,'Données projet'!$E$14+1,1))</f>
        <v>288.82868507674738</v>
      </c>
      <c r="DU173" s="59">
        <f t="shared" si="152"/>
        <v>283.48738729114024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6.8166862623742821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6.8166862623742821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404.00000000000017</v>
      </c>
      <c r="EK173" s="17">
        <f>EJ173*VLOOKUP('Données projet'!$B$15,Paramètres!$A$1:$I$89,3,0)*VLOOKUP('Données projet'!$B$15,Paramètres!$A$1:$I$89,5,0)</f>
        <v>346.63200000000018</v>
      </c>
      <c r="EL173" s="13">
        <f t="shared" si="179"/>
        <v>80.868615263336864</v>
      </c>
      <c r="EM173" s="20">
        <f t="shared" si="180"/>
        <v>744.56357158364528</v>
      </c>
      <c r="EN173" s="59">
        <f t="shared" si="128"/>
        <v>1037.8969049169787</v>
      </c>
      <c r="EO173" s="59">
        <f ca="1">AVERAGE(OFFSET($EN$3,0,0,'Données projet'!$E$15+1,1))-AVERAGE(OFFSET($H$3,0,0,'Données projet'!$E$15+1,1))</f>
        <v>447.47021939360354</v>
      </c>
      <c r="EP173" s="59">
        <f t="shared" si="154"/>
        <v>256.77417912163997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37.133405237224835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37.133405237224835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319</v>
      </c>
      <c r="FF173" s="17">
        <f>FE173*VLOOKUP('Données projet'!$B$16,Paramètres!$A$1:$I$89,3,0)*VLOOKUP('Données projet'!$B$16,Paramètres!$A$1:$I$89,5,0)</f>
        <v>253.79640000000001</v>
      </c>
      <c r="FG173" s="13">
        <f t="shared" si="182"/>
        <v>61.39816832228076</v>
      </c>
      <c r="FH173" s="20">
        <f t="shared" si="183"/>
        <v>548.96387316130563</v>
      </c>
      <c r="FI173" s="59">
        <f t="shared" si="131"/>
        <v>842.29720649463889</v>
      </c>
      <c r="FJ173" s="59">
        <f ca="1">AVERAGE(OFFSET($FI$3,0,0,'Données projet'!$E$16+1,1))-AVERAGE(OFFSET($H$3,0,0,'Données projet'!$E$16+1,1))</f>
        <v>353.37024194969638</v>
      </c>
      <c r="FK173" s="59">
        <f t="shared" si="156"/>
        <v>345.4750813433123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8.9448926610101722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8.9448926610101722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234.00000000000003</v>
      </c>
      <c r="GA173" s="17">
        <f>FZ173*VLOOKUP('Données projet'!$B$17,Paramètres!$A$1:$I$89,3,0)*VLOOKUP('Données projet'!$B$17,Paramètres!$A$1:$I$89,5,0)</f>
        <v>189.82080000000005</v>
      </c>
      <c r="GB173" s="13">
        <f t="shared" si="185"/>
        <v>47.500332100049796</v>
      </c>
      <c r="GC173" s="20">
        <f t="shared" si="186"/>
        <v>413.33430507425345</v>
      </c>
      <c r="GD173" s="59">
        <f t="shared" si="134"/>
        <v>706.66763840758676</v>
      </c>
      <c r="GE173" s="59">
        <f ca="1">AVERAGE(OFFSET($GD$3,0,0,'Données projet'!$E$17+1,1))-AVERAGE(OFFSET($H$3,0,0,'Données projet'!$E$17+1,1))</f>
        <v>272.90535195666996</v>
      </c>
      <c r="GF173" s="59">
        <f t="shared" si="158"/>
        <v>222.25422164416898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7.7874207722604174</v>
      </c>
      <c r="GM173" s="21">
        <f>EXP(-LN(2)/25)*GM172+(1-EXP(-LN(2)/25))/(LN(2)/25)*Calculateur!GH173*Calculateur!GJ173*VLOOKUP('Données projet'!$B$17,Paramètres!$A$1:$I$89,3,0)*0.475*44/12</f>
        <v>0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7.7874207722604174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6">
        <f t="shared" si="110"/>
        <v>256.66666666666669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19.8100000000004</v>
      </c>
      <c r="O174" s="13">
        <f>N174*VLOOKUP('Données projet'!$B$9,Paramètres!$A$1:$I$89,3,0)*VLOOKUP('Données projet'!$B$9,Paramètres!$A$1:$I$89,5,0)</f>
        <v>17.924088000000364</v>
      </c>
      <c r="P174" s="13">
        <f t="shared" si="141"/>
        <v>5.9032212091029486</v>
      </c>
      <c r="Q174" s="20">
        <f t="shared" si="162"/>
        <v>41.499230205854936</v>
      </c>
      <c r="R174" s="59">
        <f t="shared" si="109"/>
        <v>334.83256353918824</v>
      </c>
      <c r="S174" s="59">
        <f ca="1">AVERAGE(OFFSET($R$3,0,0,'Données projet'!$E$9+1,1))-AVERAGE(OFFSET($H$3,0,0,'Données projet'!$E$9+1,1))</f>
        <v>530.15029472203241</v>
      </c>
      <c r="T174" s="59">
        <f t="shared" si="142"/>
        <v>279.93992816625956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125.4802519010842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125.4802519010842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19.8100000000004</v>
      </c>
      <c r="AJ174" s="13">
        <f>AI174*VLOOKUP('Données projet'!$B$10,Paramètres!$A$1:$I$89,3,0)*VLOOKUP('Données projet'!$B$10,Paramètres!$A$1:$I$89,5,0)</f>
        <v>13.288548000000269</v>
      </c>
      <c r="AK174" s="13">
        <f t="shared" si="164"/>
        <v>4.531654695205642</v>
      </c>
      <c r="AL174" s="20">
        <f t="shared" si="165"/>
        <v>31.036853027483627</v>
      </c>
      <c r="AM174" s="59">
        <f t="shared" si="113"/>
        <v>324.37018636081694</v>
      </c>
      <c r="AN174" s="59">
        <f ca="1">AVERAGE(OFFSET($AM$3,0,0,'Données projet'!$E$10+1,1))-AVERAGE(OFFSET($H$3,0,0,'Données projet'!$E$10+1,1))</f>
        <v>403.92523699584234</v>
      </c>
      <c r="AO174" s="59">
        <f t="shared" si="144"/>
        <v>218.36990038879748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114.66298880616313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114.66298880616313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19.8100000000004</v>
      </c>
      <c r="BE174" s="13">
        <f>BD174*VLOOKUP('Données projet'!$B$11,Paramètres!$A$1:$I$89,3,0)*VLOOKUP('Données projet'!$B$11,Paramètres!$A$1:$I$89,5,0)</f>
        <v>18.851196000000382</v>
      </c>
      <c r="BF174" s="13">
        <f t="shared" si="167"/>
        <v>6.172221809210666</v>
      </c>
      <c r="BG174" s="20">
        <f t="shared" si="168"/>
        <v>43.582452684375909</v>
      </c>
      <c r="BH174" s="59">
        <f t="shared" si="116"/>
        <v>336.91578601770925</v>
      </c>
      <c r="BI174" s="59">
        <f ca="1">AVERAGE(OFFSET($BH$3,0,0,'Données projet'!$E$11+1,1))-AVERAGE(OFFSET($H$3,0,0,'Données projet'!$E$11+1,1))</f>
        <v>555.30922539833159</v>
      </c>
      <c r="BJ174" s="59">
        <f t="shared" si="146"/>
        <v>292.20785527099503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131.97060975803686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131.97060975803686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243</v>
      </c>
      <c r="BZ174" s="13">
        <f>BY174*VLOOKUP('Données projet'!$B$12,Paramètres!$A$1:$I$89,3,0)*VLOOKUP('Données projet'!$B$12,Paramètres!$A$1:$I$89,5,0)</f>
        <v>212.28480000000002</v>
      </c>
      <c r="CA174" s="13">
        <f t="shared" si="170"/>
        <v>52.434557099704193</v>
      </c>
      <c r="CB174" s="20">
        <f t="shared" si="171"/>
        <v>461.05288028198476</v>
      </c>
      <c r="CC174" s="59">
        <f t="shared" si="119"/>
        <v>754.38621361531807</v>
      </c>
      <c r="CD174" s="59">
        <f ca="1">AVERAGE(OFFSET($CC$3,0,0,'Données projet'!$E$12+1,1))-AVERAGE(OFFSET($H$3,0,0,'Données projet'!$E$12+1,1))</f>
        <v>354.24684313982857</v>
      </c>
      <c r="CE174" s="59">
        <f t="shared" si="148"/>
        <v>322.65043486962185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13.759493385435603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13.759493385435603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319</v>
      </c>
      <c r="CU174" s="17">
        <f>CT174*VLOOKUP('Données projet'!$B$13,Paramètres!$A$1:$I$89,3,0)*VLOOKUP('Données projet'!$B$13,Paramètres!$A$1:$I$89,5,0)</f>
        <v>233.89079999999998</v>
      </c>
      <c r="CV174" s="13">
        <f t="shared" si="173"/>
        <v>57.123140349023068</v>
      </c>
      <c r="CW174" s="20">
        <f t="shared" si="174"/>
        <v>506.84927944121517</v>
      </c>
      <c r="CX174" s="59">
        <f t="shared" si="122"/>
        <v>800.18261277454849</v>
      </c>
      <c r="CY174" s="59">
        <f ca="1">AVERAGE(OFFSET($CX$3,0,0,'Données projet'!$E$13+1,1))-AVERAGE(OFFSET($H$3,0,0,'Données projet'!$E$13+1,1))</f>
        <v>328.55201074501201</v>
      </c>
      <c r="CZ174" s="59">
        <f t="shared" si="150"/>
        <v>321.81422611044985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6.5568393665388021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6.5568393665388021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328.00000000000006</v>
      </c>
      <c r="DP174" s="17">
        <f>DO174*VLOOKUP('Données projet'!$B$14,Paramètres!$A$1:$I$89,3,0)*VLOOKUP('Données projet'!$B$14,Paramètres!$A$1:$I$89,5,0)</f>
        <v>255.84000000000006</v>
      </c>
      <c r="DQ174" s="13">
        <f t="shared" si="176"/>
        <v>61.834803371075836</v>
      </c>
      <c r="DR174" s="20">
        <f t="shared" si="177"/>
        <v>553.28361587129041</v>
      </c>
      <c r="DS174" s="59">
        <f t="shared" si="125"/>
        <v>846.61694920462378</v>
      </c>
      <c r="DT174" s="59">
        <f ca="1">AVERAGE(OFFSET($DS$3,0,0,'Données projet'!$E$14+1,1))-AVERAGE(OFFSET($H$3,0,0,'Données projet'!$E$14+1,1))</f>
        <v>288.82868507674738</v>
      </c>
      <c r="DU174" s="59">
        <f t="shared" si="152"/>
        <v>283.48738729114024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6.6830152025371969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6.6830152025371969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404.00000000000017</v>
      </c>
      <c r="EK174" s="17">
        <f>EJ174*VLOOKUP('Données projet'!$B$15,Paramètres!$A$1:$I$89,3,0)*VLOOKUP('Données projet'!$B$15,Paramètres!$A$1:$I$89,5,0)</f>
        <v>346.63200000000018</v>
      </c>
      <c r="EL174" s="13">
        <f t="shared" si="179"/>
        <v>80.868615263336864</v>
      </c>
      <c r="EM174" s="20">
        <f t="shared" si="180"/>
        <v>744.56357158364528</v>
      </c>
      <c r="EN174" s="59">
        <f t="shared" si="128"/>
        <v>1037.8969049169787</v>
      </c>
      <c r="EO174" s="59">
        <f ca="1">AVERAGE(OFFSET($EN$3,0,0,'Données projet'!$E$15+1,1))-AVERAGE(OFFSET($H$3,0,0,'Données projet'!$E$15+1,1))</f>
        <v>447.47021939360354</v>
      </c>
      <c r="EP174" s="59">
        <f t="shared" si="154"/>
        <v>256.77417912163997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36.405241809663636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36.405241809663636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319</v>
      </c>
      <c r="FF174" s="17">
        <f>FE174*VLOOKUP('Données projet'!$B$16,Paramètres!$A$1:$I$89,3,0)*VLOOKUP('Données projet'!$B$16,Paramètres!$A$1:$I$89,5,0)</f>
        <v>253.79640000000001</v>
      </c>
      <c r="FG174" s="13">
        <f t="shared" si="182"/>
        <v>61.39816832228076</v>
      </c>
      <c r="FH174" s="20">
        <f t="shared" si="183"/>
        <v>548.96387316130563</v>
      </c>
      <c r="FI174" s="59">
        <f t="shared" si="131"/>
        <v>842.29720649463889</v>
      </c>
      <c r="FJ174" s="59">
        <f ca="1">AVERAGE(OFFSET($FI$3,0,0,'Données projet'!$E$16+1,1))-AVERAGE(OFFSET($H$3,0,0,'Données projet'!$E$16+1,1))</f>
        <v>353.37024194969638</v>
      </c>
      <c r="FK174" s="59">
        <f t="shared" si="156"/>
        <v>345.4750813433123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8.7694887717735668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8.7694887717735668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234.00000000000003</v>
      </c>
      <c r="GA174" s="17">
        <f>FZ174*VLOOKUP('Données projet'!$B$17,Paramètres!$A$1:$I$89,3,0)*VLOOKUP('Données projet'!$B$17,Paramètres!$A$1:$I$89,5,0)</f>
        <v>189.82080000000005</v>
      </c>
      <c r="GB174" s="13">
        <f t="shared" si="185"/>
        <v>47.500332100049796</v>
      </c>
      <c r="GC174" s="20">
        <f t="shared" si="186"/>
        <v>413.33430507425345</v>
      </c>
      <c r="GD174" s="59">
        <f t="shared" si="134"/>
        <v>706.66763840758676</v>
      </c>
      <c r="GE174" s="59">
        <f ca="1">AVERAGE(OFFSET($GD$3,0,0,'Données projet'!$E$17+1,1))-AVERAGE(OFFSET($H$3,0,0,'Données projet'!$E$17+1,1))</f>
        <v>272.90535195666996</v>
      </c>
      <c r="GF174" s="59">
        <f t="shared" si="158"/>
        <v>222.25422164416898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7.6347142007740523</v>
      </c>
      <c r="GM174" s="21">
        <f>EXP(-LN(2)/25)*GM173+(1-EXP(-LN(2)/25))/(LN(2)/25)*Calculateur!GH174*Calculateur!GJ174*VLOOKUP('Données projet'!$B$17,Paramètres!$A$1:$I$89,3,0)*0.475*44/12</f>
        <v>0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7.6347142007740523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6">
        <f t="shared" si="110"/>
        <v>256.66666666666669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19.8100000000004</v>
      </c>
      <c r="O175" s="13">
        <f>N175*VLOOKUP('Données projet'!$B$9,Paramètres!$A$1:$I$89,3,0)*VLOOKUP('Données projet'!$B$9,Paramètres!$A$1:$I$89,5,0)</f>
        <v>17.924088000000364</v>
      </c>
      <c r="P175" s="13">
        <f t="shared" si="141"/>
        <v>5.9032212091029486</v>
      </c>
      <c r="Q175" s="20">
        <f t="shared" si="162"/>
        <v>41.499230205854936</v>
      </c>
      <c r="R175" s="59">
        <f t="shared" si="109"/>
        <v>334.83256353918824</v>
      </c>
      <c r="S175" s="59">
        <f ca="1">AVERAGE(OFFSET($R$3,0,0,'Données projet'!$E$9+1,1))-AVERAGE(OFFSET($H$3,0,0,'Données projet'!$E$9+1,1))</f>
        <v>530.15029472203241</v>
      </c>
      <c r="T175" s="59">
        <f t="shared" si="142"/>
        <v>279.93992816625956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123.01966069670036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123.01966069670036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19.8100000000004</v>
      </c>
      <c r="AJ175" s="13">
        <f>AI175*VLOOKUP('Données projet'!$B$10,Paramètres!$A$1:$I$89,3,0)*VLOOKUP('Données projet'!$B$10,Paramètres!$A$1:$I$89,5,0)</f>
        <v>13.288548000000269</v>
      </c>
      <c r="AK175" s="13">
        <f t="shared" si="164"/>
        <v>4.531654695205642</v>
      </c>
      <c r="AL175" s="20">
        <f t="shared" si="165"/>
        <v>31.036853027483627</v>
      </c>
      <c r="AM175" s="59">
        <f t="shared" si="113"/>
        <v>324.37018636081694</v>
      </c>
      <c r="AN175" s="59">
        <f ca="1">AVERAGE(OFFSET($AM$3,0,0,'Données projet'!$E$10+1,1))-AVERAGE(OFFSET($H$3,0,0,'Données projet'!$E$10+1,1))</f>
        <v>403.92523699584234</v>
      </c>
      <c r="AO175" s="59">
        <f t="shared" si="144"/>
        <v>218.36990038879748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112.41451753319168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112.41451753319168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19.8100000000004</v>
      </c>
      <c r="BE175" s="13">
        <f>BD175*VLOOKUP('Données projet'!$B$11,Paramètres!$A$1:$I$89,3,0)*VLOOKUP('Données projet'!$B$11,Paramètres!$A$1:$I$89,5,0)</f>
        <v>18.851196000000382</v>
      </c>
      <c r="BF175" s="13">
        <f t="shared" si="167"/>
        <v>6.172221809210666</v>
      </c>
      <c r="BG175" s="20">
        <f t="shared" si="168"/>
        <v>43.582452684375909</v>
      </c>
      <c r="BH175" s="59">
        <f t="shared" si="116"/>
        <v>336.91578601770925</v>
      </c>
      <c r="BI175" s="59">
        <f ca="1">AVERAGE(OFFSET($BH$3,0,0,'Données projet'!$E$11+1,1))-AVERAGE(OFFSET($H$3,0,0,'Données projet'!$E$11+1,1))</f>
        <v>555.30922539833159</v>
      </c>
      <c r="BJ175" s="59">
        <f t="shared" si="146"/>
        <v>292.20785527099503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129.38274659480558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129.38274659480558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243</v>
      </c>
      <c r="BZ175" s="13">
        <f>BY175*VLOOKUP('Données projet'!$B$12,Paramètres!$A$1:$I$89,3,0)*VLOOKUP('Données projet'!$B$12,Paramètres!$A$1:$I$89,5,0)</f>
        <v>212.28480000000002</v>
      </c>
      <c r="CA175" s="13">
        <f t="shared" si="170"/>
        <v>52.434557099704193</v>
      </c>
      <c r="CB175" s="20">
        <f t="shared" si="171"/>
        <v>461.05288028198476</v>
      </c>
      <c r="CC175" s="59">
        <f t="shared" si="119"/>
        <v>754.38621361531807</v>
      </c>
      <c r="CD175" s="59">
        <f ca="1">AVERAGE(OFFSET($CC$3,0,0,'Données projet'!$E$12+1,1))-AVERAGE(OFFSET($H$3,0,0,'Données projet'!$E$12+1,1))</f>
        <v>354.24684313982857</v>
      </c>
      <c r="CE175" s="59">
        <f t="shared" si="148"/>
        <v>322.65043486962185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13.489678112609489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13.489678112609489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319</v>
      </c>
      <c r="CU175" s="17">
        <f>CT175*VLOOKUP('Données projet'!$B$13,Paramètres!$A$1:$I$89,3,0)*VLOOKUP('Données projet'!$B$13,Paramètres!$A$1:$I$89,5,0)</f>
        <v>233.89079999999998</v>
      </c>
      <c r="CV175" s="13">
        <f t="shared" si="173"/>
        <v>57.123140349023068</v>
      </c>
      <c r="CW175" s="20">
        <f t="shared" si="174"/>
        <v>506.84927944121517</v>
      </c>
      <c r="CX175" s="59">
        <f t="shared" si="122"/>
        <v>800.18261277454849</v>
      </c>
      <c r="CY175" s="59">
        <f ca="1">AVERAGE(OFFSET($CX$3,0,0,'Données projet'!$E$13+1,1))-AVERAGE(OFFSET($H$3,0,0,'Données projet'!$E$13+1,1))</f>
        <v>328.55201074501201</v>
      </c>
      <c r="CZ175" s="59">
        <f t="shared" si="150"/>
        <v>321.81422611044985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6.4282637458380938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6.4282637458380938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328.00000000000006</v>
      </c>
      <c r="DP175" s="17">
        <f>DO175*VLOOKUP('Données projet'!$B$14,Paramètres!$A$1:$I$89,3,0)*VLOOKUP('Données projet'!$B$14,Paramètres!$A$1:$I$89,5,0)</f>
        <v>255.84000000000006</v>
      </c>
      <c r="DQ175" s="13">
        <f t="shared" si="176"/>
        <v>61.834803371075836</v>
      </c>
      <c r="DR175" s="20">
        <f t="shared" si="177"/>
        <v>553.28361587129041</v>
      </c>
      <c r="DS175" s="59">
        <f t="shared" si="125"/>
        <v>846.61694920462378</v>
      </c>
      <c r="DT175" s="59">
        <f ca="1">AVERAGE(OFFSET($DS$3,0,0,'Données projet'!$E$14+1,1))-AVERAGE(OFFSET($H$3,0,0,'Données projet'!$E$14+1,1))</f>
        <v>288.82868507674738</v>
      </c>
      <c r="DU175" s="59">
        <f t="shared" si="152"/>
        <v>283.48738729114024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6.5519653506522211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6.5519653506522211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404.00000000000017</v>
      </c>
      <c r="EK175" s="17">
        <f>EJ175*VLOOKUP('Données projet'!$B$15,Paramètres!$A$1:$I$89,3,0)*VLOOKUP('Données projet'!$B$15,Paramètres!$A$1:$I$89,5,0)</f>
        <v>346.63200000000018</v>
      </c>
      <c r="EL175" s="13">
        <f t="shared" si="179"/>
        <v>80.868615263336864</v>
      </c>
      <c r="EM175" s="20">
        <f t="shared" si="180"/>
        <v>744.56357158364528</v>
      </c>
      <c r="EN175" s="59">
        <f t="shared" si="128"/>
        <v>1037.8969049169787</v>
      </c>
      <c r="EO175" s="59">
        <f ca="1">AVERAGE(OFFSET($EN$3,0,0,'Données projet'!$E$15+1,1))-AVERAGE(OFFSET($H$3,0,0,'Données projet'!$E$15+1,1))</f>
        <v>447.47021939360354</v>
      </c>
      <c r="EP175" s="59">
        <f t="shared" si="154"/>
        <v>256.77417912163997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35.691357222781072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35.691357222781072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319</v>
      </c>
      <c r="FF175" s="17">
        <f>FE175*VLOOKUP('Données projet'!$B$16,Paramètres!$A$1:$I$89,3,0)*VLOOKUP('Données projet'!$B$16,Paramètres!$A$1:$I$89,5,0)</f>
        <v>253.79640000000001</v>
      </c>
      <c r="FG175" s="13">
        <f t="shared" si="182"/>
        <v>61.39816832228076</v>
      </c>
      <c r="FH175" s="20">
        <f t="shared" si="183"/>
        <v>548.96387316130563</v>
      </c>
      <c r="FI175" s="59">
        <f t="shared" si="131"/>
        <v>842.29720649463889</v>
      </c>
      <c r="FJ175" s="59">
        <f ca="1">AVERAGE(OFFSET($FI$3,0,0,'Données projet'!$E$16+1,1))-AVERAGE(OFFSET($H$3,0,0,'Données projet'!$E$16+1,1))</f>
        <v>353.37024194969638</v>
      </c>
      <c r="FK175" s="59">
        <f t="shared" si="156"/>
        <v>345.4750813433123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8.5975244458190812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8.5975244458190812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234.00000000000003</v>
      </c>
      <c r="GA175" s="17">
        <f>FZ175*VLOOKUP('Données projet'!$B$17,Paramètres!$A$1:$I$89,3,0)*VLOOKUP('Données projet'!$B$17,Paramètres!$A$1:$I$89,5,0)</f>
        <v>189.82080000000005</v>
      </c>
      <c r="GB175" s="13">
        <f t="shared" si="185"/>
        <v>47.500332100049796</v>
      </c>
      <c r="GC175" s="20">
        <f t="shared" si="186"/>
        <v>413.33430507425345</v>
      </c>
      <c r="GD175" s="59">
        <f t="shared" si="134"/>
        <v>706.66763840758676</v>
      </c>
      <c r="GE175" s="59">
        <f ca="1">AVERAGE(OFFSET($GD$3,0,0,'Données projet'!$E$17+1,1))-AVERAGE(OFFSET($H$3,0,0,'Données projet'!$E$17+1,1))</f>
        <v>272.90535195666996</v>
      </c>
      <c r="GF175" s="59">
        <f t="shared" si="158"/>
        <v>222.25422164416898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7.4850021120127233</v>
      </c>
      <c r="GM175" s="21">
        <f>EXP(-LN(2)/25)*GM174+(1-EXP(-LN(2)/25))/(LN(2)/25)*Calculateur!GH175*Calculateur!GJ175*VLOOKUP('Données projet'!$B$17,Paramètres!$A$1:$I$89,3,0)*0.475*44/12</f>
        <v>0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7.4850021120127233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6">
        <f t="shared" si="110"/>
        <v>256.66666666666669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19.8100000000004</v>
      </c>
      <c r="O176" s="13">
        <f>N176*VLOOKUP('Données projet'!$B$9,Paramètres!$A$1:$I$89,3,0)*VLOOKUP('Données projet'!$B$9,Paramètres!$A$1:$I$89,5,0)</f>
        <v>17.924088000000364</v>
      </c>
      <c r="P176" s="13">
        <f t="shared" si="141"/>
        <v>5.9032212091029486</v>
      </c>
      <c r="Q176" s="20">
        <f t="shared" si="162"/>
        <v>41.499230205854936</v>
      </c>
      <c r="R176" s="59">
        <f t="shared" si="109"/>
        <v>334.83256353918824</v>
      </c>
      <c r="S176" s="59">
        <f ca="1">AVERAGE(OFFSET($R$3,0,0,'Données projet'!$E$9+1,1))-AVERAGE(OFFSET($H$3,0,0,'Données projet'!$E$9+1,1))</f>
        <v>530.15029472203241</v>
      </c>
      <c r="T176" s="59">
        <f t="shared" si="142"/>
        <v>279.93992816625956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120.60732018502203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120.60732018502203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19.8100000000004</v>
      </c>
      <c r="AJ176" s="13">
        <f>AI176*VLOOKUP('Données projet'!$B$10,Paramètres!$A$1:$I$89,3,0)*VLOOKUP('Données projet'!$B$10,Paramètres!$A$1:$I$89,5,0)</f>
        <v>13.288548000000269</v>
      </c>
      <c r="AK176" s="13">
        <f t="shared" si="164"/>
        <v>4.531654695205642</v>
      </c>
      <c r="AL176" s="20">
        <f t="shared" si="165"/>
        <v>31.036853027483627</v>
      </c>
      <c r="AM176" s="59">
        <f t="shared" si="113"/>
        <v>324.37018636081694</v>
      </c>
      <c r="AN176" s="59">
        <f ca="1">AVERAGE(OFFSET($AM$3,0,0,'Données projet'!$E$10+1,1))-AVERAGE(OFFSET($H$3,0,0,'Données projet'!$E$10+1,1))</f>
        <v>403.92523699584234</v>
      </c>
      <c r="AO176" s="59">
        <f t="shared" si="144"/>
        <v>218.36990038879748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110.21013741045115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110.21013741045115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19.8100000000004</v>
      </c>
      <c r="BE176" s="13">
        <f>BD176*VLOOKUP('Données projet'!$B$11,Paramètres!$A$1:$I$89,3,0)*VLOOKUP('Données projet'!$B$11,Paramètres!$A$1:$I$89,5,0)</f>
        <v>18.851196000000382</v>
      </c>
      <c r="BF176" s="13">
        <f t="shared" si="167"/>
        <v>6.172221809210666</v>
      </c>
      <c r="BG176" s="20">
        <f t="shared" si="168"/>
        <v>43.582452684375909</v>
      </c>
      <c r="BH176" s="59">
        <f t="shared" si="116"/>
        <v>336.91578601770925</v>
      </c>
      <c r="BI176" s="59">
        <f ca="1">AVERAGE(OFFSET($BH$3,0,0,'Données projet'!$E$11+1,1))-AVERAGE(OFFSET($H$3,0,0,'Données projet'!$E$11+1,1))</f>
        <v>555.30922539833159</v>
      </c>
      <c r="BJ176" s="59">
        <f t="shared" si="146"/>
        <v>292.20785527099503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126.84562984976459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126.84562984976459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243</v>
      </c>
      <c r="BZ176" s="13">
        <f>BY176*VLOOKUP('Données projet'!$B$12,Paramètres!$A$1:$I$89,3,0)*VLOOKUP('Données projet'!$B$12,Paramètres!$A$1:$I$89,5,0)</f>
        <v>212.28480000000002</v>
      </c>
      <c r="CA176" s="13">
        <f t="shared" si="170"/>
        <v>52.434557099704193</v>
      </c>
      <c r="CB176" s="20">
        <f t="shared" si="171"/>
        <v>461.05288028198476</v>
      </c>
      <c r="CC176" s="59">
        <f t="shared" si="119"/>
        <v>754.38621361531807</v>
      </c>
      <c r="CD176" s="59">
        <f ca="1">AVERAGE(OFFSET($CC$3,0,0,'Données projet'!$E$12+1,1))-AVERAGE(OFFSET($H$3,0,0,'Données projet'!$E$12+1,1))</f>
        <v>354.24684313982857</v>
      </c>
      <c r="CE176" s="59">
        <f t="shared" si="148"/>
        <v>322.65043486962185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13.22515375271243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13.22515375271243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319</v>
      </c>
      <c r="CU176" s="17">
        <f>CT176*VLOOKUP('Données projet'!$B$13,Paramètres!$A$1:$I$89,3,0)*VLOOKUP('Données projet'!$B$13,Paramètres!$A$1:$I$89,5,0)</f>
        <v>233.89079999999998</v>
      </c>
      <c r="CV176" s="13">
        <f t="shared" si="173"/>
        <v>57.123140349023068</v>
      </c>
      <c r="CW176" s="20">
        <f t="shared" si="174"/>
        <v>506.84927944121517</v>
      </c>
      <c r="CX176" s="59">
        <f t="shared" si="122"/>
        <v>800.18261277454849</v>
      </c>
      <c r="CY176" s="59">
        <f ca="1">AVERAGE(OFFSET($CX$3,0,0,'Données projet'!$E$13+1,1))-AVERAGE(OFFSET($H$3,0,0,'Données projet'!$E$13+1,1))</f>
        <v>328.55201074501201</v>
      </c>
      <c r="CZ176" s="59">
        <f t="shared" si="150"/>
        <v>321.81422611044985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6.302209414635942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6.302209414635942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328.00000000000006</v>
      </c>
      <c r="DP176" s="17">
        <f>DO176*VLOOKUP('Données projet'!$B$14,Paramètres!$A$1:$I$89,3,0)*VLOOKUP('Données projet'!$B$14,Paramètres!$A$1:$I$89,5,0)</f>
        <v>255.84000000000006</v>
      </c>
      <c r="DQ176" s="13">
        <f t="shared" si="176"/>
        <v>61.834803371075836</v>
      </c>
      <c r="DR176" s="20">
        <f t="shared" si="177"/>
        <v>553.28361587129041</v>
      </c>
      <c r="DS176" s="59">
        <f t="shared" si="125"/>
        <v>846.61694920462378</v>
      </c>
      <c r="DT176" s="59">
        <f ca="1">AVERAGE(OFFSET($DS$3,0,0,'Données projet'!$E$14+1,1))-AVERAGE(OFFSET($H$3,0,0,'Données projet'!$E$14+1,1))</f>
        <v>288.82868507674738</v>
      </c>
      <c r="DU176" s="59">
        <f t="shared" si="152"/>
        <v>283.48738729114024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6.4234853064301927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6.4234853064301927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404.00000000000017</v>
      </c>
      <c r="EK176" s="17">
        <f>EJ176*VLOOKUP('Données projet'!$B$15,Paramètres!$A$1:$I$89,3,0)*VLOOKUP('Données projet'!$B$15,Paramètres!$A$1:$I$89,5,0)</f>
        <v>346.63200000000018</v>
      </c>
      <c r="EL176" s="13">
        <f t="shared" si="179"/>
        <v>80.868615263336864</v>
      </c>
      <c r="EM176" s="20">
        <f t="shared" si="180"/>
        <v>744.56357158364528</v>
      </c>
      <c r="EN176" s="59">
        <f t="shared" si="128"/>
        <v>1037.8969049169787</v>
      </c>
      <c r="EO176" s="59">
        <f ca="1">AVERAGE(OFFSET($EN$3,0,0,'Données projet'!$E$15+1,1))-AVERAGE(OFFSET($H$3,0,0,'Données projet'!$E$15+1,1))</f>
        <v>447.47021939360354</v>
      </c>
      <c r="EP176" s="59">
        <f t="shared" si="154"/>
        <v>256.77417912163997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34.991471477220671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34.991471477220671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319</v>
      </c>
      <c r="FF176" s="17">
        <f>FE176*VLOOKUP('Données projet'!$B$16,Paramètres!$A$1:$I$89,3,0)*VLOOKUP('Données projet'!$B$16,Paramètres!$A$1:$I$89,5,0)</f>
        <v>253.79640000000001</v>
      </c>
      <c r="FG176" s="13">
        <f t="shared" si="182"/>
        <v>61.39816832228076</v>
      </c>
      <c r="FH176" s="20">
        <f t="shared" si="183"/>
        <v>548.96387316130563</v>
      </c>
      <c r="FI176" s="59">
        <f t="shared" si="131"/>
        <v>842.29720649463889</v>
      </c>
      <c r="FJ176" s="59">
        <f ca="1">AVERAGE(OFFSET($FI$3,0,0,'Données projet'!$E$16+1,1))-AVERAGE(OFFSET($H$3,0,0,'Données projet'!$E$16+1,1))</f>
        <v>353.37024194969638</v>
      </c>
      <c r="FK176" s="59">
        <f t="shared" si="156"/>
        <v>345.4750813433123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8.4289322354086824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8.4289322354086824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234.00000000000003</v>
      </c>
      <c r="GA176" s="17">
        <f>FZ176*VLOOKUP('Données projet'!$B$17,Paramètres!$A$1:$I$89,3,0)*VLOOKUP('Données projet'!$B$17,Paramètres!$A$1:$I$89,5,0)</f>
        <v>189.82080000000005</v>
      </c>
      <c r="GB176" s="13">
        <f t="shared" si="185"/>
        <v>47.500332100049796</v>
      </c>
      <c r="GC176" s="20">
        <f t="shared" si="186"/>
        <v>413.33430507425345</v>
      </c>
      <c r="GD176" s="59">
        <f t="shared" si="134"/>
        <v>706.66763840758676</v>
      </c>
      <c r="GE176" s="59">
        <f ca="1">AVERAGE(OFFSET($GD$3,0,0,'Données projet'!$E$17+1,1))-AVERAGE(OFFSET($H$3,0,0,'Données projet'!$E$17+1,1))</f>
        <v>272.90535195666996</v>
      </c>
      <c r="GF176" s="59">
        <f t="shared" si="158"/>
        <v>222.25422164416898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7.338225785996646</v>
      </c>
      <c r="GM176" s="21">
        <f>EXP(-LN(2)/25)*GM175+(1-EXP(-LN(2)/25))/(LN(2)/25)*Calculateur!GH176*Calculateur!GJ176*VLOOKUP('Données projet'!$B$17,Paramètres!$A$1:$I$89,3,0)*0.475*44/12</f>
        <v>0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7.338225785996646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6">
        <f t="shared" si="110"/>
        <v>256.66666666666669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19.8100000000004</v>
      </c>
      <c r="O177" s="13">
        <f>N177*VLOOKUP('Données projet'!$B$9,Paramètres!$A$1:$I$89,3,0)*VLOOKUP('Données projet'!$B$9,Paramètres!$A$1:$I$89,5,0)</f>
        <v>17.924088000000364</v>
      </c>
      <c r="P177" s="13">
        <f t="shared" si="141"/>
        <v>5.9032212091029486</v>
      </c>
      <c r="Q177" s="20">
        <f t="shared" si="162"/>
        <v>41.499230205854936</v>
      </c>
      <c r="R177" s="59">
        <f t="shared" si="109"/>
        <v>334.83256353918824</v>
      </c>
      <c r="S177" s="59">
        <f ca="1">AVERAGE(OFFSET($R$3,0,0,'Données projet'!$E$9+1,1))-AVERAGE(OFFSET($H$3,0,0,'Données projet'!$E$9+1,1))</f>
        <v>530.15029472203241</v>
      </c>
      <c r="T177" s="59">
        <f t="shared" si="142"/>
        <v>279.93992816625956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118.2422841993953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118.2422841993953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19.8100000000004</v>
      </c>
      <c r="AJ177" s="13">
        <f>AI177*VLOOKUP('Données projet'!$B$10,Paramètres!$A$1:$I$89,3,0)*VLOOKUP('Données projet'!$B$10,Paramètres!$A$1:$I$89,5,0)</f>
        <v>13.288548000000269</v>
      </c>
      <c r="AK177" s="13">
        <f t="shared" si="164"/>
        <v>4.531654695205642</v>
      </c>
      <c r="AL177" s="20">
        <f t="shared" si="165"/>
        <v>31.036853027483627</v>
      </c>
      <c r="AM177" s="59">
        <f t="shared" si="113"/>
        <v>324.37018636081694</v>
      </c>
      <c r="AN177" s="59">
        <f ca="1">AVERAGE(OFFSET($AM$3,0,0,'Données projet'!$E$10+1,1))-AVERAGE(OFFSET($H$3,0,0,'Données projet'!$E$10+1,1))</f>
        <v>403.92523699584234</v>
      </c>
      <c r="AO177" s="59">
        <f t="shared" si="144"/>
        <v>218.36990038879748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108.04898383737844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108.04898383737844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19.8100000000004</v>
      </c>
      <c r="BE177" s="13">
        <f>BD177*VLOOKUP('Données projet'!$B$11,Paramètres!$A$1:$I$89,3,0)*VLOOKUP('Données projet'!$B$11,Paramètres!$A$1:$I$89,5,0)</f>
        <v>18.851196000000382</v>
      </c>
      <c r="BF177" s="13">
        <f t="shared" si="167"/>
        <v>6.172221809210666</v>
      </c>
      <c r="BG177" s="20">
        <f t="shared" si="168"/>
        <v>43.582452684375909</v>
      </c>
      <c r="BH177" s="59">
        <f t="shared" si="116"/>
        <v>336.91578601770925</v>
      </c>
      <c r="BI177" s="59">
        <f ca="1">AVERAGE(OFFSET($BH$3,0,0,'Données projet'!$E$11+1,1))-AVERAGE(OFFSET($H$3,0,0,'Données projet'!$E$11+1,1))</f>
        <v>555.30922539833159</v>
      </c>
      <c r="BJ177" s="59">
        <f t="shared" si="146"/>
        <v>292.20785527099503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124.35826441660544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124.35826441660544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243</v>
      </c>
      <c r="BZ177" s="13">
        <f>BY177*VLOOKUP('Données projet'!$B$12,Paramètres!$A$1:$I$89,3,0)*VLOOKUP('Données projet'!$B$12,Paramètres!$A$1:$I$89,5,0)</f>
        <v>212.28480000000002</v>
      </c>
      <c r="CA177" s="13">
        <f t="shared" si="170"/>
        <v>52.434557099704193</v>
      </c>
      <c r="CB177" s="20">
        <f t="shared" si="171"/>
        <v>461.05288028198476</v>
      </c>
      <c r="CC177" s="59">
        <f t="shared" si="119"/>
        <v>754.38621361531807</v>
      </c>
      <c r="CD177" s="59">
        <f ca="1">AVERAGE(OFFSET($CC$3,0,0,'Données projet'!$E$12+1,1))-AVERAGE(OFFSET($H$3,0,0,'Données projet'!$E$12+1,1))</f>
        <v>354.24684313982857</v>
      </c>
      <c r="CE177" s="59">
        <f t="shared" si="148"/>
        <v>322.65043486962185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12.965816554169022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12.965816554169022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319</v>
      </c>
      <c r="CU177" s="17">
        <f>CT177*VLOOKUP('Données projet'!$B$13,Paramètres!$A$1:$I$89,3,0)*VLOOKUP('Données projet'!$B$13,Paramètres!$A$1:$I$89,5,0)</f>
        <v>233.89079999999998</v>
      </c>
      <c r="CV177" s="13">
        <f t="shared" si="173"/>
        <v>57.123140349023068</v>
      </c>
      <c r="CW177" s="20">
        <f t="shared" si="174"/>
        <v>506.84927944121517</v>
      </c>
      <c r="CX177" s="59">
        <f t="shared" si="122"/>
        <v>800.18261277454849</v>
      </c>
      <c r="CY177" s="59">
        <f ca="1">AVERAGE(OFFSET($CX$3,0,0,'Données projet'!$E$13+1,1))-AVERAGE(OFFSET($H$3,0,0,'Données projet'!$E$13+1,1))</f>
        <v>328.55201074501201</v>
      </c>
      <c r="CZ177" s="59">
        <f t="shared" si="150"/>
        <v>321.81422611044985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6.1786269319831142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6.1786269319831142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328.00000000000006</v>
      </c>
      <c r="DP177" s="17">
        <f>DO177*VLOOKUP('Données projet'!$B$14,Paramètres!$A$1:$I$89,3,0)*VLOOKUP('Données projet'!$B$14,Paramètres!$A$1:$I$89,5,0)</f>
        <v>255.84000000000006</v>
      </c>
      <c r="DQ177" s="13">
        <f t="shared" si="176"/>
        <v>61.834803371075836</v>
      </c>
      <c r="DR177" s="20">
        <f t="shared" si="177"/>
        <v>553.28361587129041</v>
      </c>
      <c r="DS177" s="59">
        <f t="shared" si="125"/>
        <v>846.61694920462378</v>
      </c>
      <c r="DT177" s="59">
        <f ca="1">AVERAGE(OFFSET($DS$3,0,0,'Données projet'!$E$14+1,1))-AVERAGE(OFFSET($H$3,0,0,'Données projet'!$E$14+1,1))</f>
        <v>288.82868507674738</v>
      </c>
      <c r="DU177" s="59">
        <f t="shared" si="152"/>
        <v>283.48738729114024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6.2975246775102693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6.2975246775102693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404.00000000000017</v>
      </c>
      <c r="EK177" s="17">
        <f>EJ177*VLOOKUP('Données projet'!$B$15,Paramètres!$A$1:$I$89,3,0)*VLOOKUP('Données projet'!$B$15,Paramètres!$A$1:$I$89,5,0)</f>
        <v>346.63200000000018</v>
      </c>
      <c r="EL177" s="13">
        <f t="shared" si="179"/>
        <v>80.868615263336864</v>
      </c>
      <c r="EM177" s="20">
        <f t="shared" si="180"/>
        <v>744.56357158364528</v>
      </c>
      <c r="EN177" s="59">
        <f t="shared" si="128"/>
        <v>1037.8969049169787</v>
      </c>
      <c r="EO177" s="59">
        <f ca="1">AVERAGE(OFFSET($EN$3,0,0,'Données projet'!$E$15+1,1))-AVERAGE(OFFSET($H$3,0,0,'Données projet'!$E$15+1,1))</f>
        <v>447.47021939360354</v>
      </c>
      <c r="EP177" s="59">
        <f t="shared" si="154"/>
        <v>256.77417912163997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34.305310064242562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34.305310064242562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319</v>
      </c>
      <c r="FF177" s="17">
        <f>FE177*VLOOKUP('Données projet'!$B$16,Paramètres!$A$1:$I$89,3,0)*VLOOKUP('Données projet'!$B$16,Paramètres!$A$1:$I$89,5,0)</f>
        <v>253.79640000000001</v>
      </c>
      <c r="FG177" s="13">
        <f t="shared" si="182"/>
        <v>61.39816832228076</v>
      </c>
      <c r="FH177" s="20">
        <f t="shared" si="183"/>
        <v>548.96387316130563</v>
      </c>
      <c r="FI177" s="59">
        <f t="shared" si="131"/>
        <v>842.29720649463889</v>
      </c>
      <c r="FJ177" s="59">
        <f ca="1">AVERAGE(OFFSET($FI$3,0,0,'Données projet'!$E$16+1,1))-AVERAGE(OFFSET($H$3,0,0,'Données projet'!$E$16+1,1))</f>
        <v>353.37024194969638</v>
      </c>
      <c r="FK177" s="59">
        <f t="shared" si="156"/>
        <v>345.4750813433123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8.263646015413336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8.263646015413336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234.00000000000003</v>
      </c>
      <c r="GA177" s="17">
        <f>FZ177*VLOOKUP('Données projet'!$B$17,Paramètres!$A$1:$I$89,3,0)*VLOOKUP('Données projet'!$B$17,Paramètres!$A$1:$I$89,5,0)</f>
        <v>189.82080000000005</v>
      </c>
      <c r="GB177" s="13">
        <f t="shared" si="185"/>
        <v>47.500332100049796</v>
      </c>
      <c r="GC177" s="20">
        <f t="shared" si="186"/>
        <v>413.33430507425345</v>
      </c>
      <c r="GD177" s="59">
        <f t="shared" si="134"/>
        <v>706.66763840758676</v>
      </c>
      <c r="GE177" s="59">
        <f ca="1">AVERAGE(OFFSET($GD$3,0,0,'Données projet'!$E$17+1,1))-AVERAGE(OFFSET($H$3,0,0,'Données projet'!$E$17+1,1))</f>
        <v>272.90535195666996</v>
      </c>
      <c r="GF177" s="59">
        <f t="shared" si="158"/>
        <v>222.25422164416898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7.1943276542090251</v>
      </c>
      <c r="GM177" s="21">
        <f>EXP(-LN(2)/25)*GM176+(1-EXP(-LN(2)/25))/(LN(2)/25)*Calculateur!GH177*Calculateur!GJ177*VLOOKUP('Données projet'!$B$17,Paramètres!$A$1:$I$89,3,0)*0.475*44/12</f>
        <v>0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7.1943276542090251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6">
        <f t="shared" si="110"/>
        <v>256.66666666666669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19.8100000000004</v>
      </c>
      <c r="O178" s="13">
        <f>N178*VLOOKUP('Données projet'!$B$9,Paramètres!$A$1:$I$89,3,0)*VLOOKUP('Données projet'!$B$9,Paramètres!$A$1:$I$89,5,0)</f>
        <v>17.924088000000364</v>
      </c>
      <c r="P178" s="13">
        <f t="shared" si="141"/>
        <v>5.9032212091029486</v>
      </c>
      <c r="Q178" s="20">
        <f t="shared" si="162"/>
        <v>41.499230205854936</v>
      </c>
      <c r="R178" s="59">
        <f t="shared" si="109"/>
        <v>334.83256353918824</v>
      </c>
      <c r="S178" s="59">
        <f ca="1">AVERAGE(OFFSET($R$3,0,0,'Données projet'!$E$9+1,1))-AVERAGE(OFFSET($H$3,0,0,'Données projet'!$E$9+1,1))</f>
        <v>530.15029472203241</v>
      </c>
      <c r="T178" s="59">
        <f t="shared" si="142"/>
        <v>279.93992816625956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115.9236251269172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115.9236251269172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19.8100000000004</v>
      </c>
      <c r="AJ178" s="13">
        <f>AI178*VLOOKUP('Données projet'!$B$10,Paramètres!$A$1:$I$89,3,0)*VLOOKUP('Données projet'!$B$10,Paramètres!$A$1:$I$89,5,0)</f>
        <v>13.288548000000269</v>
      </c>
      <c r="AK178" s="13">
        <f t="shared" si="164"/>
        <v>4.531654695205642</v>
      </c>
      <c r="AL178" s="20">
        <f t="shared" si="165"/>
        <v>31.036853027483627</v>
      </c>
      <c r="AM178" s="59">
        <f t="shared" si="113"/>
        <v>324.37018636081694</v>
      </c>
      <c r="AN178" s="59">
        <f ca="1">AVERAGE(OFFSET($AM$3,0,0,'Données projet'!$E$10+1,1))-AVERAGE(OFFSET($H$3,0,0,'Données projet'!$E$10+1,1))</f>
        <v>403.92523699584234</v>
      </c>
      <c r="AO178" s="59">
        <f t="shared" si="144"/>
        <v>218.36990038879748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105.93020916770017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105.93020916770017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19.8100000000004</v>
      </c>
      <c r="BE178" s="13">
        <f>BD178*VLOOKUP('Données projet'!$B$11,Paramètres!$A$1:$I$89,3,0)*VLOOKUP('Données projet'!$B$11,Paramètres!$A$1:$I$89,5,0)</f>
        <v>18.851196000000382</v>
      </c>
      <c r="BF178" s="13">
        <f t="shared" si="167"/>
        <v>6.172221809210666</v>
      </c>
      <c r="BG178" s="20">
        <f t="shared" si="168"/>
        <v>43.582452684375909</v>
      </c>
      <c r="BH178" s="59">
        <f t="shared" si="116"/>
        <v>336.91578601770925</v>
      </c>
      <c r="BI178" s="59">
        <f ca="1">AVERAGE(OFFSET($BH$3,0,0,'Données projet'!$E$11+1,1))-AVERAGE(OFFSET($H$3,0,0,'Données projet'!$E$11+1,1))</f>
        <v>555.30922539833159</v>
      </c>
      <c r="BJ178" s="59">
        <f t="shared" si="146"/>
        <v>292.20785527099503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121.91967470244742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121.91967470244742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243</v>
      </c>
      <c r="BZ178" s="13">
        <f>BY178*VLOOKUP('Données projet'!$B$12,Paramètres!$A$1:$I$89,3,0)*VLOOKUP('Données projet'!$B$12,Paramètres!$A$1:$I$89,5,0)</f>
        <v>212.28480000000002</v>
      </c>
      <c r="CA178" s="13">
        <f t="shared" si="170"/>
        <v>52.434557099704193</v>
      </c>
      <c r="CB178" s="20">
        <f t="shared" si="171"/>
        <v>461.05288028198476</v>
      </c>
      <c r="CC178" s="59">
        <f t="shared" si="119"/>
        <v>754.38621361531807</v>
      </c>
      <c r="CD178" s="59">
        <f ca="1">AVERAGE(OFFSET($CC$3,0,0,'Données projet'!$E$12+1,1))-AVERAGE(OFFSET($H$3,0,0,'Données projet'!$E$12+1,1))</f>
        <v>354.24684313982857</v>
      </c>
      <c r="CE178" s="59">
        <f t="shared" si="148"/>
        <v>322.65043486962185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12.711564799908979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12.711564799908979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319</v>
      </c>
      <c r="CU178" s="17">
        <f>CT178*VLOOKUP('Données projet'!$B$13,Paramètres!$A$1:$I$89,3,0)*VLOOKUP('Données projet'!$B$13,Paramètres!$A$1:$I$89,5,0)</f>
        <v>233.89079999999998</v>
      </c>
      <c r="CV178" s="13">
        <f t="shared" si="173"/>
        <v>57.123140349023068</v>
      </c>
      <c r="CW178" s="20">
        <f t="shared" si="174"/>
        <v>506.84927944121517</v>
      </c>
      <c r="CX178" s="59">
        <f t="shared" si="122"/>
        <v>800.18261277454849</v>
      </c>
      <c r="CY178" s="59">
        <f ca="1">AVERAGE(OFFSET($CX$3,0,0,'Données projet'!$E$13+1,1))-AVERAGE(OFFSET($H$3,0,0,'Données projet'!$E$13+1,1))</f>
        <v>328.55201074501201</v>
      </c>
      <c r="CZ178" s="59">
        <f t="shared" si="150"/>
        <v>321.81422611044985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6.0574678264372368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6.0574678264372368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328.00000000000006</v>
      </c>
      <c r="DP178" s="17">
        <f>DO178*VLOOKUP('Données projet'!$B$14,Paramètres!$A$1:$I$89,3,0)*VLOOKUP('Données projet'!$B$14,Paramètres!$A$1:$I$89,5,0)</f>
        <v>255.84000000000006</v>
      </c>
      <c r="DQ178" s="13">
        <f t="shared" si="176"/>
        <v>61.834803371075836</v>
      </c>
      <c r="DR178" s="20">
        <f t="shared" si="177"/>
        <v>553.28361587129041</v>
      </c>
      <c r="DS178" s="59">
        <f t="shared" si="125"/>
        <v>846.61694920462378</v>
      </c>
      <c r="DT178" s="59">
        <f ca="1">AVERAGE(OFFSET($DS$3,0,0,'Données projet'!$E$14+1,1))-AVERAGE(OFFSET($H$3,0,0,'Données projet'!$E$14+1,1))</f>
        <v>288.82868507674738</v>
      </c>
      <c r="DU178" s="59">
        <f t="shared" si="152"/>
        <v>283.48738729114024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6.1740340596950682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6.1740340596950682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404.00000000000017</v>
      </c>
      <c r="EK178" s="17">
        <f>EJ178*VLOOKUP('Données projet'!$B$15,Paramètres!$A$1:$I$89,3,0)*VLOOKUP('Données projet'!$B$15,Paramètres!$A$1:$I$89,5,0)</f>
        <v>346.63200000000018</v>
      </c>
      <c r="EL178" s="13">
        <f t="shared" si="179"/>
        <v>80.868615263336864</v>
      </c>
      <c r="EM178" s="20">
        <f t="shared" si="180"/>
        <v>744.56357158364528</v>
      </c>
      <c r="EN178" s="59">
        <f t="shared" si="128"/>
        <v>1037.8969049169787</v>
      </c>
      <c r="EO178" s="59">
        <f ca="1">AVERAGE(OFFSET($EN$3,0,0,'Données projet'!$E$15+1,1))-AVERAGE(OFFSET($H$3,0,0,'Données projet'!$E$15+1,1))</f>
        <v>447.47021939360354</v>
      </c>
      <c r="EP178" s="59">
        <f t="shared" si="154"/>
        <v>256.77417912163997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33.632603858055816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33.632603858055816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319</v>
      </c>
      <c r="FF178" s="17">
        <f>FE178*VLOOKUP('Données projet'!$B$16,Paramètres!$A$1:$I$89,3,0)*VLOOKUP('Données projet'!$B$16,Paramètres!$A$1:$I$89,5,0)</f>
        <v>253.79640000000001</v>
      </c>
      <c r="FG178" s="13">
        <f t="shared" si="182"/>
        <v>61.39816832228076</v>
      </c>
      <c r="FH178" s="20">
        <f t="shared" si="183"/>
        <v>548.96387316130563</v>
      </c>
      <c r="FI178" s="59">
        <f t="shared" si="131"/>
        <v>842.29720649463889</v>
      </c>
      <c r="FJ178" s="59">
        <f ca="1">AVERAGE(OFFSET($FI$3,0,0,'Données projet'!$E$16+1,1))-AVERAGE(OFFSET($H$3,0,0,'Données projet'!$E$16+1,1))</f>
        <v>353.37024194969638</v>
      </c>
      <c r="FK178" s="59">
        <f t="shared" si="156"/>
        <v>345.4750813433123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8.1016009573774586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8.1016009573774586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234.00000000000003</v>
      </c>
      <c r="GA178" s="17">
        <f>FZ178*VLOOKUP('Données projet'!$B$17,Paramètres!$A$1:$I$89,3,0)*VLOOKUP('Données projet'!$B$17,Paramètres!$A$1:$I$89,5,0)</f>
        <v>189.82080000000005</v>
      </c>
      <c r="GB178" s="13">
        <f t="shared" si="185"/>
        <v>47.500332100049796</v>
      </c>
      <c r="GC178" s="20">
        <f t="shared" si="186"/>
        <v>413.33430507425345</v>
      </c>
      <c r="GD178" s="59">
        <f t="shared" si="134"/>
        <v>706.66763840758676</v>
      </c>
      <c r="GE178" s="59">
        <f ca="1">AVERAGE(OFFSET($GD$3,0,0,'Données projet'!$E$17+1,1))-AVERAGE(OFFSET($H$3,0,0,'Données projet'!$E$17+1,1))</f>
        <v>272.90535195666996</v>
      </c>
      <c r="GF178" s="59">
        <f t="shared" si="158"/>
        <v>222.25422164416898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7.0532512770165656</v>
      </c>
      <c r="GM178" s="21">
        <f>EXP(-LN(2)/25)*GM177+(1-EXP(-LN(2)/25))/(LN(2)/25)*Calculateur!GH178*Calculateur!GJ178*VLOOKUP('Données projet'!$B$17,Paramètres!$A$1:$I$89,3,0)*0.475*44/12</f>
        <v>0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7.0532512770165656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6">
        <f t="shared" si="110"/>
        <v>256.66666666666669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19.8100000000004</v>
      </c>
      <c r="O179" s="13">
        <f>N179*VLOOKUP('Données projet'!$B$9,Paramètres!$A$1:$I$89,3,0)*VLOOKUP('Données projet'!$B$9,Paramètres!$A$1:$I$89,5,0)</f>
        <v>17.924088000000364</v>
      </c>
      <c r="P179" s="13">
        <f t="shared" si="141"/>
        <v>5.9032212091029486</v>
      </c>
      <c r="Q179" s="20">
        <f t="shared" si="162"/>
        <v>41.499230205854936</v>
      </c>
      <c r="R179" s="59">
        <f t="shared" si="109"/>
        <v>334.83256353918824</v>
      </c>
      <c r="S179" s="59">
        <f ca="1">AVERAGE(OFFSET($R$3,0,0,'Données projet'!$E$9+1,1))-AVERAGE(OFFSET($H$3,0,0,'Données projet'!$E$9+1,1))</f>
        <v>530.15029472203241</v>
      </c>
      <c r="T179" s="59">
        <f t="shared" si="142"/>
        <v>279.93992816625956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113.65043354460801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113.65043354460801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19.8100000000004</v>
      </c>
      <c r="AJ179" s="13">
        <f>AI179*VLOOKUP('Données projet'!$B$10,Paramètres!$A$1:$I$89,3,0)*VLOOKUP('Données projet'!$B$10,Paramètres!$A$1:$I$89,5,0)</f>
        <v>13.288548000000269</v>
      </c>
      <c r="AK179" s="13">
        <f t="shared" si="164"/>
        <v>4.531654695205642</v>
      </c>
      <c r="AL179" s="20">
        <f t="shared" si="165"/>
        <v>31.036853027483627</v>
      </c>
      <c r="AM179" s="59">
        <f t="shared" si="113"/>
        <v>324.37018636081694</v>
      </c>
      <c r="AN179" s="59">
        <f ca="1">AVERAGE(OFFSET($AM$3,0,0,'Données projet'!$E$10+1,1))-AVERAGE(OFFSET($H$3,0,0,'Données projet'!$E$10+1,1))</f>
        <v>403.92523699584234</v>
      </c>
      <c r="AO179" s="59">
        <f t="shared" si="144"/>
        <v>218.36990038879748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103.85298237696935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103.85298237696935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19.8100000000004</v>
      </c>
      <c r="BE179" s="13">
        <f>BD179*VLOOKUP('Données projet'!$B$11,Paramètres!$A$1:$I$89,3,0)*VLOOKUP('Données projet'!$B$11,Paramètres!$A$1:$I$89,5,0)</f>
        <v>18.851196000000382</v>
      </c>
      <c r="BF179" s="13">
        <f t="shared" si="167"/>
        <v>6.172221809210666</v>
      </c>
      <c r="BG179" s="20">
        <f t="shared" si="168"/>
        <v>43.582452684375909</v>
      </c>
      <c r="BH179" s="59">
        <f t="shared" si="116"/>
        <v>336.91578601770925</v>
      </c>
      <c r="BI179" s="59">
        <f ca="1">AVERAGE(OFFSET($BH$3,0,0,'Données projet'!$E$11+1,1))-AVERAGE(OFFSET($H$3,0,0,'Données projet'!$E$11+1,1))</f>
        <v>555.30922539833159</v>
      </c>
      <c r="BJ179" s="59">
        <f t="shared" si="146"/>
        <v>292.20785527099503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119.5289042451912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119.5289042451912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243</v>
      </c>
      <c r="BZ179" s="13">
        <f>BY179*VLOOKUP('Données projet'!$B$12,Paramètres!$A$1:$I$89,3,0)*VLOOKUP('Données projet'!$B$12,Paramètres!$A$1:$I$89,5,0)</f>
        <v>212.28480000000002</v>
      </c>
      <c r="CA179" s="13">
        <f t="shared" si="170"/>
        <v>52.434557099704193</v>
      </c>
      <c r="CB179" s="20">
        <f t="shared" si="171"/>
        <v>461.05288028198476</v>
      </c>
      <c r="CC179" s="59">
        <f t="shared" si="119"/>
        <v>754.38621361531807</v>
      </c>
      <c r="CD179" s="59">
        <f ca="1">AVERAGE(OFFSET($CC$3,0,0,'Données projet'!$E$12+1,1))-AVERAGE(OFFSET($H$3,0,0,'Données projet'!$E$12+1,1))</f>
        <v>354.24684313982857</v>
      </c>
      <c r="CE179" s="59">
        <f t="shared" si="148"/>
        <v>322.65043486962185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12.462298767471719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12.462298767471719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319</v>
      </c>
      <c r="CU179" s="17">
        <f>CT179*VLOOKUP('Données projet'!$B$13,Paramètres!$A$1:$I$89,3,0)*VLOOKUP('Données projet'!$B$13,Paramètres!$A$1:$I$89,5,0)</f>
        <v>233.89079999999998</v>
      </c>
      <c r="CV179" s="13">
        <f t="shared" si="173"/>
        <v>57.123140349023068</v>
      </c>
      <c r="CW179" s="20">
        <f t="shared" si="174"/>
        <v>506.84927944121517</v>
      </c>
      <c r="CX179" s="59">
        <f t="shared" si="122"/>
        <v>800.18261277454849</v>
      </c>
      <c r="CY179" s="59">
        <f ca="1">AVERAGE(OFFSET($CX$3,0,0,'Données projet'!$E$13+1,1))-AVERAGE(OFFSET($H$3,0,0,'Données projet'!$E$13+1,1))</f>
        <v>328.55201074501201</v>
      </c>
      <c r="CZ179" s="59">
        <f t="shared" si="150"/>
        <v>321.81422611044985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5.9386845770513563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5.9386845770513563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328.00000000000006</v>
      </c>
      <c r="DP179" s="17">
        <f>DO179*VLOOKUP('Données projet'!$B$14,Paramètres!$A$1:$I$89,3,0)*VLOOKUP('Données projet'!$B$14,Paramètres!$A$1:$I$89,5,0)</f>
        <v>255.84000000000006</v>
      </c>
      <c r="DQ179" s="13">
        <f t="shared" si="176"/>
        <v>61.834803371075836</v>
      </c>
      <c r="DR179" s="20">
        <f t="shared" si="177"/>
        <v>553.28361587129041</v>
      </c>
      <c r="DS179" s="59">
        <f t="shared" si="125"/>
        <v>846.61694920462378</v>
      </c>
      <c r="DT179" s="59">
        <f ca="1">AVERAGE(OFFSET($DS$3,0,0,'Données projet'!$E$14+1,1))-AVERAGE(OFFSET($H$3,0,0,'Données projet'!$E$14+1,1))</f>
        <v>288.82868507674738</v>
      </c>
      <c r="DU179" s="59">
        <f t="shared" si="152"/>
        <v>283.48738729114024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6.052965017573384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6.052965017573384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404.00000000000017</v>
      </c>
      <c r="EK179" s="17">
        <f>EJ179*VLOOKUP('Données projet'!$B$15,Paramètres!$A$1:$I$89,3,0)*VLOOKUP('Données projet'!$B$15,Paramètres!$A$1:$I$89,5,0)</f>
        <v>346.63200000000018</v>
      </c>
      <c r="EL179" s="13">
        <f t="shared" si="179"/>
        <v>80.868615263336864</v>
      </c>
      <c r="EM179" s="20">
        <f t="shared" si="180"/>
        <v>744.56357158364528</v>
      </c>
      <c r="EN179" s="59">
        <f t="shared" si="128"/>
        <v>1037.8969049169787</v>
      </c>
      <c r="EO179" s="59">
        <f ca="1">AVERAGE(OFFSET($EN$3,0,0,'Données projet'!$E$15+1,1))-AVERAGE(OFFSET($H$3,0,0,'Données projet'!$E$15+1,1))</f>
        <v>447.47021939360354</v>
      </c>
      <c r="EP179" s="59">
        <f t="shared" si="154"/>
        <v>256.77417912163997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32.973089010262122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32.973089010262122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319</v>
      </c>
      <c r="FF179" s="17">
        <f>FE179*VLOOKUP('Données projet'!$B$16,Paramètres!$A$1:$I$89,3,0)*VLOOKUP('Données projet'!$B$16,Paramètres!$A$1:$I$89,5,0)</f>
        <v>253.79640000000001</v>
      </c>
      <c r="FG179" s="13">
        <f t="shared" si="182"/>
        <v>61.39816832228076</v>
      </c>
      <c r="FH179" s="20">
        <f t="shared" si="183"/>
        <v>548.96387316130563</v>
      </c>
      <c r="FI179" s="59">
        <f t="shared" si="131"/>
        <v>842.29720649463889</v>
      </c>
      <c r="FJ179" s="59">
        <f ca="1">AVERAGE(OFFSET($FI$3,0,0,'Données projet'!$E$16+1,1))-AVERAGE(OFFSET($H$3,0,0,'Données projet'!$E$16+1,1))</f>
        <v>353.37024194969638</v>
      </c>
      <c r="FK179" s="59">
        <f t="shared" si="156"/>
        <v>345.4750813433123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7.9427335040919393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7.9427335040919393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234.00000000000003</v>
      </c>
      <c r="GA179" s="17">
        <f>FZ179*VLOOKUP('Données projet'!$B$17,Paramètres!$A$1:$I$89,3,0)*VLOOKUP('Données projet'!$B$17,Paramètres!$A$1:$I$89,5,0)</f>
        <v>189.82080000000005</v>
      </c>
      <c r="GB179" s="13">
        <f t="shared" si="185"/>
        <v>47.500332100049796</v>
      </c>
      <c r="GC179" s="20">
        <f t="shared" si="186"/>
        <v>413.33430507425345</v>
      </c>
      <c r="GD179" s="59">
        <f t="shared" si="134"/>
        <v>706.66763840758676</v>
      </c>
      <c r="GE179" s="59">
        <f ca="1">AVERAGE(OFFSET($GD$3,0,0,'Données projet'!$E$17+1,1))-AVERAGE(OFFSET($H$3,0,0,'Données projet'!$E$17+1,1))</f>
        <v>272.90535195666996</v>
      </c>
      <c r="GF179" s="59">
        <f t="shared" si="158"/>
        <v>222.25422164416898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6.9149413215327566</v>
      </c>
      <c r="GM179" s="21">
        <f>EXP(-LN(2)/25)*GM178+(1-EXP(-LN(2)/25))/(LN(2)/25)*Calculateur!GH179*Calculateur!GJ179*VLOOKUP('Données projet'!$B$17,Paramètres!$A$1:$I$89,3,0)*0.475*44/12</f>
        <v>0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6.9149413215327566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6">
        <f t="shared" si="110"/>
        <v>256.66666666666669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19.8100000000004</v>
      </c>
      <c r="O180" s="13">
        <f>N180*VLOOKUP('Données projet'!$B$9,Paramètres!$A$1:$I$89,3,0)*VLOOKUP('Données projet'!$B$9,Paramètres!$A$1:$I$89,5,0)</f>
        <v>17.924088000000364</v>
      </c>
      <c r="P180" s="13">
        <f t="shared" si="141"/>
        <v>5.9032212091029486</v>
      </c>
      <c r="Q180" s="20">
        <f t="shared" si="162"/>
        <v>41.499230205854936</v>
      </c>
      <c r="R180" s="59">
        <f t="shared" si="109"/>
        <v>334.83256353918824</v>
      </c>
      <c r="S180" s="59">
        <f ca="1">AVERAGE(OFFSET($R$3,0,0,'Données projet'!$E$9+1,1))-AVERAGE(OFFSET($H$3,0,0,'Données projet'!$E$9+1,1))</f>
        <v>530.15029472203241</v>
      </c>
      <c r="T180" s="59">
        <f t="shared" si="142"/>
        <v>279.93992816625956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111.42181786271793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111.42181786271793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19.8100000000004</v>
      </c>
      <c r="AJ180" s="13">
        <f>AI180*VLOOKUP('Données projet'!$B$10,Paramètres!$A$1:$I$89,3,0)*VLOOKUP('Données projet'!$B$10,Paramètres!$A$1:$I$89,5,0)</f>
        <v>13.288548000000269</v>
      </c>
      <c r="AK180" s="13">
        <f t="shared" si="164"/>
        <v>4.531654695205642</v>
      </c>
      <c r="AL180" s="20">
        <f t="shared" si="165"/>
        <v>31.036853027483627</v>
      </c>
      <c r="AM180" s="59">
        <f t="shared" si="113"/>
        <v>324.37018636081694</v>
      </c>
      <c r="AN180" s="59">
        <f ca="1">AVERAGE(OFFSET($AM$3,0,0,'Données projet'!$E$10+1,1))-AVERAGE(OFFSET($H$3,0,0,'Données projet'!$E$10+1,1))</f>
        <v>403.92523699584234</v>
      </c>
      <c r="AO180" s="59">
        <f t="shared" si="144"/>
        <v>218.36990038879748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101.81648873662152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101.81648873662152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19.8100000000004</v>
      </c>
      <c r="BE180" s="13">
        <f>BD180*VLOOKUP('Données projet'!$B$11,Paramètres!$A$1:$I$89,3,0)*VLOOKUP('Données projet'!$B$11,Paramètres!$A$1:$I$89,5,0)</f>
        <v>18.851196000000382</v>
      </c>
      <c r="BF180" s="13">
        <f t="shared" si="167"/>
        <v>6.172221809210666</v>
      </c>
      <c r="BG180" s="20">
        <f t="shared" si="168"/>
        <v>43.582452684375909</v>
      </c>
      <c r="BH180" s="59">
        <f t="shared" si="116"/>
        <v>336.91578601770925</v>
      </c>
      <c r="BI180" s="59">
        <f ca="1">AVERAGE(OFFSET($BH$3,0,0,'Données projet'!$E$11+1,1))-AVERAGE(OFFSET($H$3,0,0,'Données projet'!$E$11+1,1))</f>
        <v>555.30922539833159</v>
      </c>
      <c r="BJ180" s="59">
        <f t="shared" si="146"/>
        <v>292.20785527099503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117.18501533837578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117.18501533837578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243</v>
      </c>
      <c r="BZ180" s="13">
        <f>BY180*VLOOKUP('Données projet'!$B$12,Paramètres!$A$1:$I$89,3,0)*VLOOKUP('Données projet'!$B$12,Paramètres!$A$1:$I$89,5,0)</f>
        <v>212.28480000000002</v>
      </c>
      <c r="CA180" s="13">
        <f t="shared" si="170"/>
        <v>52.434557099704193</v>
      </c>
      <c r="CB180" s="20">
        <f t="shared" si="171"/>
        <v>461.05288028198476</v>
      </c>
      <c r="CC180" s="59">
        <f t="shared" si="119"/>
        <v>754.38621361531807</v>
      </c>
      <c r="CD180" s="59">
        <f ca="1">AVERAGE(OFFSET($CC$3,0,0,'Données projet'!$E$12+1,1))-AVERAGE(OFFSET($H$3,0,0,'Données projet'!$E$12+1,1))</f>
        <v>354.24684313982857</v>
      </c>
      <c r="CE180" s="59">
        <f t="shared" si="148"/>
        <v>322.65043486962185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12.217920689893285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12.217920689893285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319</v>
      </c>
      <c r="CU180" s="17">
        <f>CT180*VLOOKUP('Données projet'!$B$13,Paramètres!$A$1:$I$89,3,0)*VLOOKUP('Données projet'!$B$13,Paramètres!$A$1:$I$89,5,0)</f>
        <v>233.89079999999998</v>
      </c>
      <c r="CV180" s="13">
        <f t="shared" si="173"/>
        <v>57.123140349023068</v>
      </c>
      <c r="CW180" s="20">
        <f t="shared" si="174"/>
        <v>506.84927944121517</v>
      </c>
      <c r="CX180" s="59">
        <f t="shared" si="122"/>
        <v>800.18261277454849</v>
      </c>
      <c r="CY180" s="59">
        <f ca="1">AVERAGE(OFFSET($CX$3,0,0,'Données projet'!$E$13+1,1))-AVERAGE(OFFSET($H$3,0,0,'Données projet'!$E$13+1,1))</f>
        <v>328.55201074501201</v>
      </c>
      <c r="CZ180" s="59">
        <f t="shared" si="150"/>
        <v>321.81422611044985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5.8222305947353048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5.8222305947353048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328.00000000000006</v>
      </c>
      <c r="DP180" s="17">
        <f>DO180*VLOOKUP('Données projet'!$B$14,Paramètres!$A$1:$I$89,3,0)*VLOOKUP('Données projet'!$B$14,Paramètres!$A$1:$I$89,5,0)</f>
        <v>255.84000000000006</v>
      </c>
      <c r="DQ180" s="13">
        <f t="shared" si="176"/>
        <v>61.834803371075836</v>
      </c>
      <c r="DR180" s="20">
        <f t="shared" si="177"/>
        <v>553.28361587129041</v>
      </c>
      <c r="DS180" s="59">
        <f t="shared" si="125"/>
        <v>846.61694920462378</v>
      </c>
      <c r="DT180" s="59">
        <f ca="1">AVERAGE(OFFSET($DS$3,0,0,'Données projet'!$E$14+1,1))-AVERAGE(OFFSET($H$3,0,0,'Données projet'!$E$14+1,1))</f>
        <v>288.82868507674738</v>
      </c>
      <c r="DU180" s="59">
        <f t="shared" si="152"/>
        <v>283.48738729114024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5.9342700655228811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5.9342700655228811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404.00000000000017</v>
      </c>
      <c r="EK180" s="17">
        <f>EJ180*VLOOKUP('Données projet'!$B$15,Paramètres!$A$1:$I$89,3,0)*VLOOKUP('Données projet'!$B$15,Paramètres!$A$1:$I$89,5,0)</f>
        <v>346.63200000000018</v>
      </c>
      <c r="EL180" s="13">
        <f t="shared" si="179"/>
        <v>80.868615263336864</v>
      </c>
      <c r="EM180" s="20">
        <f t="shared" si="180"/>
        <v>744.56357158364528</v>
      </c>
      <c r="EN180" s="59">
        <f t="shared" si="128"/>
        <v>1037.8969049169787</v>
      </c>
      <c r="EO180" s="59">
        <f ca="1">AVERAGE(OFFSET($EN$3,0,0,'Données projet'!$E$15+1,1))-AVERAGE(OFFSET($H$3,0,0,'Données projet'!$E$15+1,1))</f>
        <v>447.47021939360354</v>
      </c>
      <c r="EP180" s="59">
        <f t="shared" si="154"/>
        <v>256.77417912163997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32.32650684636932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32.32650684636932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319</v>
      </c>
      <c r="FF180" s="17">
        <f>FE180*VLOOKUP('Données projet'!$B$16,Paramètres!$A$1:$I$89,3,0)*VLOOKUP('Données projet'!$B$16,Paramètres!$A$1:$I$89,5,0)</f>
        <v>253.79640000000001</v>
      </c>
      <c r="FG180" s="13">
        <f t="shared" si="182"/>
        <v>61.39816832228076</v>
      </c>
      <c r="FH180" s="20">
        <f t="shared" si="183"/>
        <v>548.96387316130563</v>
      </c>
      <c r="FI180" s="59">
        <f t="shared" si="131"/>
        <v>842.29720649463889</v>
      </c>
      <c r="FJ180" s="59">
        <f ca="1">AVERAGE(OFFSET($FI$3,0,0,'Données projet'!$E$16+1,1))-AVERAGE(OFFSET($H$3,0,0,'Données projet'!$E$16+1,1))</f>
        <v>353.37024194969638</v>
      </c>
      <c r="FK180" s="59">
        <f t="shared" si="156"/>
        <v>345.4750813433123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7.7869813446657705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7.7869813446657705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234.00000000000003</v>
      </c>
      <c r="GA180" s="17">
        <f>FZ180*VLOOKUP('Données projet'!$B$17,Paramètres!$A$1:$I$89,3,0)*VLOOKUP('Données projet'!$B$17,Paramètres!$A$1:$I$89,5,0)</f>
        <v>189.82080000000005</v>
      </c>
      <c r="GB180" s="13">
        <f t="shared" si="185"/>
        <v>47.500332100049796</v>
      </c>
      <c r="GC180" s="20">
        <f t="shared" si="186"/>
        <v>413.33430507425345</v>
      </c>
      <c r="GD180" s="59">
        <f t="shared" si="134"/>
        <v>706.66763840758676</v>
      </c>
      <c r="GE180" s="59">
        <f ca="1">AVERAGE(OFFSET($GD$3,0,0,'Données projet'!$E$17+1,1))-AVERAGE(OFFSET($H$3,0,0,'Données projet'!$E$17+1,1))</f>
        <v>272.90535195666996</v>
      </c>
      <c r="GF180" s="59">
        <f t="shared" si="158"/>
        <v>222.25422164416898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6.7793435399152422</v>
      </c>
      <c r="GM180" s="21">
        <f>EXP(-LN(2)/25)*GM179+(1-EXP(-LN(2)/25))/(LN(2)/25)*Calculateur!GH180*Calculateur!GJ180*VLOOKUP('Données projet'!$B$17,Paramètres!$A$1:$I$89,3,0)*0.475*44/12</f>
        <v>0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6.7793435399152422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6">
        <f t="shared" si="110"/>
        <v>256.66666666666669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19.8100000000004</v>
      </c>
      <c r="O181" s="13">
        <f>N181*VLOOKUP('Données projet'!$B$9,Paramètres!$A$1:$I$89,3,0)*VLOOKUP('Données projet'!$B$9,Paramètres!$A$1:$I$89,5,0)</f>
        <v>17.924088000000364</v>
      </c>
      <c r="P181" s="13">
        <f t="shared" si="141"/>
        <v>5.9032212091029486</v>
      </c>
      <c r="Q181" s="20">
        <f t="shared" si="162"/>
        <v>41.499230205854936</v>
      </c>
      <c r="R181" s="59">
        <f t="shared" si="109"/>
        <v>334.83256353918824</v>
      </c>
      <c r="S181" s="59">
        <f ca="1">AVERAGE(OFFSET($R$3,0,0,'Données projet'!$E$9+1,1))-AVERAGE(OFFSET($H$3,0,0,'Données projet'!$E$9+1,1))</f>
        <v>530.15029472203241</v>
      </c>
      <c r="T181" s="59">
        <f t="shared" si="142"/>
        <v>279.93992816625956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109.23690397502837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109.23690397502837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19.8100000000004</v>
      </c>
      <c r="AJ181" s="13">
        <f>AI181*VLOOKUP('Données projet'!$B$10,Paramètres!$A$1:$I$89,3,0)*VLOOKUP('Données projet'!$B$10,Paramètres!$A$1:$I$89,5,0)</f>
        <v>13.288548000000269</v>
      </c>
      <c r="AK181" s="13">
        <f t="shared" si="164"/>
        <v>4.531654695205642</v>
      </c>
      <c r="AL181" s="20">
        <f t="shared" si="165"/>
        <v>31.036853027483627</v>
      </c>
      <c r="AM181" s="59">
        <f t="shared" si="113"/>
        <v>324.37018636081694</v>
      </c>
      <c r="AN181" s="59">
        <f ca="1">AVERAGE(OFFSET($AM$3,0,0,'Données projet'!$E$10+1,1))-AVERAGE(OFFSET($H$3,0,0,'Données projet'!$E$10+1,1))</f>
        <v>403.92523699584234</v>
      </c>
      <c r="AO181" s="59">
        <f t="shared" si="144"/>
        <v>218.36990038879748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99.819929494422453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99.819929494422453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19.8100000000004</v>
      </c>
      <c r="BE181" s="13">
        <f>BD181*VLOOKUP('Données projet'!$B$11,Paramètres!$A$1:$I$89,3,0)*VLOOKUP('Données projet'!$B$11,Paramètres!$A$1:$I$89,5,0)</f>
        <v>18.851196000000382</v>
      </c>
      <c r="BF181" s="13">
        <f t="shared" si="167"/>
        <v>6.172221809210666</v>
      </c>
      <c r="BG181" s="20">
        <f t="shared" si="168"/>
        <v>43.582452684375909</v>
      </c>
      <c r="BH181" s="59">
        <f t="shared" si="116"/>
        <v>336.91578601770925</v>
      </c>
      <c r="BI181" s="59">
        <f ca="1">AVERAGE(OFFSET($BH$3,0,0,'Données projet'!$E$11+1,1))-AVERAGE(OFFSET($H$3,0,0,'Données projet'!$E$11+1,1))</f>
        <v>555.30922539833159</v>
      </c>
      <c r="BJ181" s="59">
        <f t="shared" si="146"/>
        <v>292.20785527099503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114.88708866339194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114.88708866339194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243</v>
      </c>
      <c r="BZ181" s="13">
        <f>BY181*VLOOKUP('Données projet'!$B$12,Paramètres!$A$1:$I$89,3,0)*VLOOKUP('Données projet'!$B$12,Paramètres!$A$1:$I$89,5,0)</f>
        <v>212.28480000000002</v>
      </c>
      <c r="CA181" s="13">
        <f t="shared" si="170"/>
        <v>52.434557099704193</v>
      </c>
      <c r="CB181" s="20">
        <f t="shared" si="171"/>
        <v>461.05288028198476</v>
      </c>
      <c r="CC181" s="59">
        <f t="shared" si="119"/>
        <v>754.38621361531807</v>
      </c>
      <c r="CD181" s="59">
        <f ca="1">AVERAGE(OFFSET($CC$3,0,0,'Données projet'!$E$12+1,1))-AVERAGE(OFFSET($H$3,0,0,'Données projet'!$E$12+1,1))</f>
        <v>354.24684313982857</v>
      </c>
      <c r="CE181" s="59">
        <f t="shared" si="148"/>
        <v>322.65043486962185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11.978334717360255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11.978334717360255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319</v>
      </c>
      <c r="CU181" s="17">
        <f>CT181*VLOOKUP('Données projet'!$B$13,Paramètres!$A$1:$I$89,3,0)*VLOOKUP('Données projet'!$B$13,Paramètres!$A$1:$I$89,5,0)</f>
        <v>233.89079999999998</v>
      </c>
      <c r="CV181" s="13">
        <f t="shared" si="173"/>
        <v>57.123140349023068</v>
      </c>
      <c r="CW181" s="20">
        <f t="shared" si="174"/>
        <v>506.84927944121517</v>
      </c>
      <c r="CX181" s="59">
        <f t="shared" si="122"/>
        <v>800.18261277454849</v>
      </c>
      <c r="CY181" s="59">
        <f ca="1">AVERAGE(OFFSET($CX$3,0,0,'Données projet'!$E$13+1,1))-AVERAGE(OFFSET($H$3,0,0,'Données projet'!$E$13+1,1))</f>
        <v>328.55201074501201</v>
      </c>
      <c r="CZ181" s="59">
        <f t="shared" si="150"/>
        <v>321.81422611044985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5.708060203982555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5.708060203982555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328.00000000000006</v>
      </c>
      <c r="DP181" s="17">
        <f>DO181*VLOOKUP('Données projet'!$B$14,Paramètres!$A$1:$I$89,3,0)*VLOOKUP('Données projet'!$B$14,Paramètres!$A$1:$I$89,5,0)</f>
        <v>255.84000000000006</v>
      </c>
      <c r="DQ181" s="13">
        <f t="shared" si="176"/>
        <v>61.834803371075836</v>
      </c>
      <c r="DR181" s="20">
        <f t="shared" si="177"/>
        <v>553.28361587129041</v>
      </c>
      <c r="DS181" s="59">
        <f t="shared" si="125"/>
        <v>846.61694920462378</v>
      </c>
      <c r="DT181" s="59">
        <f ca="1">AVERAGE(OFFSET($DS$3,0,0,'Données projet'!$E$14+1,1))-AVERAGE(OFFSET($H$3,0,0,'Données projet'!$E$14+1,1))</f>
        <v>288.82868507674738</v>
      </c>
      <c r="DU181" s="59">
        <f t="shared" si="152"/>
        <v>283.48738729114024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5.8179026490853163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5.8179026490853163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404.00000000000017</v>
      </c>
      <c r="EK181" s="17">
        <f>EJ181*VLOOKUP('Données projet'!$B$15,Paramètres!$A$1:$I$89,3,0)*VLOOKUP('Données projet'!$B$15,Paramètres!$A$1:$I$89,5,0)</f>
        <v>346.63200000000018</v>
      </c>
      <c r="EL181" s="13">
        <f t="shared" si="179"/>
        <v>80.868615263336864</v>
      </c>
      <c r="EM181" s="20">
        <f t="shared" si="180"/>
        <v>744.56357158364528</v>
      </c>
      <c r="EN181" s="59">
        <f t="shared" si="128"/>
        <v>1037.8969049169787</v>
      </c>
      <c r="EO181" s="59">
        <f ca="1">AVERAGE(OFFSET($EN$3,0,0,'Données projet'!$E$15+1,1))-AVERAGE(OFFSET($H$3,0,0,'Données projet'!$E$15+1,1))</f>
        <v>447.47021939360354</v>
      </c>
      <c r="EP181" s="59">
        <f t="shared" si="154"/>
        <v>256.77417912163997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31.69260376433428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31.69260376433428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319</v>
      </c>
      <c r="FF181" s="17">
        <f>FE181*VLOOKUP('Données projet'!$B$16,Paramètres!$A$1:$I$89,3,0)*VLOOKUP('Données projet'!$B$16,Paramètres!$A$1:$I$89,5,0)</f>
        <v>253.79640000000001</v>
      </c>
      <c r="FG181" s="13">
        <f t="shared" si="182"/>
        <v>61.39816832228076</v>
      </c>
      <c r="FH181" s="20">
        <f t="shared" si="183"/>
        <v>548.96387316130563</v>
      </c>
      <c r="FI181" s="59">
        <f t="shared" si="131"/>
        <v>842.29720649463889</v>
      </c>
      <c r="FJ181" s="59">
        <f ca="1">AVERAGE(OFFSET($FI$3,0,0,'Données projet'!$E$16+1,1))-AVERAGE(OFFSET($H$3,0,0,'Données projet'!$E$16+1,1))</f>
        <v>353.37024194969638</v>
      </c>
      <c r="FK181" s="59">
        <f t="shared" si="156"/>
        <v>345.4750813433123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7.6342833900865124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7.6342833900865124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234.00000000000003</v>
      </c>
      <c r="GA181" s="17">
        <f>FZ181*VLOOKUP('Données projet'!$B$17,Paramètres!$A$1:$I$89,3,0)*VLOOKUP('Données projet'!$B$17,Paramètres!$A$1:$I$89,5,0)</f>
        <v>189.82080000000005</v>
      </c>
      <c r="GB181" s="13">
        <f t="shared" si="185"/>
        <v>47.500332100049796</v>
      </c>
      <c r="GC181" s="20">
        <f t="shared" si="186"/>
        <v>413.33430507425345</v>
      </c>
      <c r="GD181" s="59">
        <f t="shared" si="134"/>
        <v>706.66763840758676</v>
      </c>
      <c r="GE181" s="59">
        <f ca="1">AVERAGE(OFFSET($GD$3,0,0,'Données projet'!$E$17+1,1))-AVERAGE(OFFSET($H$3,0,0,'Données projet'!$E$17+1,1))</f>
        <v>272.90535195666996</v>
      </c>
      <c r="GF181" s="59">
        <f t="shared" si="158"/>
        <v>222.25422164416898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6.6464047480887674</v>
      </c>
      <c r="GM181" s="21">
        <f>EXP(-LN(2)/25)*GM180+(1-EXP(-LN(2)/25))/(LN(2)/25)*Calculateur!GH181*Calculateur!GJ181*VLOOKUP('Données projet'!$B$17,Paramètres!$A$1:$I$89,3,0)*0.475*44/12</f>
        <v>0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6.6464047480887674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6">
        <f t="shared" si="110"/>
        <v>256.66666666666669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19.8100000000004</v>
      </c>
      <c r="O182" s="13">
        <f>N182*VLOOKUP('Données projet'!$B$9,Paramètres!$A$1:$I$89,3,0)*VLOOKUP('Données projet'!$B$9,Paramètres!$A$1:$I$89,5,0)</f>
        <v>17.924088000000364</v>
      </c>
      <c r="P182" s="13">
        <f t="shared" si="141"/>
        <v>5.9032212091029486</v>
      </c>
      <c r="Q182" s="20">
        <f t="shared" si="162"/>
        <v>41.499230205854936</v>
      </c>
      <c r="R182" s="59">
        <f t="shared" si="109"/>
        <v>334.83256353918824</v>
      </c>
      <c r="S182" s="59">
        <f ca="1">AVERAGE(OFFSET($R$3,0,0,'Données projet'!$E$9+1,1))-AVERAGE(OFFSET($H$3,0,0,'Données projet'!$E$9+1,1))</f>
        <v>530.15029472203241</v>
      </c>
      <c r="T182" s="59">
        <f t="shared" si="142"/>
        <v>279.93992816625956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107.09483491601053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107.09483491601053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19.8100000000004</v>
      </c>
      <c r="AJ182" s="13">
        <f>AI182*VLOOKUP('Données projet'!$B$10,Paramètres!$A$1:$I$89,3,0)*VLOOKUP('Données projet'!$B$10,Paramètres!$A$1:$I$89,5,0)</f>
        <v>13.288548000000269</v>
      </c>
      <c r="AK182" s="13">
        <f t="shared" si="164"/>
        <v>4.531654695205642</v>
      </c>
      <c r="AL182" s="20">
        <f t="shared" si="165"/>
        <v>31.036853027483627</v>
      </c>
      <c r="AM182" s="59">
        <f t="shared" si="113"/>
        <v>324.37018636081694</v>
      </c>
      <c r="AN182" s="59">
        <f ca="1">AVERAGE(OFFSET($AM$3,0,0,'Données projet'!$E$10+1,1))-AVERAGE(OFFSET($H$3,0,0,'Données projet'!$E$10+1,1))</f>
        <v>403.92523699584234</v>
      </c>
      <c r="AO182" s="59">
        <f t="shared" si="144"/>
        <v>218.36990038879748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97.862521561182007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97.862521561182007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19.8100000000004</v>
      </c>
      <c r="BE182" s="13">
        <f>BD182*VLOOKUP('Données projet'!$B$11,Paramètres!$A$1:$I$89,3,0)*VLOOKUP('Données projet'!$B$11,Paramètres!$A$1:$I$89,5,0)</f>
        <v>18.851196000000382</v>
      </c>
      <c r="BF182" s="13">
        <f t="shared" si="167"/>
        <v>6.172221809210666</v>
      </c>
      <c r="BG182" s="20">
        <f t="shared" si="168"/>
        <v>43.582452684375909</v>
      </c>
      <c r="BH182" s="59">
        <f t="shared" si="116"/>
        <v>336.91578601770925</v>
      </c>
      <c r="BI182" s="59">
        <f ca="1">AVERAGE(OFFSET($BH$3,0,0,'Données projet'!$E$11+1,1))-AVERAGE(OFFSET($H$3,0,0,'Données projet'!$E$11+1,1))</f>
        <v>555.30922539833159</v>
      </c>
      <c r="BJ182" s="59">
        <f t="shared" si="146"/>
        <v>292.20785527099503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112.63422292890765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112.63422292890765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243</v>
      </c>
      <c r="BZ182" s="13">
        <f>BY182*VLOOKUP('Données projet'!$B$12,Paramètres!$A$1:$I$89,3,0)*VLOOKUP('Données projet'!$B$12,Paramètres!$A$1:$I$89,5,0)</f>
        <v>212.28480000000002</v>
      </c>
      <c r="CA182" s="13">
        <f t="shared" si="170"/>
        <v>52.434557099704193</v>
      </c>
      <c r="CB182" s="20">
        <f t="shared" si="171"/>
        <v>461.05288028198476</v>
      </c>
      <c r="CC182" s="59">
        <f t="shared" si="119"/>
        <v>754.38621361531807</v>
      </c>
      <c r="CD182" s="59">
        <f ca="1">AVERAGE(OFFSET($CC$3,0,0,'Données projet'!$E$12+1,1))-AVERAGE(OFFSET($H$3,0,0,'Données projet'!$E$12+1,1))</f>
        <v>354.24684313982857</v>
      </c>
      <c r="CE182" s="59">
        <f t="shared" si="148"/>
        <v>322.65043486962185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11.743446879615584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11.743446879615584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319</v>
      </c>
      <c r="CU182" s="17">
        <f>CT182*VLOOKUP('Données projet'!$B$13,Paramètres!$A$1:$I$89,3,0)*VLOOKUP('Données projet'!$B$13,Paramètres!$A$1:$I$89,5,0)</f>
        <v>233.89079999999998</v>
      </c>
      <c r="CV182" s="13">
        <f t="shared" si="173"/>
        <v>57.123140349023068</v>
      </c>
      <c r="CW182" s="20">
        <f t="shared" si="174"/>
        <v>506.84927944121517</v>
      </c>
      <c r="CX182" s="59">
        <f t="shared" si="122"/>
        <v>800.18261277454849</v>
      </c>
      <c r="CY182" s="59">
        <f ca="1">AVERAGE(OFFSET($CX$3,0,0,'Données projet'!$E$13+1,1))-AVERAGE(OFFSET($H$3,0,0,'Données projet'!$E$13+1,1))</f>
        <v>328.55201074501201</v>
      </c>
      <c r="CZ182" s="59">
        <f t="shared" si="150"/>
        <v>321.81422611044985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5.596128624955405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5.596128624955405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328.00000000000006</v>
      </c>
      <c r="DP182" s="17">
        <f>DO182*VLOOKUP('Données projet'!$B$14,Paramètres!$A$1:$I$89,3,0)*VLOOKUP('Données projet'!$B$14,Paramètres!$A$1:$I$89,5,0)</f>
        <v>255.84000000000006</v>
      </c>
      <c r="DQ182" s="13">
        <f t="shared" si="176"/>
        <v>61.834803371075836</v>
      </c>
      <c r="DR182" s="20">
        <f t="shared" si="177"/>
        <v>553.28361587129041</v>
      </c>
      <c r="DS182" s="59">
        <f t="shared" si="125"/>
        <v>846.61694920462378</v>
      </c>
      <c r="DT182" s="59">
        <f ca="1">AVERAGE(OFFSET($DS$3,0,0,'Données projet'!$E$14+1,1))-AVERAGE(OFFSET($H$3,0,0,'Données projet'!$E$14+1,1))</f>
        <v>288.82868507674738</v>
      </c>
      <c r="DU182" s="59">
        <f t="shared" si="152"/>
        <v>283.48738729114024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5.7038171267069773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5.7038171267069773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404.00000000000017</v>
      </c>
      <c r="EK182" s="17">
        <f>EJ182*VLOOKUP('Données projet'!$B$15,Paramètres!$A$1:$I$89,3,0)*VLOOKUP('Données projet'!$B$15,Paramètres!$A$1:$I$89,5,0)</f>
        <v>346.63200000000018</v>
      </c>
      <c r="EL182" s="13">
        <f t="shared" si="179"/>
        <v>80.868615263336864</v>
      </c>
      <c r="EM182" s="20">
        <f t="shared" si="180"/>
        <v>744.56357158364528</v>
      </c>
      <c r="EN182" s="59">
        <f t="shared" si="128"/>
        <v>1037.8969049169787</v>
      </c>
      <c r="EO182" s="59">
        <f ca="1">AVERAGE(OFFSET($EN$3,0,0,'Données projet'!$E$15+1,1))-AVERAGE(OFFSET($H$3,0,0,'Données projet'!$E$15+1,1))</f>
        <v>447.47021939360354</v>
      </c>
      <c r="EP182" s="59">
        <f t="shared" si="154"/>
        <v>256.77417912163997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31.071131135095243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31.071131135095243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319</v>
      </c>
      <c r="FF182" s="17">
        <f>FE182*VLOOKUP('Données projet'!$B$16,Paramètres!$A$1:$I$89,3,0)*VLOOKUP('Données projet'!$B$16,Paramètres!$A$1:$I$89,5,0)</f>
        <v>253.79640000000001</v>
      </c>
      <c r="FG182" s="13">
        <f t="shared" si="182"/>
        <v>61.39816832228076</v>
      </c>
      <c r="FH182" s="20">
        <f t="shared" si="183"/>
        <v>548.96387316130563</v>
      </c>
      <c r="FI182" s="59">
        <f t="shared" si="131"/>
        <v>842.29720649463889</v>
      </c>
      <c r="FJ182" s="59">
        <f ca="1">AVERAGE(OFFSET($FI$3,0,0,'Données projet'!$E$16+1,1))-AVERAGE(OFFSET($H$3,0,0,'Données projet'!$E$16+1,1))</f>
        <v>353.37024194969638</v>
      </c>
      <c r="FK182" s="59">
        <f t="shared" si="156"/>
        <v>345.4750813433123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7.4845797492599973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7.4845797492599973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234.00000000000003</v>
      </c>
      <c r="GA182" s="17">
        <f>FZ182*VLOOKUP('Données projet'!$B$17,Paramètres!$A$1:$I$89,3,0)*VLOOKUP('Données projet'!$B$17,Paramètres!$A$1:$I$89,5,0)</f>
        <v>189.82080000000005</v>
      </c>
      <c r="GB182" s="13">
        <f t="shared" si="185"/>
        <v>47.500332100049796</v>
      </c>
      <c r="GC182" s="20">
        <f t="shared" si="186"/>
        <v>413.33430507425345</v>
      </c>
      <c r="GD182" s="59">
        <f t="shared" si="134"/>
        <v>706.66763840758676</v>
      </c>
      <c r="GE182" s="59">
        <f ca="1">AVERAGE(OFFSET($GD$3,0,0,'Données projet'!$E$17+1,1))-AVERAGE(OFFSET($H$3,0,0,'Données projet'!$E$17+1,1))</f>
        <v>272.90535195666996</v>
      </c>
      <c r="GF182" s="59">
        <f t="shared" si="158"/>
        <v>222.25422164416898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6.5160728048853533</v>
      </c>
      <c r="GM182" s="21">
        <f>EXP(-LN(2)/25)*GM181+(1-EXP(-LN(2)/25))/(LN(2)/25)*Calculateur!GH182*Calculateur!GJ182*VLOOKUP('Données projet'!$B$17,Paramètres!$A$1:$I$89,3,0)*0.475*44/12</f>
        <v>0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6.5160728048853533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6">
        <f t="shared" si="110"/>
        <v>256.66666666666669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19.8100000000004</v>
      </c>
      <c r="O183" s="13">
        <f>N183*VLOOKUP('Données projet'!$B$9,Paramètres!$A$1:$I$89,3,0)*VLOOKUP('Données projet'!$B$9,Paramètres!$A$1:$I$89,5,0)</f>
        <v>17.924088000000364</v>
      </c>
      <c r="P183" s="13">
        <f t="shared" si="141"/>
        <v>5.9032212091029486</v>
      </c>
      <c r="Q183" s="20">
        <f t="shared" si="162"/>
        <v>41.499230205854936</v>
      </c>
      <c r="R183" s="59">
        <f t="shared" si="109"/>
        <v>334.83256353918824</v>
      </c>
      <c r="S183" s="59">
        <f ca="1">AVERAGE(OFFSET($R$3,0,0,'Données projet'!$E$9+1,1))-AVERAGE(OFFSET($H$3,0,0,'Données projet'!$E$9+1,1))</f>
        <v>530.15029472203241</v>
      </c>
      <c r="T183" s="59">
        <f t="shared" si="142"/>
        <v>279.93992816625956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104.99477052470691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104.99477052470691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19.8100000000004</v>
      </c>
      <c r="AJ183" s="13">
        <f>AI183*VLOOKUP('Données projet'!$B$10,Paramètres!$A$1:$I$89,3,0)*VLOOKUP('Données projet'!$B$10,Paramètres!$A$1:$I$89,5,0)</f>
        <v>13.288548000000269</v>
      </c>
      <c r="AK183" s="13">
        <f t="shared" si="164"/>
        <v>4.531654695205642</v>
      </c>
      <c r="AL183" s="20">
        <f t="shared" si="165"/>
        <v>31.036853027483627</v>
      </c>
      <c r="AM183" s="59">
        <f t="shared" si="113"/>
        <v>324.37018636081694</v>
      </c>
      <c r="AN183" s="59">
        <f ca="1">AVERAGE(OFFSET($AM$3,0,0,'Données projet'!$E$10+1,1))-AVERAGE(OFFSET($H$3,0,0,'Données projet'!$E$10+1,1))</f>
        <v>403.92523699584234</v>
      </c>
      <c r="AO183" s="59">
        <f t="shared" si="144"/>
        <v>218.36990038879748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95.943497203611457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95.943497203611457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19.8100000000004</v>
      </c>
      <c r="BE183" s="13">
        <f>BD183*VLOOKUP('Données projet'!$B$11,Paramètres!$A$1:$I$89,3,0)*VLOOKUP('Données projet'!$B$11,Paramètres!$A$1:$I$89,5,0)</f>
        <v>18.851196000000382</v>
      </c>
      <c r="BF183" s="13">
        <f t="shared" si="167"/>
        <v>6.172221809210666</v>
      </c>
      <c r="BG183" s="20">
        <f t="shared" si="168"/>
        <v>43.582452684375909</v>
      </c>
      <c r="BH183" s="59">
        <f t="shared" si="116"/>
        <v>336.91578601770925</v>
      </c>
      <c r="BI183" s="59">
        <f ca="1">AVERAGE(OFFSET($BH$3,0,0,'Données projet'!$E$11+1,1))-AVERAGE(OFFSET($H$3,0,0,'Données projet'!$E$11+1,1))</f>
        <v>555.30922539833159</v>
      </c>
      <c r="BJ183" s="59">
        <f t="shared" si="146"/>
        <v>292.20785527099503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110.42553451736418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110.42553451736418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243</v>
      </c>
      <c r="BZ183" s="13">
        <f>BY183*VLOOKUP('Données projet'!$B$12,Paramètres!$A$1:$I$89,3,0)*VLOOKUP('Données projet'!$B$12,Paramètres!$A$1:$I$89,5,0)</f>
        <v>212.28480000000002</v>
      </c>
      <c r="CA183" s="13">
        <f t="shared" si="170"/>
        <v>52.434557099704193</v>
      </c>
      <c r="CB183" s="20">
        <f t="shared" si="171"/>
        <v>461.05288028198476</v>
      </c>
      <c r="CC183" s="59">
        <f t="shared" si="119"/>
        <v>754.38621361531807</v>
      </c>
      <c r="CD183" s="59">
        <f ca="1">AVERAGE(OFFSET($CC$3,0,0,'Données projet'!$E$12+1,1))-AVERAGE(OFFSET($H$3,0,0,'Données projet'!$E$12+1,1))</f>
        <v>354.24684313982857</v>
      </c>
      <c r="CE183" s="59">
        <f t="shared" si="148"/>
        <v>322.65043486962185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11.513165049101652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11.513165049101652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319</v>
      </c>
      <c r="CU183" s="17">
        <f>CT183*VLOOKUP('Données projet'!$B$13,Paramètres!$A$1:$I$89,3,0)*VLOOKUP('Données projet'!$B$13,Paramètres!$A$1:$I$89,5,0)</f>
        <v>233.89079999999998</v>
      </c>
      <c r="CV183" s="13">
        <f t="shared" si="173"/>
        <v>57.123140349023068</v>
      </c>
      <c r="CW183" s="20">
        <f t="shared" si="174"/>
        <v>506.84927944121517</v>
      </c>
      <c r="CX183" s="59">
        <f t="shared" si="122"/>
        <v>800.18261277454849</v>
      </c>
      <c r="CY183" s="59">
        <f ca="1">AVERAGE(OFFSET($CX$3,0,0,'Données projet'!$E$13+1,1))-AVERAGE(OFFSET($H$3,0,0,'Données projet'!$E$13+1,1))</f>
        <v>328.55201074501201</v>
      </c>
      <c r="CZ183" s="59">
        <f t="shared" si="150"/>
        <v>321.81422611044985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5.4863919559214551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5.4863919559214551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328.00000000000006</v>
      </c>
      <c r="DP183" s="17">
        <f>DO183*VLOOKUP('Données projet'!$B$14,Paramètres!$A$1:$I$89,3,0)*VLOOKUP('Données projet'!$B$14,Paramètres!$A$1:$I$89,5,0)</f>
        <v>255.84000000000006</v>
      </c>
      <c r="DQ183" s="13">
        <f t="shared" si="176"/>
        <v>61.834803371075836</v>
      </c>
      <c r="DR183" s="20">
        <f t="shared" si="177"/>
        <v>553.28361587129041</v>
      </c>
      <c r="DS183" s="59">
        <f t="shared" si="125"/>
        <v>846.61694920462378</v>
      </c>
      <c r="DT183" s="59">
        <f ca="1">AVERAGE(OFFSET($DS$3,0,0,'Données projet'!$E$14+1,1))-AVERAGE(OFFSET($H$3,0,0,'Données projet'!$E$14+1,1))</f>
        <v>288.82868507674738</v>
      </c>
      <c r="DU183" s="59">
        <f t="shared" si="152"/>
        <v>283.48738729114024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5.5919687518371797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5.5919687518371797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404.00000000000017</v>
      </c>
      <c r="EK183" s="17">
        <f>EJ183*VLOOKUP('Données projet'!$B$15,Paramètres!$A$1:$I$89,3,0)*VLOOKUP('Données projet'!$B$15,Paramètres!$A$1:$I$89,5,0)</f>
        <v>346.63200000000018</v>
      </c>
      <c r="EL183" s="13">
        <f t="shared" si="179"/>
        <v>80.868615263336864</v>
      </c>
      <c r="EM183" s="20">
        <f t="shared" si="180"/>
        <v>744.56357158364528</v>
      </c>
      <c r="EN183" s="59">
        <f t="shared" si="128"/>
        <v>1037.8969049169787</v>
      </c>
      <c r="EO183" s="59">
        <f ca="1">AVERAGE(OFFSET($EN$3,0,0,'Données projet'!$E$15+1,1))-AVERAGE(OFFSET($H$3,0,0,'Données projet'!$E$15+1,1))</f>
        <v>447.47021939360354</v>
      </c>
      <c r="EP183" s="59">
        <f t="shared" si="154"/>
        <v>256.77417912163997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30.461845205054711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30.461845205054711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319</v>
      </c>
      <c r="FF183" s="17">
        <f>FE183*VLOOKUP('Données projet'!$B$16,Paramètres!$A$1:$I$89,3,0)*VLOOKUP('Données projet'!$B$16,Paramètres!$A$1:$I$89,5,0)</f>
        <v>253.79640000000001</v>
      </c>
      <c r="FG183" s="13">
        <f t="shared" si="182"/>
        <v>61.39816832228076</v>
      </c>
      <c r="FH183" s="20">
        <f t="shared" si="183"/>
        <v>548.96387316130563</v>
      </c>
      <c r="FI183" s="59">
        <f t="shared" si="131"/>
        <v>842.29720649463889</v>
      </c>
      <c r="FJ183" s="59">
        <f ca="1">AVERAGE(OFFSET($FI$3,0,0,'Données projet'!$E$16+1,1))-AVERAGE(OFFSET($H$3,0,0,'Données projet'!$E$16+1,1))</f>
        <v>353.37024194969638</v>
      </c>
      <c r="FK183" s="59">
        <f t="shared" si="156"/>
        <v>345.4750813433123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7.3378117055198855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7.3378117055198855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234.00000000000003</v>
      </c>
      <c r="GA183" s="17">
        <f>FZ183*VLOOKUP('Données projet'!$B$17,Paramètres!$A$1:$I$89,3,0)*VLOOKUP('Données projet'!$B$17,Paramètres!$A$1:$I$89,5,0)</f>
        <v>189.82080000000005</v>
      </c>
      <c r="GB183" s="13">
        <f t="shared" si="185"/>
        <v>47.500332100049796</v>
      </c>
      <c r="GC183" s="20">
        <f t="shared" si="186"/>
        <v>413.33430507425345</v>
      </c>
      <c r="GD183" s="59">
        <f t="shared" si="134"/>
        <v>706.66763840758676</v>
      </c>
      <c r="GE183" s="59">
        <f ca="1">AVERAGE(OFFSET($GD$3,0,0,'Données projet'!$E$17+1,1))-AVERAGE(OFFSET($H$3,0,0,'Données projet'!$E$17+1,1))</f>
        <v>272.90535195666996</v>
      </c>
      <c r="GF183" s="59">
        <f t="shared" si="158"/>
        <v>222.25422164416898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6.3882965915935221</v>
      </c>
      <c r="GM183" s="21">
        <f>EXP(-LN(2)/25)*GM182+(1-EXP(-LN(2)/25))/(LN(2)/25)*Calculateur!GH183*Calculateur!GJ183*VLOOKUP('Données projet'!$B$17,Paramètres!$A$1:$I$89,3,0)*0.475*44/12</f>
        <v>0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6.3882965915935221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6">
        <f t="shared" si="110"/>
        <v>256.66666666666669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19.8100000000004</v>
      </c>
      <c r="O184" s="13">
        <f>N184*VLOOKUP('Données projet'!$B$9,Paramètres!$A$1:$I$89,3,0)*VLOOKUP('Données projet'!$B$9,Paramètres!$A$1:$I$89,5,0)</f>
        <v>17.924088000000364</v>
      </c>
      <c r="P184" s="13">
        <f t="shared" si="141"/>
        <v>5.9032212091029486</v>
      </c>
      <c r="Q184" s="20">
        <f t="shared" si="162"/>
        <v>41.499230205854936</v>
      </c>
      <c r="R184" s="59">
        <f t="shared" si="109"/>
        <v>334.83256353918824</v>
      </c>
      <c r="S184" s="59">
        <f ca="1">AVERAGE(OFFSET($R$3,0,0,'Données projet'!$E$9+1,1))-AVERAGE(OFFSET($H$3,0,0,'Données projet'!$E$9+1,1))</f>
        <v>530.15029472203241</v>
      </c>
      <c r="T184" s="59">
        <f t="shared" si="142"/>
        <v>279.93992816625956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102.93588711520395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102.93588711520395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19.8100000000004</v>
      </c>
      <c r="AJ184" s="13">
        <f>AI184*VLOOKUP('Données projet'!$B$10,Paramètres!$A$1:$I$89,3,0)*VLOOKUP('Données projet'!$B$10,Paramètres!$A$1:$I$89,5,0)</f>
        <v>13.288548000000269</v>
      </c>
      <c r="AK184" s="13">
        <f t="shared" si="164"/>
        <v>4.531654695205642</v>
      </c>
      <c r="AL184" s="20">
        <f t="shared" si="165"/>
        <v>31.036853027483627</v>
      </c>
      <c r="AM184" s="59">
        <f t="shared" si="113"/>
        <v>324.37018636081694</v>
      </c>
      <c r="AN184" s="59">
        <f ca="1">AVERAGE(OFFSET($AM$3,0,0,'Données projet'!$E$10+1,1))-AVERAGE(OFFSET($H$3,0,0,'Données projet'!$E$10+1,1))</f>
        <v>403.92523699584234</v>
      </c>
      <c r="AO184" s="59">
        <f t="shared" si="144"/>
        <v>218.36990038879748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94.062103743203579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94.062103743203579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19.8100000000004</v>
      </c>
      <c r="BE184" s="13">
        <f>BD184*VLOOKUP('Données projet'!$B$11,Paramètres!$A$1:$I$89,3,0)*VLOOKUP('Données projet'!$B$11,Paramètres!$A$1:$I$89,5,0)</f>
        <v>18.851196000000382</v>
      </c>
      <c r="BF184" s="13">
        <f t="shared" si="167"/>
        <v>6.172221809210666</v>
      </c>
      <c r="BG184" s="20">
        <f t="shared" si="168"/>
        <v>43.582452684375909</v>
      </c>
      <c r="BH184" s="59">
        <f t="shared" si="116"/>
        <v>336.91578601770925</v>
      </c>
      <c r="BI184" s="59">
        <f ca="1">AVERAGE(OFFSET($BH$3,0,0,'Données projet'!$E$11+1,1))-AVERAGE(OFFSET($H$3,0,0,'Données projet'!$E$11+1,1))</f>
        <v>555.30922539833159</v>
      </c>
      <c r="BJ184" s="59">
        <f t="shared" si="146"/>
        <v>292.20785527099503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108.26015713840418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108.26015713840418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243</v>
      </c>
      <c r="BZ184" s="13">
        <f>BY184*VLOOKUP('Données projet'!$B$12,Paramètres!$A$1:$I$89,3,0)*VLOOKUP('Données projet'!$B$12,Paramètres!$A$1:$I$89,5,0)</f>
        <v>212.28480000000002</v>
      </c>
      <c r="CA184" s="13">
        <f t="shared" si="170"/>
        <v>52.434557099704193</v>
      </c>
      <c r="CB184" s="20">
        <f t="shared" si="171"/>
        <v>461.05288028198476</v>
      </c>
      <c r="CC184" s="59">
        <f t="shared" si="119"/>
        <v>754.38621361531807</v>
      </c>
      <c r="CD184" s="59">
        <f ca="1">AVERAGE(OFFSET($CC$3,0,0,'Données projet'!$E$12+1,1))-AVERAGE(OFFSET($H$3,0,0,'Données projet'!$E$12+1,1))</f>
        <v>354.24684313982857</v>
      </c>
      <c r="CE184" s="59">
        <f t="shared" si="148"/>
        <v>322.65043486962185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11.28739890482605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11.28739890482605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319</v>
      </c>
      <c r="CU184" s="17">
        <f>CT184*VLOOKUP('Données projet'!$B$13,Paramètres!$A$1:$I$89,3,0)*VLOOKUP('Données projet'!$B$13,Paramètres!$A$1:$I$89,5,0)</f>
        <v>233.89079999999998</v>
      </c>
      <c r="CV184" s="13">
        <f t="shared" si="173"/>
        <v>57.123140349023068</v>
      </c>
      <c r="CW184" s="20">
        <f t="shared" si="174"/>
        <v>506.84927944121517</v>
      </c>
      <c r="CX184" s="59">
        <f t="shared" si="122"/>
        <v>800.18261277454849</v>
      </c>
      <c r="CY184" s="59">
        <f ca="1">AVERAGE(OFFSET($CX$3,0,0,'Données projet'!$E$13+1,1))-AVERAGE(OFFSET($H$3,0,0,'Données projet'!$E$13+1,1))</f>
        <v>328.55201074501201</v>
      </c>
      <c r="CZ184" s="59">
        <f t="shared" si="150"/>
        <v>321.81422611044985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5.3788071560345019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5.3788071560345019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328.00000000000006</v>
      </c>
      <c r="DP184" s="17">
        <f>DO184*VLOOKUP('Données projet'!$B$14,Paramètres!$A$1:$I$89,3,0)*VLOOKUP('Données projet'!$B$14,Paramètres!$A$1:$I$89,5,0)</f>
        <v>255.84000000000006</v>
      </c>
      <c r="DQ184" s="13">
        <f t="shared" si="176"/>
        <v>61.834803371075836</v>
      </c>
      <c r="DR184" s="20">
        <f t="shared" si="177"/>
        <v>553.28361587129041</v>
      </c>
      <c r="DS184" s="59">
        <f t="shared" si="125"/>
        <v>846.61694920462378</v>
      </c>
      <c r="DT184" s="59">
        <f ca="1">AVERAGE(OFFSET($DS$3,0,0,'Données projet'!$E$14+1,1))-AVERAGE(OFFSET($H$3,0,0,'Données projet'!$E$14+1,1))</f>
        <v>288.82868507674738</v>
      </c>
      <c r="DU184" s="59">
        <f t="shared" si="152"/>
        <v>283.48738729114024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5.4823136553778058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5.4823136553778058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404.00000000000017</v>
      </c>
      <c r="EK184" s="17">
        <f>EJ184*VLOOKUP('Données projet'!$B$15,Paramètres!$A$1:$I$89,3,0)*VLOOKUP('Données projet'!$B$15,Paramètres!$A$1:$I$89,5,0)</f>
        <v>346.63200000000018</v>
      </c>
      <c r="EL184" s="13">
        <f t="shared" si="179"/>
        <v>80.868615263336864</v>
      </c>
      <c r="EM184" s="20">
        <f t="shared" si="180"/>
        <v>744.56357158364528</v>
      </c>
      <c r="EN184" s="59">
        <f t="shared" si="128"/>
        <v>1037.8969049169787</v>
      </c>
      <c r="EO184" s="59">
        <f ca="1">AVERAGE(OFFSET($EN$3,0,0,'Données projet'!$E$15+1,1))-AVERAGE(OFFSET($H$3,0,0,'Données projet'!$E$15+1,1))</f>
        <v>447.47021939360354</v>
      </c>
      <c r="EP184" s="59">
        <f t="shared" si="154"/>
        <v>256.77417912163997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29.86450700047455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29.86450700047455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319</v>
      </c>
      <c r="FF184" s="17">
        <f>FE184*VLOOKUP('Données projet'!$B$16,Paramètres!$A$1:$I$89,3,0)*VLOOKUP('Données projet'!$B$16,Paramètres!$A$1:$I$89,5,0)</f>
        <v>253.79640000000001</v>
      </c>
      <c r="FG184" s="13">
        <f t="shared" si="182"/>
        <v>61.39816832228076</v>
      </c>
      <c r="FH184" s="20">
        <f t="shared" si="183"/>
        <v>548.96387316130563</v>
      </c>
      <c r="FI184" s="59">
        <f t="shared" si="131"/>
        <v>842.29720649463889</v>
      </c>
      <c r="FJ184" s="59">
        <f ca="1">AVERAGE(OFFSET($FI$3,0,0,'Données projet'!$E$16+1,1))-AVERAGE(OFFSET($H$3,0,0,'Données projet'!$E$16+1,1))</f>
        <v>353.37024194969638</v>
      </c>
      <c r="FK184" s="59">
        <f t="shared" si="156"/>
        <v>345.4750813433123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7.1939216935978498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7.1939216935978498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234.00000000000003</v>
      </c>
      <c r="GA184" s="17">
        <f>FZ184*VLOOKUP('Données projet'!$B$17,Paramètres!$A$1:$I$89,3,0)*VLOOKUP('Données projet'!$B$17,Paramètres!$A$1:$I$89,5,0)</f>
        <v>189.82080000000005</v>
      </c>
      <c r="GB184" s="13">
        <f t="shared" si="185"/>
        <v>47.500332100049796</v>
      </c>
      <c r="GC184" s="20">
        <f t="shared" si="186"/>
        <v>413.33430507425345</v>
      </c>
      <c r="GD184" s="59">
        <f t="shared" si="134"/>
        <v>706.66763840758676</v>
      </c>
      <c r="GE184" s="59">
        <f ca="1">AVERAGE(OFFSET($GD$3,0,0,'Données projet'!$E$17+1,1))-AVERAGE(OFFSET($H$3,0,0,'Données projet'!$E$17+1,1))</f>
        <v>272.90535195666996</v>
      </c>
      <c r="GF184" s="59">
        <f t="shared" si="158"/>
        <v>222.25422164416898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6.2630259919085489</v>
      </c>
      <c r="GM184" s="21">
        <f>EXP(-LN(2)/25)*GM183+(1-EXP(-LN(2)/25))/(LN(2)/25)*Calculateur!GH184*Calculateur!GJ184*VLOOKUP('Données projet'!$B$17,Paramètres!$A$1:$I$89,3,0)*0.475*44/12</f>
        <v>0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6.2630259919085489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6">
        <f t="shared" si="110"/>
        <v>256.66666666666669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19.8100000000004</v>
      </c>
      <c r="O185" s="13">
        <f>N185*VLOOKUP('Données projet'!$B$9,Paramètres!$A$1:$I$89,3,0)*VLOOKUP('Données projet'!$B$9,Paramètres!$A$1:$I$89,5,0)</f>
        <v>17.924088000000364</v>
      </c>
      <c r="P185" s="13">
        <f t="shared" si="141"/>
        <v>5.9032212091029486</v>
      </c>
      <c r="Q185" s="20">
        <f t="shared" si="162"/>
        <v>41.499230205854936</v>
      </c>
      <c r="R185" s="59">
        <f t="shared" si="109"/>
        <v>334.83256353918824</v>
      </c>
      <c r="S185" s="59">
        <f ca="1">AVERAGE(OFFSET($R$3,0,0,'Données projet'!$E$9+1,1))-AVERAGE(OFFSET($H$3,0,0,'Données projet'!$E$9+1,1))</f>
        <v>530.15029472203241</v>
      </c>
      <c r="T185" s="59">
        <f t="shared" si="142"/>
        <v>279.93992816625956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100.91737715356648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100.91737715356648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19.8100000000004</v>
      </c>
      <c r="AJ185" s="13">
        <f>AI185*VLOOKUP('Données projet'!$B$10,Paramètres!$A$1:$I$89,3,0)*VLOOKUP('Données projet'!$B$10,Paramètres!$A$1:$I$89,5,0)</f>
        <v>13.288548000000269</v>
      </c>
      <c r="AK185" s="13">
        <f t="shared" si="164"/>
        <v>4.531654695205642</v>
      </c>
      <c r="AL185" s="20">
        <f t="shared" si="165"/>
        <v>31.036853027483627</v>
      </c>
      <c r="AM185" s="59">
        <f t="shared" si="113"/>
        <v>324.37018636081694</v>
      </c>
      <c r="AN185" s="59">
        <f ca="1">AVERAGE(OFFSET($AM$3,0,0,'Données projet'!$E$10+1,1))-AVERAGE(OFFSET($H$3,0,0,'Données projet'!$E$10+1,1))</f>
        <v>403.92523699584234</v>
      </c>
      <c r="AO185" s="59">
        <f t="shared" si="144"/>
        <v>218.36990038879748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92.217603261017601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92.217603261017601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19.8100000000004</v>
      </c>
      <c r="BE185" s="13">
        <f>BD185*VLOOKUP('Données projet'!$B$11,Paramètres!$A$1:$I$89,3,0)*VLOOKUP('Données projet'!$B$11,Paramètres!$A$1:$I$89,5,0)</f>
        <v>18.851196000000382</v>
      </c>
      <c r="BF185" s="13">
        <f t="shared" si="167"/>
        <v>6.172221809210666</v>
      </c>
      <c r="BG185" s="20">
        <f t="shared" si="168"/>
        <v>43.582452684375909</v>
      </c>
      <c r="BH185" s="59">
        <f t="shared" si="116"/>
        <v>336.91578601770925</v>
      </c>
      <c r="BI185" s="59">
        <f ca="1">AVERAGE(OFFSET($BH$3,0,0,'Données projet'!$E$11+1,1))-AVERAGE(OFFSET($H$3,0,0,'Données projet'!$E$11+1,1))</f>
        <v>555.30922539833159</v>
      </c>
      <c r="BJ185" s="59">
        <f t="shared" si="146"/>
        <v>292.20785527099503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106.1372414890958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106.1372414890958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243</v>
      </c>
      <c r="BZ185" s="13">
        <f>BY185*VLOOKUP('Données projet'!$B$12,Paramètres!$A$1:$I$89,3,0)*VLOOKUP('Données projet'!$B$12,Paramètres!$A$1:$I$89,5,0)</f>
        <v>212.28480000000002</v>
      </c>
      <c r="CA185" s="13">
        <f t="shared" si="170"/>
        <v>52.434557099704193</v>
      </c>
      <c r="CB185" s="20">
        <f t="shared" si="171"/>
        <v>461.05288028198476</v>
      </c>
      <c r="CC185" s="59">
        <f t="shared" si="119"/>
        <v>754.38621361531807</v>
      </c>
      <c r="CD185" s="59">
        <f ca="1">AVERAGE(OFFSET($CC$3,0,0,'Données projet'!$E$12+1,1))-AVERAGE(OFFSET($H$3,0,0,'Données projet'!$E$12+1,1))</f>
        <v>354.24684313982857</v>
      </c>
      <c r="CE185" s="59">
        <f t="shared" si="148"/>
        <v>322.65043486962185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11.066059896935942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11.066059896935942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319</v>
      </c>
      <c r="CU185" s="17">
        <f>CT185*VLOOKUP('Données projet'!$B$13,Paramètres!$A$1:$I$89,3,0)*VLOOKUP('Données projet'!$B$13,Paramètres!$A$1:$I$89,5,0)</f>
        <v>233.89079999999998</v>
      </c>
      <c r="CV185" s="13">
        <f t="shared" si="173"/>
        <v>57.123140349023068</v>
      </c>
      <c r="CW185" s="20">
        <f t="shared" si="174"/>
        <v>506.84927944121517</v>
      </c>
      <c r="CX185" s="59">
        <f t="shared" si="122"/>
        <v>800.18261277454849</v>
      </c>
      <c r="CY185" s="59">
        <f ca="1">AVERAGE(OFFSET($CX$3,0,0,'Données projet'!$E$13+1,1))-AVERAGE(OFFSET($H$3,0,0,'Données projet'!$E$13+1,1))</f>
        <v>328.55201074501201</v>
      </c>
      <c r="CZ185" s="59">
        <f t="shared" si="150"/>
        <v>321.81422611044985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5.2733320284530834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5.2733320284530834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328.00000000000006</v>
      </c>
      <c r="DP185" s="17">
        <f>DO185*VLOOKUP('Données projet'!$B$14,Paramètres!$A$1:$I$89,3,0)*VLOOKUP('Données projet'!$B$14,Paramètres!$A$1:$I$89,5,0)</f>
        <v>255.84000000000006</v>
      </c>
      <c r="DQ185" s="13">
        <f t="shared" si="176"/>
        <v>61.834803371075836</v>
      </c>
      <c r="DR185" s="20">
        <f t="shared" si="177"/>
        <v>553.28361587129041</v>
      </c>
      <c r="DS185" s="59">
        <f t="shared" si="125"/>
        <v>846.61694920462378</v>
      </c>
      <c r="DT185" s="59">
        <f ca="1">AVERAGE(OFFSET($DS$3,0,0,'Données projet'!$E$14+1,1))-AVERAGE(OFFSET($H$3,0,0,'Données projet'!$E$14+1,1))</f>
        <v>288.82868507674738</v>
      </c>
      <c r="DU185" s="59">
        <f t="shared" si="152"/>
        <v>283.48738729114024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5.3748088284769961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5.3748088284769961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404.00000000000017</v>
      </c>
      <c r="EK185" s="17">
        <f>EJ185*VLOOKUP('Données projet'!$B$15,Paramètres!$A$1:$I$89,3,0)*VLOOKUP('Données projet'!$B$15,Paramètres!$A$1:$I$89,5,0)</f>
        <v>346.63200000000018</v>
      </c>
      <c r="EL185" s="13">
        <f t="shared" si="179"/>
        <v>80.868615263336864</v>
      </c>
      <c r="EM185" s="20">
        <f t="shared" si="180"/>
        <v>744.56357158364528</v>
      </c>
      <c r="EN185" s="59">
        <f t="shared" si="128"/>
        <v>1037.8969049169787</v>
      </c>
      <c r="EO185" s="59">
        <f ca="1">AVERAGE(OFFSET($EN$3,0,0,'Données projet'!$E$15+1,1))-AVERAGE(OFFSET($H$3,0,0,'Données projet'!$E$15+1,1))</f>
        <v>447.47021939360354</v>
      </c>
      <c r="EP185" s="59">
        <f t="shared" si="154"/>
        <v>256.77417912163997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29.278882233745879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29.278882233745879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319</v>
      </c>
      <c r="FF185" s="17">
        <f>FE185*VLOOKUP('Données projet'!$B$16,Paramètres!$A$1:$I$89,3,0)*VLOOKUP('Données projet'!$B$16,Paramètres!$A$1:$I$89,5,0)</f>
        <v>253.79640000000001</v>
      </c>
      <c r="FG185" s="13">
        <f t="shared" si="182"/>
        <v>61.39816832228076</v>
      </c>
      <c r="FH185" s="20">
        <f t="shared" si="183"/>
        <v>548.96387316130563</v>
      </c>
      <c r="FI185" s="59">
        <f t="shared" si="131"/>
        <v>842.29720649463889</v>
      </c>
      <c r="FJ185" s="59">
        <f ca="1">AVERAGE(OFFSET($FI$3,0,0,'Données projet'!$E$16+1,1))-AVERAGE(OFFSET($H$3,0,0,'Données projet'!$E$16+1,1))</f>
        <v>353.37024194969638</v>
      </c>
      <c r="FK185" s="59">
        <f t="shared" si="156"/>
        <v>345.4750813433123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7.0528532770453642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7.0528532770453642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234.00000000000003</v>
      </c>
      <c r="GA185" s="17">
        <f>FZ185*VLOOKUP('Données projet'!$B$17,Paramètres!$A$1:$I$89,3,0)*VLOOKUP('Données projet'!$B$17,Paramètres!$A$1:$I$89,5,0)</f>
        <v>189.82080000000005</v>
      </c>
      <c r="GB185" s="13">
        <f t="shared" si="185"/>
        <v>47.500332100049796</v>
      </c>
      <c r="GC185" s="20">
        <f t="shared" si="186"/>
        <v>413.33430507425345</v>
      </c>
      <c r="GD185" s="59">
        <f t="shared" si="134"/>
        <v>706.66763840758676</v>
      </c>
      <c r="GE185" s="59">
        <f ca="1">AVERAGE(OFFSET($GD$3,0,0,'Données projet'!$E$17+1,1))-AVERAGE(OFFSET($H$3,0,0,'Données projet'!$E$17+1,1))</f>
        <v>272.90535195666996</v>
      </c>
      <c r="GF185" s="59">
        <f t="shared" si="158"/>
        <v>222.25422164416898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6.1402118722758772</v>
      </c>
      <c r="GM185" s="21">
        <f>EXP(-LN(2)/25)*GM184+(1-EXP(-LN(2)/25))/(LN(2)/25)*Calculateur!GH185*Calculateur!GJ185*VLOOKUP('Données projet'!$B$17,Paramètres!$A$1:$I$89,3,0)*0.475*44/12</f>
        <v>0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6.1402118722758772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6">
        <f t="shared" si="110"/>
        <v>256.66666666666669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19.8100000000004</v>
      </c>
      <c r="O186" s="13">
        <f>N186*VLOOKUP('Données projet'!$B$9,Paramètres!$A$1:$I$89,3,0)*VLOOKUP('Données projet'!$B$9,Paramètres!$A$1:$I$89,5,0)</f>
        <v>17.924088000000364</v>
      </c>
      <c r="P186" s="13">
        <f t="shared" si="141"/>
        <v>5.9032212091029486</v>
      </c>
      <c r="Q186" s="20">
        <f t="shared" si="162"/>
        <v>41.499230205854936</v>
      </c>
      <c r="R186" s="59">
        <f t="shared" si="109"/>
        <v>334.83256353918824</v>
      </c>
      <c r="S186" s="59">
        <f ca="1">AVERAGE(OFFSET($R$3,0,0,'Données projet'!$E$9+1,1))-AVERAGE(OFFSET($H$3,0,0,'Données projet'!$E$9+1,1))</f>
        <v>530.15029472203241</v>
      </c>
      <c r="T186" s="59">
        <f t="shared" si="142"/>
        <v>279.93992816625956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98.938448941107197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98.938448941107197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19.8100000000004</v>
      </c>
      <c r="AJ186" s="13">
        <f>AI186*VLOOKUP('Données projet'!$B$10,Paramètres!$A$1:$I$89,3,0)*VLOOKUP('Données projet'!$B$10,Paramètres!$A$1:$I$89,5,0)</f>
        <v>13.288548000000269</v>
      </c>
      <c r="AK186" s="13">
        <f t="shared" si="164"/>
        <v>4.531654695205642</v>
      </c>
      <c r="AL186" s="20">
        <f t="shared" si="165"/>
        <v>31.036853027483627</v>
      </c>
      <c r="AM186" s="59">
        <f t="shared" si="113"/>
        <v>324.37018636081694</v>
      </c>
      <c r="AN186" s="59">
        <f ca="1">AVERAGE(OFFSET($AM$3,0,0,'Données projet'!$E$10+1,1))-AVERAGE(OFFSET($H$3,0,0,'Données projet'!$E$10+1,1))</f>
        <v>403.92523699584234</v>
      </c>
      <c r="AO186" s="59">
        <f t="shared" si="144"/>
        <v>218.36990038879748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90.409272308253094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90.409272308253094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19.8100000000004</v>
      </c>
      <c r="BE186" s="13">
        <f>BD186*VLOOKUP('Données projet'!$B$11,Paramètres!$A$1:$I$89,3,0)*VLOOKUP('Données projet'!$B$11,Paramètres!$A$1:$I$89,5,0)</f>
        <v>18.851196000000382</v>
      </c>
      <c r="BF186" s="13">
        <f t="shared" si="167"/>
        <v>6.172221809210666</v>
      </c>
      <c r="BG186" s="20">
        <f t="shared" si="168"/>
        <v>43.582452684375909</v>
      </c>
      <c r="BH186" s="59">
        <f t="shared" si="116"/>
        <v>336.91578601770925</v>
      </c>
      <c r="BI186" s="59">
        <f ca="1">AVERAGE(OFFSET($BH$3,0,0,'Données projet'!$E$11+1,1))-AVERAGE(OFFSET($H$3,0,0,'Données projet'!$E$11+1,1))</f>
        <v>555.30922539833159</v>
      </c>
      <c r="BJ186" s="59">
        <f t="shared" si="146"/>
        <v>292.20785527099503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104.05595492081966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104.05595492081966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243</v>
      </c>
      <c r="BZ186" s="13">
        <f>BY186*VLOOKUP('Données projet'!$B$12,Paramètres!$A$1:$I$89,3,0)*VLOOKUP('Données projet'!$B$12,Paramètres!$A$1:$I$89,5,0)</f>
        <v>212.28480000000002</v>
      </c>
      <c r="CA186" s="13">
        <f t="shared" si="170"/>
        <v>52.434557099704193</v>
      </c>
      <c r="CB186" s="20">
        <f t="shared" si="171"/>
        <v>461.05288028198476</v>
      </c>
      <c r="CC186" s="59">
        <f t="shared" si="119"/>
        <v>754.38621361531807</v>
      </c>
      <c r="CD186" s="59">
        <f ca="1">AVERAGE(OFFSET($CC$3,0,0,'Données projet'!$E$12+1,1))-AVERAGE(OFFSET($H$3,0,0,'Données projet'!$E$12+1,1))</f>
        <v>354.24684313982857</v>
      </c>
      <c r="CE186" s="59">
        <f t="shared" si="148"/>
        <v>322.65043486962185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10.849061211987094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10.849061211987094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319</v>
      </c>
      <c r="CU186" s="17">
        <f>CT186*VLOOKUP('Données projet'!$B$13,Paramètres!$A$1:$I$89,3,0)*VLOOKUP('Données projet'!$B$13,Paramètres!$A$1:$I$89,5,0)</f>
        <v>233.89079999999998</v>
      </c>
      <c r="CV186" s="13">
        <f t="shared" si="173"/>
        <v>57.123140349023068</v>
      </c>
      <c r="CW186" s="20">
        <f t="shared" si="174"/>
        <v>506.84927944121517</v>
      </c>
      <c r="CX186" s="59">
        <f t="shared" si="122"/>
        <v>800.18261277454849</v>
      </c>
      <c r="CY186" s="59">
        <f ca="1">AVERAGE(OFFSET($CX$3,0,0,'Données projet'!$E$13+1,1))-AVERAGE(OFFSET($H$3,0,0,'Données projet'!$E$13+1,1))</f>
        <v>328.55201074501201</v>
      </c>
      <c r="CZ186" s="59">
        <f t="shared" si="150"/>
        <v>321.81422611044985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5.1699252037900614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5.1699252037900614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328.00000000000006</v>
      </c>
      <c r="DP186" s="17">
        <f>DO186*VLOOKUP('Données projet'!$B$14,Paramètres!$A$1:$I$89,3,0)*VLOOKUP('Données projet'!$B$14,Paramètres!$A$1:$I$89,5,0)</f>
        <v>255.84000000000006</v>
      </c>
      <c r="DQ186" s="13">
        <f t="shared" si="176"/>
        <v>61.834803371075836</v>
      </c>
      <c r="DR186" s="20">
        <f t="shared" si="177"/>
        <v>553.28361587129041</v>
      </c>
      <c r="DS186" s="59">
        <f t="shared" si="125"/>
        <v>846.61694920462378</v>
      </c>
      <c r="DT186" s="59">
        <f ca="1">AVERAGE(OFFSET($DS$3,0,0,'Données projet'!$E$14+1,1))-AVERAGE(OFFSET($H$3,0,0,'Données projet'!$E$14+1,1))</f>
        <v>288.82868507674738</v>
      </c>
      <c r="DU186" s="59">
        <f t="shared" si="152"/>
        <v>283.48738729114024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5.2694121056602414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5.2694121056602414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404.00000000000017</v>
      </c>
      <c r="EK186" s="17">
        <f>EJ186*VLOOKUP('Données projet'!$B$15,Paramètres!$A$1:$I$89,3,0)*VLOOKUP('Données projet'!$B$15,Paramètres!$A$1:$I$89,5,0)</f>
        <v>346.63200000000018</v>
      </c>
      <c r="EL186" s="13">
        <f t="shared" si="179"/>
        <v>80.868615263336864</v>
      </c>
      <c r="EM186" s="20">
        <f t="shared" si="180"/>
        <v>744.56357158364528</v>
      </c>
      <c r="EN186" s="59">
        <f t="shared" si="128"/>
        <v>1037.8969049169787</v>
      </c>
      <c r="EO186" s="59">
        <f ca="1">AVERAGE(OFFSET($EN$3,0,0,'Données projet'!$E$15+1,1))-AVERAGE(OFFSET($H$3,0,0,'Données projet'!$E$15+1,1))</f>
        <v>447.47021939360354</v>
      </c>
      <c r="EP186" s="59">
        <f t="shared" si="154"/>
        <v>256.77417912163997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28.70474121149692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28.70474121149692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319</v>
      </c>
      <c r="FF186" s="17">
        <f>FE186*VLOOKUP('Données projet'!$B$16,Paramètres!$A$1:$I$89,3,0)*VLOOKUP('Données projet'!$B$16,Paramètres!$A$1:$I$89,5,0)</f>
        <v>253.79640000000001</v>
      </c>
      <c r="FG186" s="13">
        <f t="shared" si="182"/>
        <v>61.39816832228076</v>
      </c>
      <c r="FH186" s="20">
        <f t="shared" si="183"/>
        <v>548.96387316130563</v>
      </c>
      <c r="FI186" s="59">
        <f t="shared" si="131"/>
        <v>842.29720649463889</v>
      </c>
      <c r="FJ186" s="59">
        <f ca="1">AVERAGE(OFFSET($FI$3,0,0,'Données projet'!$E$16+1,1))-AVERAGE(OFFSET($H$3,0,0,'Données projet'!$E$16+1,1))</f>
        <v>353.37024194969638</v>
      </c>
      <c r="FK186" s="59">
        <f t="shared" si="156"/>
        <v>345.4750813433123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6.9145511260982344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6.9145511260982344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234.00000000000003</v>
      </c>
      <c r="GA186" s="17">
        <f>FZ186*VLOOKUP('Données projet'!$B$17,Paramètres!$A$1:$I$89,3,0)*VLOOKUP('Données projet'!$B$17,Paramètres!$A$1:$I$89,5,0)</f>
        <v>189.82080000000005</v>
      </c>
      <c r="GB186" s="13">
        <f t="shared" si="185"/>
        <v>47.500332100049796</v>
      </c>
      <c r="GC186" s="20">
        <f t="shared" si="186"/>
        <v>413.33430507425345</v>
      </c>
      <c r="GD186" s="59">
        <f t="shared" si="134"/>
        <v>706.66763840758676</v>
      </c>
      <c r="GE186" s="59">
        <f ca="1">AVERAGE(OFFSET($GD$3,0,0,'Données projet'!$E$17+1,1))-AVERAGE(OFFSET($H$3,0,0,'Données projet'!$E$17+1,1))</f>
        <v>272.90535195666996</v>
      </c>
      <c r="GF186" s="59">
        <f t="shared" si="158"/>
        <v>222.25422164416898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6.0198060626199856</v>
      </c>
      <c r="GM186" s="21">
        <f>EXP(-LN(2)/25)*GM185+(1-EXP(-LN(2)/25))/(LN(2)/25)*Calculateur!GH186*Calculateur!GJ186*VLOOKUP('Données projet'!$B$17,Paramètres!$A$1:$I$89,3,0)*0.475*44/12</f>
        <v>0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6.0198060626199856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6">
        <f t="shared" si="110"/>
        <v>256.66666666666669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19.8100000000004</v>
      </c>
      <c r="O187" s="13">
        <f>N187*VLOOKUP('Données projet'!$B$9,Paramètres!$A$1:$I$89,3,0)*VLOOKUP('Données projet'!$B$9,Paramètres!$A$1:$I$89,5,0)</f>
        <v>17.924088000000364</v>
      </c>
      <c r="P187" s="13">
        <f t="shared" si="141"/>
        <v>5.9032212091029486</v>
      </c>
      <c r="Q187" s="20">
        <f t="shared" si="162"/>
        <v>41.499230205854936</v>
      </c>
      <c r="R187" s="59">
        <f t="shared" si="109"/>
        <v>334.83256353918824</v>
      </c>
      <c r="S187" s="59">
        <f ca="1">AVERAGE(OFFSET($R$3,0,0,'Données projet'!$E$9+1,1))-AVERAGE(OFFSET($H$3,0,0,'Données projet'!$E$9+1,1))</f>
        <v>530.15029472203241</v>
      </c>
      <c r="T187" s="59">
        <f t="shared" si="142"/>
        <v>279.93992816625956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96.998326303867216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96.998326303867216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19.8100000000004</v>
      </c>
      <c r="AJ187" s="13">
        <f>AI187*VLOOKUP('Données projet'!$B$10,Paramètres!$A$1:$I$89,3,0)*VLOOKUP('Données projet'!$B$10,Paramètres!$A$1:$I$89,5,0)</f>
        <v>13.288548000000269</v>
      </c>
      <c r="AK187" s="13">
        <f t="shared" si="164"/>
        <v>4.531654695205642</v>
      </c>
      <c r="AL187" s="20">
        <f t="shared" si="165"/>
        <v>31.036853027483627</v>
      </c>
      <c r="AM187" s="59">
        <f t="shared" si="113"/>
        <v>324.37018636081694</v>
      </c>
      <c r="AN187" s="59">
        <f ca="1">AVERAGE(OFFSET($AM$3,0,0,'Données projet'!$E$10+1,1))-AVERAGE(OFFSET($H$3,0,0,'Données projet'!$E$10+1,1))</f>
        <v>403.92523699584234</v>
      </c>
      <c r="AO187" s="59">
        <f t="shared" si="144"/>
        <v>218.36990038879748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88.636401622499321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88.636401622499321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19.8100000000004</v>
      </c>
      <c r="BE187" s="13">
        <f>BD187*VLOOKUP('Données projet'!$B$11,Paramètres!$A$1:$I$89,3,0)*VLOOKUP('Données projet'!$B$11,Paramètres!$A$1:$I$89,5,0)</f>
        <v>18.851196000000382</v>
      </c>
      <c r="BF187" s="13">
        <f t="shared" si="167"/>
        <v>6.172221809210666</v>
      </c>
      <c r="BG187" s="20">
        <f t="shared" si="168"/>
        <v>43.582452684375909</v>
      </c>
      <c r="BH187" s="59">
        <f t="shared" si="116"/>
        <v>336.91578601770925</v>
      </c>
      <c r="BI187" s="59">
        <f ca="1">AVERAGE(OFFSET($BH$3,0,0,'Données projet'!$E$11+1,1))-AVERAGE(OFFSET($H$3,0,0,'Données projet'!$E$11+1,1))</f>
        <v>555.30922539833159</v>
      </c>
      <c r="BJ187" s="59">
        <f t="shared" si="146"/>
        <v>292.20785527099503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102.01548111268795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102.01548111268795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243</v>
      </c>
      <c r="BZ187" s="13">
        <f>BY187*VLOOKUP('Données projet'!$B$12,Paramètres!$A$1:$I$89,3,0)*VLOOKUP('Données projet'!$B$12,Paramètres!$A$1:$I$89,5,0)</f>
        <v>212.28480000000002</v>
      </c>
      <c r="CA187" s="13">
        <f t="shared" si="170"/>
        <v>52.434557099704193</v>
      </c>
      <c r="CB187" s="20">
        <f t="shared" si="171"/>
        <v>461.05288028198476</v>
      </c>
      <c r="CC187" s="59">
        <f t="shared" si="119"/>
        <v>754.38621361531807</v>
      </c>
      <c r="CD187" s="59">
        <f ca="1">AVERAGE(OFFSET($CC$3,0,0,'Données projet'!$E$12+1,1))-AVERAGE(OFFSET($H$3,0,0,'Données projet'!$E$12+1,1))</f>
        <v>354.24684313982857</v>
      </c>
      <c r="CE187" s="59">
        <f t="shared" si="148"/>
        <v>322.65043486962185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10.636317738893965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10.636317738893965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319</v>
      </c>
      <c r="CU187" s="17">
        <f>CT187*VLOOKUP('Données projet'!$B$13,Paramètres!$A$1:$I$89,3,0)*VLOOKUP('Données projet'!$B$13,Paramètres!$A$1:$I$89,5,0)</f>
        <v>233.89079999999998</v>
      </c>
      <c r="CV187" s="13">
        <f t="shared" si="173"/>
        <v>57.123140349023068</v>
      </c>
      <c r="CW187" s="20">
        <f t="shared" si="174"/>
        <v>506.84927944121517</v>
      </c>
      <c r="CX187" s="59">
        <f t="shared" si="122"/>
        <v>800.18261277454849</v>
      </c>
      <c r="CY187" s="59">
        <f ca="1">AVERAGE(OFFSET($CX$3,0,0,'Données projet'!$E$13+1,1))-AVERAGE(OFFSET($H$3,0,0,'Données projet'!$E$13+1,1))</f>
        <v>328.55201074501201</v>
      </c>
      <c r="CZ187" s="59">
        <f t="shared" si="150"/>
        <v>321.81422611044985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5.0685461238867457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5.0685461238867457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328.00000000000006</v>
      </c>
      <c r="DP187" s="17">
        <f>DO187*VLOOKUP('Données projet'!$B$14,Paramètres!$A$1:$I$89,3,0)*VLOOKUP('Données projet'!$B$14,Paramètres!$A$1:$I$89,5,0)</f>
        <v>255.84000000000006</v>
      </c>
      <c r="DQ187" s="13">
        <f t="shared" si="176"/>
        <v>61.834803371075836</v>
      </c>
      <c r="DR187" s="20">
        <f t="shared" si="177"/>
        <v>553.28361587129041</v>
      </c>
      <c r="DS187" s="59">
        <f t="shared" si="125"/>
        <v>846.61694920462378</v>
      </c>
      <c r="DT187" s="59">
        <f ca="1">AVERAGE(OFFSET($DS$3,0,0,'Données projet'!$E$14+1,1))-AVERAGE(OFFSET($H$3,0,0,'Données projet'!$E$14+1,1))</f>
        <v>288.82868507674738</v>
      </c>
      <c r="DU187" s="59">
        <f t="shared" si="152"/>
        <v>283.48738729114024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5.1660821482922703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5.1660821482922703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404.00000000000017</v>
      </c>
      <c r="EK187" s="17">
        <f>EJ187*VLOOKUP('Données projet'!$B$15,Paramètres!$A$1:$I$89,3,0)*VLOOKUP('Données projet'!$B$15,Paramètres!$A$1:$I$89,5,0)</f>
        <v>346.63200000000018</v>
      </c>
      <c r="EL187" s="13">
        <f t="shared" si="179"/>
        <v>80.868615263336864</v>
      </c>
      <c r="EM187" s="20">
        <f t="shared" si="180"/>
        <v>744.56357158364528</v>
      </c>
      <c r="EN187" s="59">
        <f t="shared" si="128"/>
        <v>1037.8969049169787</v>
      </c>
      <c r="EO187" s="59">
        <f ca="1">AVERAGE(OFFSET($EN$3,0,0,'Données projet'!$E$15+1,1))-AVERAGE(OFFSET($H$3,0,0,'Données projet'!$E$15+1,1))</f>
        <v>447.47021939360354</v>
      </c>
      <c r="EP187" s="59">
        <f t="shared" si="154"/>
        <v>256.77417912163997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28.141858744502816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28.141858744502816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319</v>
      </c>
      <c r="FF187" s="17">
        <f>FE187*VLOOKUP('Données projet'!$B$16,Paramètres!$A$1:$I$89,3,0)*VLOOKUP('Données projet'!$B$16,Paramètres!$A$1:$I$89,5,0)</f>
        <v>253.79640000000001</v>
      </c>
      <c r="FG187" s="13">
        <f t="shared" si="182"/>
        <v>61.39816832228076</v>
      </c>
      <c r="FH187" s="20">
        <f t="shared" si="183"/>
        <v>548.96387316130563</v>
      </c>
      <c r="FI187" s="59">
        <f t="shared" si="131"/>
        <v>842.29720649463889</v>
      </c>
      <c r="FJ187" s="59">
        <f ca="1">AVERAGE(OFFSET($FI$3,0,0,'Données projet'!$E$16+1,1))-AVERAGE(OFFSET($H$3,0,0,'Données projet'!$E$16+1,1))</f>
        <v>353.37024194969638</v>
      </c>
      <c r="FK187" s="59">
        <f t="shared" si="156"/>
        <v>345.4750813433123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6.7789609959751953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6.7789609959751953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234.00000000000003</v>
      </c>
      <c r="GA187" s="17">
        <f>FZ187*VLOOKUP('Données projet'!$B$17,Paramètres!$A$1:$I$89,3,0)*VLOOKUP('Données projet'!$B$17,Paramètres!$A$1:$I$89,5,0)</f>
        <v>189.82080000000005</v>
      </c>
      <c r="GB187" s="13">
        <f t="shared" si="185"/>
        <v>47.500332100049796</v>
      </c>
      <c r="GC187" s="20">
        <f t="shared" si="186"/>
        <v>413.33430507425345</v>
      </c>
      <c r="GD187" s="59">
        <f t="shared" si="134"/>
        <v>706.66763840758676</v>
      </c>
      <c r="GE187" s="59">
        <f ca="1">AVERAGE(OFFSET($GD$3,0,0,'Données projet'!$E$17+1,1))-AVERAGE(OFFSET($H$3,0,0,'Données projet'!$E$17+1,1))</f>
        <v>272.90535195666996</v>
      </c>
      <c r="GF187" s="59">
        <f t="shared" si="158"/>
        <v>222.25422164416898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5.9017613374511537</v>
      </c>
      <c r="GM187" s="21">
        <f>EXP(-LN(2)/25)*GM186+(1-EXP(-LN(2)/25))/(LN(2)/25)*Calculateur!GH187*Calculateur!GJ187*VLOOKUP('Données projet'!$B$17,Paramètres!$A$1:$I$89,3,0)*0.475*44/12</f>
        <v>0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5.9017613374511537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6">
        <f t="shared" si="110"/>
        <v>256.66666666666669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19.8100000000004</v>
      </c>
      <c r="O188" s="13">
        <f>N188*VLOOKUP('Données projet'!$B$9,Paramètres!$A$1:$I$89,3,0)*VLOOKUP('Données projet'!$B$9,Paramètres!$A$1:$I$89,5,0)</f>
        <v>17.924088000000364</v>
      </c>
      <c r="P188" s="13">
        <f t="shared" si="141"/>
        <v>5.9032212091029486</v>
      </c>
      <c r="Q188" s="20">
        <f t="shared" si="162"/>
        <v>41.499230205854936</v>
      </c>
      <c r="R188" s="59">
        <f t="shared" si="109"/>
        <v>334.83256353918824</v>
      </c>
      <c r="S188" s="59">
        <f ca="1">AVERAGE(OFFSET($R$3,0,0,'Données projet'!$E$9+1,1))-AVERAGE(OFFSET($H$3,0,0,'Données projet'!$E$9+1,1))</f>
        <v>530.15029472203241</v>
      </c>
      <c r="T188" s="59">
        <f t="shared" si="142"/>
        <v>279.93992816625956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95.096248288185549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95.096248288185549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19.8100000000004</v>
      </c>
      <c r="AJ188" s="13">
        <f>AI188*VLOOKUP('Données projet'!$B$10,Paramètres!$A$1:$I$89,3,0)*VLOOKUP('Données projet'!$B$10,Paramètres!$A$1:$I$89,5,0)</f>
        <v>13.288548000000269</v>
      </c>
      <c r="AK188" s="13">
        <f t="shared" si="164"/>
        <v>4.531654695205642</v>
      </c>
      <c r="AL188" s="20">
        <f t="shared" si="165"/>
        <v>31.036853027483627</v>
      </c>
      <c r="AM188" s="59">
        <f t="shared" si="113"/>
        <v>324.37018636081694</v>
      </c>
      <c r="AN188" s="59">
        <f ca="1">AVERAGE(OFFSET($AM$3,0,0,'Données projet'!$E$10+1,1))-AVERAGE(OFFSET($H$3,0,0,'Données projet'!$E$10+1,1))</f>
        <v>403.92523699584234</v>
      </c>
      <c r="AO188" s="59">
        <f t="shared" si="144"/>
        <v>218.36990038879748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86.89829584954883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86.89829584954883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19.8100000000004</v>
      </c>
      <c r="BE188" s="13">
        <f>BD188*VLOOKUP('Données projet'!$B$11,Paramètres!$A$1:$I$89,3,0)*VLOOKUP('Données projet'!$B$11,Paramètres!$A$1:$I$89,5,0)</f>
        <v>18.851196000000382</v>
      </c>
      <c r="BF188" s="13">
        <f t="shared" si="167"/>
        <v>6.172221809210666</v>
      </c>
      <c r="BG188" s="20">
        <f t="shared" si="168"/>
        <v>43.582452684375909</v>
      </c>
      <c r="BH188" s="59">
        <f t="shared" si="116"/>
        <v>336.91578601770925</v>
      </c>
      <c r="BI188" s="59">
        <f ca="1">AVERAGE(OFFSET($BH$3,0,0,'Données projet'!$E$11+1,1))-AVERAGE(OFFSET($H$3,0,0,'Données projet'!$E$11+1,1))</f>
        <v>555.30922539833159</v>
      </c>
      <c r="BJ188" s="59">
        <f t="shared" si="146"/>
        <v>292.20785527099503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100.01501975136757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100.01501975136757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243</v>
      </c>
      <c r="BZ188" s="13">
        <f>BY188*VLOOKUP('Données projet'!$B$12,Paramètres!$A$1:$I$89,3,0)*VLOOKUP('Données projet'!$B$12,Paramètres!$A$1:$I$89,5,0)</f>
        <v>212.28480000000002</v>
      </c>
      <c r="CA188" s="13">
        <f t="shared" si="170"/>
        <v>52.434557099704193</v>
      </c>
      <c r="CB188" s="20">
        <f t="shared" si="171"/>
        <v>461.05288028198476</v>
      </c>
      <c r="CC188" s="59">
        <f t="shared" si="119"/>
        <v>754.38621361531807</v>
      </c>
      <c r="CD188" s="59">
        <f ca="1">AVERAGE(OFFSET($CC$3,0,0,'Données projet'!$E$12+1,1))-AVERAGE(OFFSET($H$3,0,0,'Données projet'!$E$12+1,1))</f>
        <v>354.24684313982857</v>
      </c>
      <c r="CE188" s="59">
        <f t="shared" si="148"/>
        <v>322.65043486962185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10.427746035547486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10.427746035547486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319</v>
      </c>
      <c r="CU188" s="17">
        <f>CT188*VLOOKUP('Données projet'!$B$13,Paramètres!$A$1:$I$89,3,0)*VLOOKUP('Données projet'!$B$13,Paramètres!$A$1:$I$89,5,0)</f>
        <v>233.89079999999998</v>
      </c>
      <c r="CV188" s="13">
        <f t="shared" si="173"/>
        <v>57.123140349023068</v>
      </c>
      <c r="CW188" s="20">
        <f t="shared" si="174"/>
        <v>506.84927944121517</v>
      </c>
      <c r="CX188" s="59">
        <f t="shared" si="122"/>
        <v>800.18261277454849</v>
      </c>
      <c r="CY188" s="59">
        <f ca="1">AVERAGE(OFFSET($CX$3,0,0,'Données projet'!$E$13+1,1))-AVERAGE(OFFSET($H$3,0,0,'Données projet'!$E$13+1,1))</f>
        <v>328.55201074501201</v>
      </c>
      <c r="CZ188" s="59">
        <f t="shared" si="150"/>
        <v>321.81422611044985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4.9691550259052013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4.9691550259052013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328.00000000000006</v>
      </c>
      <c r="DP188" s="17">
        <f>DO188*VLOOKUP('Données projet'!$B$14,Paramètres!$A$1:$I$89,3,0)*VLOOKUP('Données projet'!$B$14,Paramètres!$A$1:$I$89,5,0)</f>
        <v>255.84000000000006</v>
      </c>
      <c r="DQ188" s="13">
        <f t="shared" si="176"/>
        <v>61.834803371075836</v>
      </c>
      <c r="DR188" s="20">
        <f t="shared" si="177"/>
        <v>553.28361587129041</v>
      </c>
      <c r="DS188" s="59">
        <f t="shared" si="125"/>
        <v>846.61694920462378</v>
      </c>
      <c r="DT188" s="59">
        <f ca="1">AVERAGE(OFFSET($DS$3,0,0,'Données projet'!$E$14+1,1))-AVERAGE(OFFSET($H$3,0,0,'Données projet'!$E$14+1,1))</f>
        <v>288.82868507674738</v>
      </c>
      <c r="DU188" s="59">
        <f t="shared" si="152"/>
        <v>283.48738729114024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5.0647784283632342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5.0647784283632342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404.00000000000017</v>
      </c>
      <c r="EK188" s="17">
        <f>EJ188*VLOOKUP('Données projet'!$B$15,Paramètres!$A$1:$I$89,3,0)*VLOOKUP('Données projet'!$B$15,Paramètres!$A$1:$I$89,5,0)</f>
        <v>346.63200000000018</v>
      </c>
      <c r="EL188" s="13">
        <f t="shared" si="179"/>
        <v>80.868615263336864</v>
      </c>
      <c r="EM188" s="20">
        <f t="shared" si="180"/>
        <v>744.56357158364528</v>
      </c>
      <c r="EN188" s="59">
        <f t="shared" si="128"/>
        <v>1037.8969049169787</v>
      </c>
      <c r="EO188" s="59">
        <f ca="1">AVERAGE(OFFSET($EN$3,0,0,'Données projet'!$E$15+1,1))-AVERAGE(OFFSET($H$3,0,0,'Données projet'!$E$15+1,1))</f>
        <v>447.47021939360354</v>
      </c>
      <c r="EP188" s="59">
        <f t="shared" si="154"/>
        <v>256.77417912163997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27.590014059362062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27.590014059362062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319</v>
      </c>
      <c r="FF188" s="17">
        <f>FE188*VLOOKUP('Données projet'!$B$16,Paramètres!$A$1:$I$89,3,0)*VLOOKUP('Données projet'!$B$16,Paramètres!$A$1:$I$89,5,0)</f>
        <v>253.79640000000001</v>
      </c>
      <c r="FG188" s="13">
        <f t="shared" si="182"/>
        <v>61.39816832228076</v>
      </c>
      <c r="FH188" s="20">
        <f t="shared" si="183"/>
        <v>548.96387316130563</v>
      </c>
      <c r="FI188" s="59">
        <f t="shared" si="131"/>
        <v>842.29720649463889</v>
      </c>
      <c r="FJ188" s="59">
        <f ca="1">AVERAGE(OFFSET($FI$3,0,0,'Données projet'!$E$16+1,1))-AVERAGE(OFFSET($H$3,0,0,'Données projet'!$E$16+1,1))</f>
        <v>353.37024194969638</v>
      </c>
      <c r="FK188" s="59">
        <f t="shared" si="156"/>
        <v>345.4750813433123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6.6460297056020554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6.6460297056020554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234.00000000000003</v>
      </c>
      <c r="GA188" s="17">
        <f>FZ188*VLOOKUP('Données projet'!$B$17,Paramètres!$A$1:$I$89,3,0)*VLOOKUP('Données projet'!$B$17,Paramètres!$A$1:$I$89,5,0)</f>
        <v>189.82080000000005</v>
      </c>
      <c r="GB188" s="13">
        <f t="shared" si="185"/>
        <v>47.500332100049796</v>
      </c>
      <c r="GC188" s="20">
        <f t="shared" si="186"/>
        <v>413.33430507425345</v>
      </c>
      <c r="GD188" s="59">
        <f t="shared" si="134"/>
        <v>706.66763840758676</v>
      </c>
      <c r="GE188" s="59">
        <f ca="1">AVERAGE(OFFSET($GD$3,0,0,'Données projet'!$E$17+1,1))-AVERAGE(OFFSET($H$3,0,0,'Données projet'!$E$17+1,1))</f>
        <v>272.90535195666996</v>
      </c>
      <c r="GF188" s="59">
        <f t="shared" si="158"/>
        <v>222.25422164416898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5.7860313973427093</v>
      </c>
      <c r="GM188" s="21">
        <f>EXP(-LN(2)/25)*GM187+(1-EXP(-LN(2)/25))/(LN(2)/25)*Calculateur!GH188*Calculateur!GJ188*VLOOKUP('Données projet'!$B$17,Paramètres!$A$1:$I$89,3,0)*0.475*44/12</f>
        <v>0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5.7860313973427093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6">
        <f t="shared" si="110"/>
        <v>256.66666666666669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19.8100000000004</v>
      </c>
      <c r="O189" s="13">
        <f>N189*VLOOKUP('Données projet'!$B$9,Paramètres!$A$1:$I$89,3,0)*VLOOKUP('Données projet'!$B$9,Paramètres!$A$1:$I$89,5,0)</f>
        <v>17.924088000000364</v>
      </c>
      <c r="P189" s="13">
        <f t="shared" si="141"/>
        <v>5.9032212091029486</v>
      </c>
      <c r="Q189" s="20">
        <f t="shared" si="162"/>
        <v>41.499230205854936</v>
      </c>
      <c r="R189" s="59">
        <f t="shared" si="109"/>
        <v>334.83256353918824</v>
      </c>
      <c r="S189" s="59">
        <f ca="1">AVERAGE(OFFSET($R$3,0,0,'Données projet'!$E$9+1,1))-AVERAGE(OFFSET($H$3,0,0,'Données projet'!$E$9+1,1))</f>
        <v>530.15029472203241</v>
      </c>
      <c r="T189" s="59">
        <f t="shared" si="142"/>
        <v>279.93992816625956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93.231468862238373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93.231468862238373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19.8100000000004</v>
      </c>
      <c r="AJ189" s="13">
        <f>AI189*VLOOKUP('Données projet'!$B$10,Paramètres!$A$1:$I$89,3,0)*VLOOKUP('Données projet'!$B$10,Paramètres!$A$1:$I$89,5,0)</f>
        <v>13.288548000000269</v>
      </c>
      <c r="AK189" s="13">
        <f t="shared" si="164"/>
        <v>4.531654695205642</v>
      </c>
      <c r="AL189" s="20">
        <f t="shared" si="165"/>
        <v>31.036853027483627</v>
      </c>
      <c r="AM189" s="59">
        <f t="shared" si="113"/>
        <v>324.37018636081694</v>
      </c>
      <c r="AN189" s="59">
        <f ca="1">AVERAGE(OFFSET($AM$3,0,0,'Données projet'!$E$10+1,1))-AVERAGE(OFFSET($H$3,0,0,'Données projet'!$E$10+1,1))</f>
        <v>403.92523699584234</v>
      </c>
      <c r="AO189" s="59">
        <f t="shared" si="144"/>
        <v>218.36990038879748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85.194273270666059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85.194273270666059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19.8100000000004</v>
      </c>
      <c r="BE189" s="13">
        <f>BD189*VLOOKUP('Données projet'!$B$11,Paramètres!$A$1:$I$89,3,0)*VLOOKUP('Données projet'!$B$11,Paramètres!$A$1:$I$89,5,0)</f>
        <v>18.851196000000382</v>
      </c>
      <c r="BF189" s="13">
        <f t="shared" si="167"/>
        <v>6.172221809210666</v>
      </c>
      <c r="BG189" s="20">
        <f t="shared" si="168"/>
        <v>43.582452684375909</v>
      </c>
      <c r="BH189" s="59">
        <f t="shared" si="116"/>
        <v>336.91578601770925</v>
      </c>
      <c r="BI189" s="59">
        <f ca="1">AVERAGE(OFFSET($BH$3,0,0,'Données projet'!$E$11+1,1))-AVERAGE(OFFSET($H$3,0,0,'Données projet'!$E$11+1,1))</f>
        <v>555.30922539833159</v>
      </c>
      <c r="BJ189" s="59">
        <f t="shared" si="146"/>
        <v>292.20785527099503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98.053786217181752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98.053786217181752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243</v>
      </c>
      <c r="BZ189" s="13">
        <f>BY189*VLOOKUP('Données projet'!$B$12,Paramètres!$A$1:$I$89,3,0)*VLOOKUP('Données projet'!$B$12,Paramètres!$A$1:$I$89,5,0)</f>
        <v>212.28480000000002</v>
      </c>
      <c r="CA189" s="13">
        <f t="shared" si="170"/>
        <v>52.434557099704193</v>
      </c>
      <c r="CB189" s="20">
        <f t="shared" si="171"/>
        <v>461.05288028198476</v>
      </c>
      <c r="CC189" s="59">
        <f t="shared" si="119"/>
        <v>754.38621361531807</v>
      </c>
      <c r="CD189" s="59">
        <f ca="1">AVERAGE(OFFSET($CC$3,0,0,'Données projet'!$E$12+1,1))-AVERAGE(OFFSET($H$3,0,0,'Données projet'!$E$12+1,1))</f>
        <v>354.24684313982857</v>
      </c>
      <c r="CE189" s="59">
        <f t="shared" si="148"/>
        <v>322.65043486962185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10.223264296087454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10.223264296087454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319</v>
      </c>
      <c r="CU189" s="17">
        <f>CT189*VLOOKUP('Données projet'!$B$13,Paramètres!$A$1:$I$89,3,0)*VLOOKUP('Données projet'!$B$13,Paramètres!$A$1:$I$89,5,0)</f>
        <v>233.89079999999998</v>
      </c>
      <c r="CV189" s="13">
        <f t="shared" si="173"/>
        <v>57.123140349023068</v>
      </c>
      <c r="CW189" s="20">
        <f t="shared" si="174"/>
        <v>506.84927944121517</v>
      </c>
      <c r="CX189" s="59">
        <f t="shared" si="122"/>
        <v>800.18261277454849</v>
      </c>
      <c r="CY189" s="59">
        <f ca="1">AVERAGE(OFFSET($CX$3,0,0,'Données projet'!$E$13+1,1))-AVERAGE(OFFSET($H$3,0,0,'Données projet'!$E$13+1,1))</f>
        <v>328.55201074501201</v>
      </c>
      <c r="CZ189" s="59">
        <f t="shared" si="150"/>
        <v>321.81422611044985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4.8717129267324912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4.8717129267324912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328.00000000000006</v>
      </c>
      <c r="DP189" s="17">
        <f>DO189*VLOOKUP('Données projet'!$B$14,Paramètres!$A$1:$I$89,3,0)*VLOOKUP('Données projet'!$B$14,Paramètres!$A$1:$I$89,5,0)</f>
        <v>255.84000000000006</v>
      </c>
      <c r="DQ189" s="13">
        <f t="shared" si="176"/>
        <v>61.834803371075836</v>
      </c>
      <c r="DR189" s="20">
        <f t="shared" si="177"/>
        <v>553.28361587129041</v>
      </c>
      <c r="DS189" s="59">
        <f t="shared" si="125"/>
        <v>846.61694920462378</v>
      </c>
      <c r="DT189" s="59">
        <f ca="1">AVERAGE(OFFSET($DS$3,0,0,'Données projet'!$E$14+1,1))-AVERAGE(OFFSET($H$3,0,0,'Données projet'!$E$14+1,1))</f>
        <v>288.82868507674738</v>
      </c>
      <c r="DU189" s="59">
        <f t="shared" si="152"/>
        <v>283.48738729114024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4.9654612125928388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4.9654612125928388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404.00000000000017</v>
      </c>
      <c r="EK189" s="17">
        <f>EJ189*VLOOKUP('Données projet'!$B$15,Paramètres!$A$1:$I$89,3,0)*VLOOKUP('Données projet'!$B$15,Paramètres!$A$1:$I$89,5,0)</f>
        <v>346.63200000000018</v>
      </c>
      <c r="EL189" s="13">
        <f t="shared" si="179"/>
        <v>80.868615263336864</v>
      </c>
      <c r="EM189" s="20">
        <f t="shared" si="180"/>
        <v>744.56357158364528</v>
      </c>
      <c r="EN189" s="59">
        <f t="shared" si="128"/>
        <v>1037.8969049169787</v>
      </c>
      <c r="EO189" s="59">
        <f ca="1">AVERAGE(OFFSET($EN$3,0,0,'Données projet'!$E$15+1,1))-AVERAGE(OFFSET($H$3,0,0,'Données projet'!$E$15+1,1))</f>
        <v>447.47021939360354</v>
      </c>
      <c r="EP189" s="59">
        <f t="shared" si="154"/>
        <v>256.77417912163997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27.048990711904896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27.048990711904896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319</v>
      </c>
      <c r="FF189" s="17">
        <f>FE189*VLOOKUP('Données projet'!$B$16,Paramètres!$A$1:$I$89,3,0)*VLOOKUP('Données projet'!$B$16,Paramètres!$A$1:$I$89,5,0)</f>
        <v>253.79640000000001</v>
      </c>
      <c r="FG189" s="13">
        <f t="shared" si="182"/>
        <v>61.39816832228076</v>
      </c>
      <c r="FH189" s="20">
        <f t="shared" si="183"/>
        <v>548.96387316130563</v>
      </c>
      <c r="FI189" s="59">
        <f t="shared" si="131"/>
        <v>842.29720649463889</v>
      </c>
      <c r="FJ189" s="59">
        <f ca="1">AVERAGE(OFFSET($FI$3,0,0,'Données projet'!$E$16+1,1))-AVERAGE(OFFSET($H$3,0,0,'Données projet'!$E$16+1,1))</f>
        <v>353.37024194969638</v>
      </c>
      <c r="FK189" s="59">
        <f t="shared" si="156"/>
        <v>345.4750813433123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6.5157051167530522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6.5157051167530522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234.00000000000003</v>
      </c>
      <c r="GA189" s="17">
        <f>FZ189*VLOOKUP('Données projet'!$B$17,Paramètres!$A$1:$I$89,3,0)*VLOOKUP('Données projet'!$B$17,Paramètres!$A$1:$I$89,5,0)</f>
        <v>189.82080000000005</v>
      </c>
      <c r="GB189" s="13">
        <f t="shared" si="185"/>
        <v>47.500332100049796</v>
      </c>
      <c r="GC189" s="20">
        <f t="shared" si="186"/>
        <v>413.33430507425345</v>
      </c>
      <c r="GD189" s="59">
        <f t="shared" si="134"/>
        <v>706.66763840758676</v>
      </c>
      <c r="GE189" s="59">
        <f ca="1">AVERAGE(OFFSET($GD$3,0,0,'Données projet'!$E$17+1,1))-AVERAGE(OFFSET($H$3,0,0,'Données projet'!$E$17+1,1))</f>
        <v>272.90535195666996</v>
      </c>
      <c r="GF189" s="59">
        <f t="shared" si="158"/>
        <v>222.25422164416898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5.672570850771498</v>
      </c>
      <c r="GM189" s="21">
        <f>EXP(-LN(2)/25)*GM188+(1-EXP(-LN(2)/25))/(LN(2)/25)*Calculateur!GH189*Calculateur!GJ189*VLOOKUP('Données projet'!$B$17,Paramètres!$A$1:$I$89,3,0)*0.475*44/12</f>
        <v>0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5.672570850771498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6">
        <f t="shared" si="110"/>
        <v>256.66666666666669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19.8100000000004</v>
      </c>
      <c r="O190" s="13">
        <f>N190*VLOOKUP('Données projet'!$B$9,Paramètres!$A$1:$I$89,3,0)*VLOOKUP('Données projet'!$B$9,Paramètres!$A$1:$I$89,5,0)</f>
        <v>17.924088000000364</v>
      </c>
      <c r="P190" s="13">
        <f t="shared" si="141"/>
        <v>5.9032212091029486</v>
      </c>
      <c r="Q190" s="20">
        <f t="shared" si="162"/>
        <v>41.499230205854936</v>
      </c>
      <c r="R190" s="59">
        <f t="shared" si="109"/>
        <v>334.83256353918824</v>
      </c>
      <c r="S190" s="59">
        <f ca="1">AVERAGE(OFFSET($R$3,0,0,'Données projet'!$E$9+1,1))-AVERAGE(OFFSET($H$3,0,0,'Données projet'!$E$9+1,1))</f>
        <v>530.15029472203241</v>
      </c>
      <c r="T190" s="59">
        <f t="shared" si="142"/>
        <v>279.93992816625956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91.403256623430877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91.403256623430877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19.8100000000004</v>
      </c>
      <c r="AJ190" s="13">
        <f>AI190*VLOOKUP('Données projet'!$B$10,Paramètres!$A$1:$I$89,3,0)*VLOOKUP('Données projet'!$B$10,Paramètres!$A$1:$I$89,5,0)</f>
        <v>13.288548000000269</v>
      </c>
      <c r="AK190" s="13">
        <f t="shared" si="164"/>
        <v>4.531654695205642</v>
      </c>
      <c r="AL190" s="20">
        <f t="shared" si="165"/>
        <v>31.036853027483627</v>
      </c>
      <c r="AM190" s="59">
        <f t="shared" si="113"/>
        <v>324.37018636081694</v>
      </c>
      <c r="AN190" s="59">
        <f ca="1">AVERAGE(OFFSET($AM$3,0,0,'Données projet'!$E$10+1,1))-AVERAGE(OFFSET($H$3,0,0,'Données projet'!$E$10+1,1))</f>
        <v>403.92523699584234</v>
      </c>
      <c r="AO190" s="59">
        <f t="shared" si="144"/>
        <v>218.36990038879748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83.523665535204032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83.523665535204032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19.8100000000004</v>
      </c>
      <c r="BE190" s="13">
        <f>BD190*VLOOKUP('Données projet'!$B$11,Paramètres!$A$1:$I$89,3,0)*VLOOKUP('Données projet'!$B$11,Paramètres!$A$1:$I$89,5,0)</f>
        <v>18.851196000000382</v>
      </c>
      <c r="BF190" s="13">
        <f t="shared" si="167"/>
        <v>6.172221809210666</v>
      </c>
      <c r="BG190" s="20">
        <f t="shared" si="168"/>
        <v>43.582452684375909</v>
      </c>
      <c r="BH190" s="59">
        <f t="shared" si="116"/>
        <v>336.91578601770925</v>
      </c>
      <c r="BI190" s="59">
        <f ca="1">AVERAGE(OFFSET($BH$3,0,0,'Données projet'!$E$11+1,1))-AVERAGE(OFFSET($H$3,0,0,'Données projet'!$E$11+1,1))</f>
        <v>555.30922539833159</v>
      </c>
      <c r="BJ190" s="59">
        <f t="shared" si="146"/>
        <v>292.20785527099503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96.131011276366962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96.131011276366962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243</v>
      </c>
      <c r="BZ190" s="13">
        <f>BY190*VLOOKUP('Données projet'!$B$12,Paramètres!$A$1:$I$89,3,0)*VLOOKUP('Données projet'!$B$12,Paramètres!$A$1:$I$89,5,0)</f>
        <v>212.28480000000002</v>
      </c>
      <c r="CA190" s="13">
        <f t="shared" si="170"/>
        <v>52.434557099704193</v>
      </c>
      <c r="CB190" s="20">
        <f t="shared" si="171"/>
        <v>461.05288028198476</v>
      </c>
      <c r="CC190" s="59">
        <f t="shared" si="119"/>
        <v>754.38621361531807</v>
      </c>
      <c r="CD190" s="59">
        <f ca="1">AVERAGE(OFFSET($CC$3,0,0,'Données projet'!$E$12+1,1))-AVERAGE(OFFSET($H$3,0,0,'Données projet'!$E$12+1,1))</f>
        <v>354.24684313982857</v>
      </c>
      <c r="CE190" s="59">
        <f t="shared" si="148"/>
        <v>322.65043486962185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10.022792318816688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10.022792318816688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319</v>
      </c>
      <c r="CU190" s="17">
        <f>CT190*VLOOKUP('Données projet'!$B$13,Paramètres!$A$1:$I$89,3,0)*VLOOKUP('Données projet'!$B$13,Paramètres!$A$1:$I$89,5,0)</f>
        <v>233.89079999999998</v>
      </c>
      <c r="CV190" s="13">
        <f t="shared" si="173"/>
        <v>57.123140349023068</v>
      </c>
      <c r="CW190" s="20">
        <f t="shared" si="174"/>
        <v>506.84927944121517</v>
      </c>
      <c r="CX190" s="59">
        <f t="shared" si="122"/>
        <v>800.18261277454849</v>
      </c>
      <c r="CY190" s="59">
        <f ca="1">AVERAGE(OFFSET($CX$3,0,0,'Données projet'!$E$13+1,1))-AVERAGE(OFFSET($H$3,0,0,'Données projet'!$E$13+1,1))</f>
        <v>328.55201074501201</v>
      </c>
      <c r="CZ190" s="59">
        <f t="shared" si="150"/>
        <v>321.81422611044985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4.776181607690746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4.776181607690746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328.00000000000006</v>
      </c>
      <c r="DP190" s="17">
        <f>DO190*VLOOKUP('Données projet'!$B$14,Paramètres!$A$1:$I$89,3,0)*VLOOKUP('Données projet'!$B$14,Paramètres!$A$1:$I$89,5,0)</f>
        <v>255.84000000000006</v>
      </c>
      <c r="DQ190" s="13">
        <f t="shared" si="176"/>
        <v>61.834803371075836</v>
      </c>
      <c r="DR190" s="20">
        <f t="shared" si="177"/>
        <v>553.28361587129041</v>
      </c>
      <c r="DS190" s="59">
        <f t="shared" si="125"/>
        <v>846.61694920462378</v>
      </c>
      <c r="DT190" s="59">
        <f ca="1">AVERAGE(OFFSET($DS$3,0,0,'Données projet'!$E$14+1,1))-AVERAGE(OFFSET($H$3,0,0,'Données projet'!$E$14+1,1))</f>
        <v>288.82868507674738</v>
      </c>
      <c r="DU190" s="59">
        <f t="shared" si="152"/>
        <v>283.48738729114024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4.8680915468461805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4.8680915468461805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404.00000000000017</v>
      </c>
      <c r="EK190" s="17">
        <f>EJ190*VLOOKUP('Données projet'!$B$15,Paramètres!$A$1:$I$89,3,0)*VLOOKUP('Données projet'!$B$15,Paramètres!$A$1:$I$89,5,0)</f>
        <v>346.63200000000018</v>
      </c>
      <c r="EL190" s="13">
        <f t="shared" si="179"/>
        <v>80.868615263336864</v>
      </c>
      <c r="EM190" s="20">
        <f t="shared" si="180"/>
        <v>744.56357158364528</v>
      </c>
      <c r="EN190" s="59">
        <f t="shared" si="128"/>
        <v>1037.8969049169787</v>
      </c>
      <c r="EO190" s="59">
        <f ca="1">AVERAGE(OFFSET($EN$3,0,0,'Données projet'!$E$15+1,1))-AVERAGE(OFFSET($H$3,0,0,'Données projet'!$E$15+1,1))</f>
        <v>447.47021939360354</v>
      </c>
      <c r="EP190" s="59">
        <f t="shared" si="154"/>
        <v>256.77417912163997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26.518576502299709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26.518576502299709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319</v>
      </c>
      <c r="FF190" s="17">
        <f>FE190*VLOOKUP('Données projet'!$B$16,Paramètres!$A$1:$I$89,3,0)*VLOOKUP('Données projet'!$B$16,Paramètres!$A$1:$I$89,5,0)</f>
        <v>253.79640000000001</v>
      </c>
      <c r="FG190" s="13">
        <f t="shared" si="182"/>
        <v>61.39816832228076</v>
      </c>
      <c r="FH190" s="20">
        <f t="shared" si="183"/>
        <v>548.96387316130563</v>
      </c>
      <c r="FI190" s="59">
        <f t="shared" si="131"/>
        <v>842.29720649463889</v>
      </c>
      <c r="FJ190" s="59">
        <f ca="1">AVERAGE(OFFSET($FI$3,0,0,'Données projet'!$E$16+1,1))-AVERAGE(OFFSET($H$3,0,0,'Données projet'!$E$16+1,1))</f>
        <v>353.37024194969638</v>
      </c>
      <c r="FK190" s="59">
        <f t="shared" si="156"/>
        <v>345.4750813433123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6.3879361136012278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6.3879361136012278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234.00000000000003</v>
      </c>
      <c r="GA190" s="17">
        <f>FZ190*VLOOKUP('Données projet'!$B$17,Paramètres!$A$1:$I$89,3,0)*VLOOKUP('Données projet'!$B$17,Paramètres!$A$1:$I$89,5,0)</f>
        <v>189.82080000000005</v>
      </c>
      <c r="GB190" s="13">
        <f t="shared" si="185"/>
        <v>47.500332100049796</v>
      </c>
      <c r="GC190" s="20">
        <f t="shared" si="186"/>
        <v>413.33430507425345</v>
      </c>
      <c r="GD190" s="59">
        <f t="shared" si="134"/>
        <v>706.66763840758676</v>
      </c>
      <c r="GE190" s="59">
        <f ca="1">AVERAGE(OFFSET($GD$3,0,0,'Données projet'!$E$17+1,1))-AVERAGE(OFFSET($H$3,0,0,'Données projet'!$E$17+1,1))</f>
        <v>272.90535195666996</v>
      </c>
      <c r="GF190" s="59">
        <f t="shared" si="158"/>
        <v>222.25422164416898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5.5613351963144488</v>
      </c>
      <c r="GM190" s="21">
        <f>EXP(-LN(2)/25)*GM189+(1-EXP(-LN(2)/25))/(LN(2)/25)*Calculateur!GH190*Calculateur!GJ190*VLOOKUP('Données projet'!$B$17,Paramètres!$A$1:$I$89,3,0)*0.475*44/12</f>
        <v>0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5.5613351963144488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6">
        <f t="shared" si="110"/>
        <v>256.66666666666669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19.8100000000004</v>
      </c>
      <c r="O191" s="13">
        <f>N191*VLOOKUP('Données projet'!$B$9,Paramètres!$A$1:$I$89,3,0)*VLOOKUP('Données projet'!$B$9,Paramètres!$A$1:$I$89,5,0)</f>
        <v>17.924088000000364</v>
      </c>
      <c r="P191" s="13">
        <f t="shared" si="141"/>
        <v>5.9032212091029486</v>
      </c>
      <c r="Q191" s="20">
        <f t="shared" si="162"/>
        <v>41.499230205854936</v>
      </c>
      <c r="R191" s="59">
        <f t="shared" si="109"/>
        <v>334.83256353918824</v>
      </c>
      <c r="S191" s="59">
        <f ca="1">AVERAGE(OFFSET($R$3,0,0,'Données projet'!$E$9+1,1))-AVERAGE(OFFSET($H$3,0,0,'Données projet'!$E$9+1,1))</f>
        <v>530.15029472203241</v>
      </c>
      <c r="T191" s="59">
        <f t="shared" si="142"/>
        <v>279.93992816625956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89.610894511527036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89.610894511527036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19.8100000000004</v>
      </c>
      <c r="AJ191" s="13">
        <f>AI191*VLOOKUP('Données projet'!$B$10,Paramètres!$A$1:$I$89,3,0)*VLOOKUP('Données projet'!$B$10,Paramètres!$A$1:$I$89,5,0)</f>
        <v>13.288548000000269</v>
      </c>
      <c r="AK191" s="13">
        <f t="shared" si="164"/>
        <v>4.531654695205642</v>
      </c>
      <c r="AL191" s="20">
        <f t="shared" si="165"/>
        <v>31.036853027483627</v>
      </c>
      <c r="AM191" s="59">
        <f t="shared" si="113"/>
        <v>324.37018636081694</v>
      </c>
      <c r="AN191" s="59">
        <f ca="1">AVERAGE(OFFSET($AM$3,0,0,'Données projet'!$E$10+1,1))-AVERAGE(OFFSET($H$3,0,0,'Données projet'!$E$10+1,1))</f>
        <v>403.92523699584234</v>
      </c>
      <c r="AO191" s="59">
        <f t="shared" si="144"/>
        <v>218.36990038879748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81.885817398464312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81.885817398464312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19.8100000000004</v>
      </c>
      <c r="BE191" s="13">
        <f>BD191*VLOOKUP('Données projet'!$B$11,Paramètres!$A$1:$I$89,3,0)*VLOOKUP('Données projet'!$B$11,Paramètres!$A$1:$I$89,5,0)</f>
        <v>18.851196000000382</v>
      </c>
      <c r="BF191" s="13">
        <f t="shared" si="167"/>
        <v>6.172221809210666</v>
      </c>
      <c r="BG191" s="20">
        <f t="shared" si="168"/>
        <v>43.582452684375909</v>
      </c>
      <c r="BH191" s="59">
        <f t="shared" si="116"/>
        <v>336.91578601770925</v>
      </c>
      <c r="BI191" s="59">
        <f ca="1">AVERAGE(OFFSET($BH$3,0,0,'Données projet'!$E$11+1,1))-AVERAGE(OFFSET($H$3,0,0,'Données projet'!$E$11+1,1))</f>
        <v>555.30922539833159</v>
      </c>
      <c r="BJ191" s="59">
        <f t="shared" si="146"/>
        <v>292.20785527099503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94.245940779364645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94.245940779364645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243</v>
      </c>
      <c r="BZ191" s="13">
        <f>BY191*VLOOKUP('Données projet'!$B$12,Paramètres!$A$1:$I$89,3,0)*VLOOKUP('Données projet'!$B$12,Paramètres!$A$1:$I$89,5,0)</f>
        <v>212.28480000000002</v>
      </c>
      <c r="CA191" s="13">
        <f t="shared" si="170"/>
        <v>52.434557099704193</v>
      </c>
      <c r="CB191" s="20">
        <f t="shared" si="171"/>
        <v>461.05288028198476</v>
      </c>
      <c r="CC191" s="59">
        <f t="shared" si="119"/>
        <v>754.38621361531807</v>
      </c>
      <c r="CD191" s="59">
        <f ca="1">AVERAGE(OFFSET($CC$3,0,0,'Données projet'!$E$12+1,1))-AVERAGE(OFFSET($H$3,0,0,'Données projet'!$E$12+1,1))</f>
        <v>354.24684313982857</v>
      </c>
      <c r="CE191" s="59">
        <f t="shared" si="148"/>
        <v>322.65043486962185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9.8262514747443692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9.8262514747443692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319</v>
      </c>
      <c r="CU191" s="17">
        <f>CT191*VLOOKUP('Données projet'!$B$13,Paramètres!$A$1:$I$89,3,0)*VLOOKUP('Données projet'!$B$13,Paramètres!$A$1:$I$89,5,0)</f>
        <v>233.89079999999998</v>
      </c>
      <c r="CV191" s="13">
        <f t="shared" si="173"/>
        <v>57.123140349023068</v>
      </c>
      <c r="CW191" s="20">
        <f t="shared" si="174"/>
        <v>506.84927944121517</v>
      </c>
      <c r="CX191" s="59">
        <f t="shared" si="122"/>
        <v>800.18261277454849</v>
      </c>
      <c r="CY191" s="59">
        <f ca="1">AVERAGE(OFFSET($CX$3,0,0,'Données projet'!$E$13+1,1))-AVERAGE(OFFSET($H$3,0,0,'Données projet'!$E$13+1,1))</f>
        <v>328.55201074501201</v>
      </c>
      <c r="CZ191" s="59">
        <f t="shared" si="150"/>
        <v>321.81422611044985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4.682523599547058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4.682523599547058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328.00000000000006</v>
      </c>
      <c r="DP191" s="17">
        <f>DO191*VLOOKUP('Données projet'!$B$14,Paramètres!$A$1:$I$89,3,0)*VLOOKUP('Données projet'!$B$14,Paramètres!$A$1:$I$89,5,0)</f>
        <v>255.84000000000006</v>
      </c>
      <c r="DQ191" s="13">
        <f t="shared" si="176"/>
        <v>61.834803371075836</v>
      </c>
      <c r="DR191" s="20">
        <f t="shared" si="177"/>
        <v>553.28361587129041</v>
      </c>
      <c r="DS191" s="59">
        <f t="shared" si="125"/>
        <v>846.61694920462378</v>
      </c>
      <c r="DT191" s="59">
        <f ca="1">AVERAGE(OFFSET($DS$3,0,0,'Données projet'!$E$14+1,1))-AVERAGE(OFFSET($H$3,0,0,'Données projet'!$E$14+1,1))</f>
        <v>288.82868507674738</v>
      </c>
      <c r="DU191" s="59">
        <f t="shared" si="152"/>
        <v>283.48738729114024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4.7726312408551825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4.7726312408551825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404.00000000000017</v>
      </c>
      <c r="EK191" s="17">
        <f>EJ191*VLOOKUP('Données projet'!$B$15,Paramètres!$A$1:$I$89,3,0)*VLOOKUP('Données projet'!$B$15,Paramètres!$A$1:$I$89,5,0)</f>
        <v>346.63200000000018</v>
      </c>
      <c r="EL191" s="13">
        <f t="shared" si="179"/>
        <v>80.868615263336864</v>
      </c>
      <c r="EM191" s="20">
        <f t="shared" si="180"/>
        <v>744.56357158364528</v>
      </c>
      <c r="EN191" s="59">
        <f t="shared" si="128"/>
        <v>1037.8969049169787</v>
      </c>
      <c r="EO191" s="59">
        <f ca="1">AVERAGE(OFFSET($EN$3,0,0,'Données projet'!$E$15+1,1))-AVERAGE(OFFSET($H$3,0,0,'Données projet'!$E$15+1,1))</f>
        <v>447.47021939360354</v>
      </c>
      <c r="EP191" s="59">
        <f t="shared" si="154"/>
        <v>256.77417912163997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25.998563391824156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25.998563391824156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319</v>
      </c>
      <c r="FF191" s="17">
        <f>FE191*VLOOKUP('Données projet'!$B$16,Paramètres!$A$1:$I$89,3,0)*VLOOKUP('Données projet'!$B$16,Paramètres!$A$1:$I$89,5,0)</f>
        <v>253.79640000000001</v>
      </c>
      <c r="FG191" s="13">
        <f t="shared" si="182"/>
        <v>61.39816832228076</v>
      </c>
      <c r="FH191" s="20">
        <f t="shared" si="183"/>
        <v>548.96387316130563</v>
      </c>
      <c r="FI191" s="59">
        <f t="shared" si="131"/>
        <v>842.29720649463889</v>
      </c>
      <c r="FJ191" s="59">
        <f ca="1">AVERAGE(OFFSET($FI$3,0,0,'Données projet'!$E$16+1,1))-AVERAGE(OFFSET($H$3,0,0,'Données projet'!$E$16+1,1))</f>
        <v>353.37024194969638</v>
      </c>
      <c r="FK191" s="59">
        <f t="shared" si="156"/>
        <v>345.4750813433123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6.262672582669814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6.262672582669814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234.00000000000003</v>
      </c>
      <c r="GA191" s="17">
        <f>FZ191*VLOOKUP('Données projet'!$B$17,Paramètres!$A$1:$I$89,3,0)*VLOOKUP('Données projet'!$B$17,Paramètres!$A$1:$I$89,5,0)</f>
        <v>189.82080000000005</v>
      </c>
      <c r="GB191" s="13">
        <f t="shared" si="185"/>
        <v>47.500332100049796</v>
      </c>
      <c r="GC191" s="20">
        <f t="shared" si="186"/>
        <v>413.33430507425345</v>
      </c>
      <c r="GD191" s="59">
        <f t="shared" si="134"/>
        <v>706.66763840758676</v>
      </c>
      <c r="GE191" s="59">
        <f ca="1">AVERAGE(OFFSET($GD$3,0,0,'Données projet'!$E$17+1,1))-AVERAGE(OFFSET($H$3,0,0,'Données projet'!$E$17+1,1))</f>
        <v>272.90535195666996</v>
      </c>
      <c r="GF191" s="59">
        <f t="shared" si="158"/>
        <v>222.25422164416898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5.4522808051942526</v>
      </c>
      <c r="GM191" s="21">
        <f>EXP(-LN(2)/25)*GM190+(1-EXP(-LN(2)/25))/(LN(2)/25)*Calculateur!GH191*Calculateur!GJ191*VLOOKUP('Données projet'!$B$17,Paramètres!$A$1:$I$89,3,0)*0.475*44/12</f>
        <v>0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5.4522808051942526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6">
        <f t="shared" si="110"/>
        <v>256.66666666666669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19.8100000000004</v>
      </c>
      <c r="O192" s="13">
        <f>N192*VLOOKUP('Données projet'!$B$9,Paramètres!$A$1:$I$89,3,0)*VLOOKUP('Données projet'!$B$9,Paramètres!$A$1:$I$89,5,0)</f>
        <v>17.924088000000364</v>
      </c>
      <c r="P192" s="13">
        <f t="shared" si="141"/>
        <v>5.9032212091029486</v>
      </c>
      <c r="Q192" s="20">
        <f t="shared" si="162"/>
        <v>41.499230205854936</v>
      </c>
      <c r="R192" s="59">
        <f t="shared" si="109"/>
        <v>334.83256353918824</v>
      </c>
      <c r="S192" s="59">
        <f ca="1">AVERAGE(OFFSET($R$3,0,0,'Données projet'!$E$9+1,1))-AVERAGE(OFFSET($H$3,0,0,'Données projet'!$E$9+1,1))</f>
        <v>530.15029472203241</v>
      </c>
      <c r="T192" s="59">
        <f t="shared" si="142"/>
        <v>279.93992816625956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87.853679527404694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87.853679527404694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19.8100000000004</v>
      </c>
      <c r="AJ192" s="13">
        <f>AI192*VLOOKUP('Données projet'!$B$10,Paramètres!$A$1:$I$89,3,0)*VLOOKUP('Données projet'!$B$10,Paramètres!$A$1:$I$89,5,0)</f>
        <v>13.288548000000269</v>
      </c>
      <c r="AK192" s="13">
        <f t="shared" si="164"/>
        <v>4.531654695205642</v>
      </c>
      <c r="AL192" s="20">
        <f t="shared" si="165"/>
        <v>31.036853027483627</v>
      </c>
      <c r="AM192" s="59">
        <f t="shared" si="113"/>
        <v>324.37018636081694</v>
      </c>
      <c r="AN192" s="59">
        <f ca="1">AVERAGE(OFFSET($AM$3,0,0,'Données projet'!$E$10+1,1))-AVERAGE(OFFSET($H$3,0,0,'Données projet'!$E$10+1,1))</f>
        <v>403.92523699584234</v>
      </c>
      <c r="AO192" s="59">
        <f t="shared" si="144"/>
        <v>218.36990038879748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80.280086464697334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80.280086464697334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19.8100000000004</v>
      </c>
      <c r="BE192" s="13">
        <f>BD192*VLOOKUP('Données projet'!$B$11,Paramètres!$A$1:$I$89,3,0)*VLOOKUP('Données projet'!$B$11,Paramètres!$A$1:$I$89,5,0)</f>
        <v>18.851196000000382</v>
      </c>
      <c r="BF192" s="13">
        <f t="shared" si="167"/>
        <v>6.172221809210666</v>
      </c>
      <c r="BG192" s="20">
        <f t="shared" si="168"/>
        <v>43.582452684375909</v>
      </c>
      <c r="BH192" s="59">
        <f t="shared" si="116"/>
        <v>336.91578601770925</v>
      </c>
      <c r="BI192" s="59">
        <f ca="1">AVERAGE(OFFSET($BH$3,0,0,'Données projet'!$E$11+1,1))-AVERAGE(OFFSET($H$3,0,0,'Données projet'!$E$11+1,1))</f>
        <v>555.30922539833159</v>
      </c>
      <c r="BJ192" s="59">
        <f t="shared" si="146"/>
        <v>292.20785527099503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92.397835365029067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92.397835365029067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243</v>
      </c>
      <c r="BZ192" s="13">
        <f>BY192*VLOOKUP('Données projet'!$B$12,Paramètres!$A$1:$I$89,3,0)*VLOOKUP('Données projet'!$B$12,Paramètres!$A$1:$I$89,5,0)</f>
        <v>212.28480000000002</v>
      </c>
      <c r="CA192" s="13">
        <f t="shared" si="170"/>
        <v>52.434557099704193</v>
      </c>
      <c r="CB192" s="20">
        <f t="shared" si="171"/>
        <v>461.05288028198476</v>
      </c>
      <c r="CC192" s="59">
        <f t="shared" si="119"/>
        <v>754.38621361531807</v>
      </c>
      <c r="CD192" s="59">
        <f ca="1">AVERAGE(OFFSET($CC$3,0,0,'Données projet'!$E$12+1,1))-AVERAGE(OFFSET($H$3,0,0,'Données projet'!$E$12+1,1))</f>
        <v>354.24684313982857</v>
      </c>
      <c r="CE192" s="59">
        <f t="shared" si="148"/>
        <v>322.65043486962185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9.6335646767462304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9.6335646767462304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319</v>
      </c>
      <c r="CU192" s="17">
        <f>CT192*VLOOKUP('Données projet'!$B$13,Paramètres!$A$1:$I$89,3,0)*VLOOKUP('Données projet'!$B$13,Paramètres!$A$1:$I$89,5,0)</f>
        <v>233.89079999999998</v>
      </c>
      <c r="CV192" s="13">
        <f t="shared" si="173"/>
        <v>57.123140349023068</v>
      </c>
      <c r="CW192" s="20">
        <f t="shared" si="174"/>
        <v>506.84927944121517</v>
      </c>
      <c r="CX192" s="59">
        <f t="shared" si="122"/>
        <v>800.18261277454849</v>
      </c>
      <c r="CY192" s="59">
        <f ca="1">AVERAGE(OFFSET($CX$3,0,0,'Données projet'!$E$13+1,1))-AVERAGE(OFFSET($H$3,0,0,'Données projet'!$E$13+1,1))</f>
        <v>328.55201074501201</v>
      </c>
      <c r="CZ192" s="59">
        <f t="shared" si="150"/>
        <v>321.81422611044985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4.5907021678173239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4.5907021678173239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328.00000000000006</v>
      </c>
      <c r="DP192" s="17">
        <f>DO192*VLOOKUP('Données projet'!$B$14,Paramètres!$A$1:$I$89,3,0)*VLOOKUP('Données projet'!$B$14,Paramètres!$A$1:$I$89,5,0)</f>
        <v>255.84000000000006</v>
      </c>
      <c r="DQ192" s="13">
        <f t="shared" si="176"/>
        <v>61.834803371075836</v>
      </c>
      <c r="DR192" s="20">
        <f t="shared" si="177"/>
        <v>553.28361587129041</v>
      </c>
      <c r="DS192" s="59">
        <f t="shared" si="125"/>
        <v>846.61694920462378</v>
      </c>
      <c r="DT192" s="59">
        <f ca="1">AVERAGE(OFFSET($DS$3,0,0,'Données projet'!$E$14+1,1))-AVERAGE(OFFSET($H$3,0,0,'Données projet'!$E$14+1,1))</f>
        <v>288.82868507674738</v>
      </c>
      <c r="DU192" s="59">
        <f t="shared" si="152"/>
        <v>283.48738729114024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4.67904285323963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4.67904285323963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404.00000000000017</v>
      </c>
      <c r="EK192" s="17">
        <f>EJ192*VLOOKUP('Données projet'!$B$15,Paramètres!$A$1:$I$89,3,0)*VLOOKUP('Données projet'!$B$15,Paramètres!$A$1:$I$89,5,0)</f>
        <v>346.63200000000018</v>
      </c>
      <c r="EL192" s="13">
        <f t="shared" si="179"/>
        <v>80.868615263336864</v>
      </c>
      <c r="EM192" s="20">
        <f t="shared" si="180"/>
        <v>744.56357158364528</v>
      </c>
      <c r="EN192" s="59">
        <f t="shared" si="128"/>
        <v>1037.8969049169787</v>
      </c>
      <c r="EO192" s="59">
        <f ca="1">AVERAGE(OFFSET($EN$3,0,0,'Données projet'!$E$15+1,1))-AVERAGE(OFFSET($H$3,0,0,'Données projet'!$E$15+1,1))</f>
        <v>447.47021939360354</v>
      </c>
      <c r="EP192" s="59">
        <f t="shared" si="154"/>
        <v>256.77417912163997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25.48874742126835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25.48874742126835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319</v>
      </c>
      <c r="FF192" s="17">
        <f>FE192*VLOOKUP('Données projet'!$B$16,Paramètres!$A$1:$I$89,3,0)*VLOOKUP('Données projet'!$B$16,Paramètres!$A$1:$I$89,5,0)</f>
        <v>253.79640000000001</v>
      </c>
      <c r="FG192" s="13">
        <f t="shared" si="182"/>
        <v>61.39816832228076</v>
      </c>
      <c r="FH192" s="20">
        <f t="shared" si="183"/>
        <v>548.96387316130563</v>
      </c>
      <c r="FI192" s="59">
        <f t="shared" si="131"/>
        <v>842.29720649463889</v>
      </c>
      <c r="FJ192" s="59">
        <f ca="1">AVERAGE(OFFSET($FI$3,0,0,'Données projet'!$E$16+1,1))-AVERAGE(OFFSET($H$3,0,0,'Données projet'!$E$16+1,1))</f>
        <v>353.37024194969638</v>
      </c>
      <c r="FK192" s="59">
        <f t="shared" si="156"/>
        <v>345.4750813433123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6.1398653931767555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6.1398653931767555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234.00000000000003</v>
      </c>
      <c r="GA192" s="17">
        <f>FZ192*VLOOKUP('Données projet'!$B$17,Paramètres!$A$1:$I$89,3,0)*VLOOKUP('Données projet'!$B$17,Paramètres!$A$1:$I$89,5,0)</f>
        <v>189.82080000000005</v>
      </c>
      <c r="GB192" s="13">
        <f t="shared" si="185"/>
        <v>47.500332100049796</v>
      </c>
      <c r="GC192" s="20">
        <f t="shared" si="186"/>
        <v>413.33430507425345</v>
      </c>
      <c r="GD192" s="59">
        <f t="shared" si="134"/>
        <v>706.66763840758676</v>
      </c>
      <c r="GE192" s="59">
        <f ca="1">AVERAGE(OFFSET($GD$3,0,0,'Données projet'!$E$17+1,1))-AVERAGE(OFFSET($H$3,0,0,'Données projet'!$E$17+1,1))</f>
        <v>272.90535195666996</v>
      </c>
      <c r="GF192" s="59">
        <f t="shared" si="158"/>
        <v>222.25422164416898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5.3453649041673126</v>
      </c>
      <c r="GM192" s="21">
        <f>EXP(-LN(2)/25)*GM191+(1-EXP(-LN(2)/25))/(LN(2)/25)*Calculateur!GH192*Calculateur!GJ192*VLOOKUP('Données projet'!$B$17,Paramètres!$A$1:$I$89,3,0)*0.475*44/12</f>
        <v>0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5.3453649041673126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6">
        <f t="shared" si="110"/>
        <v>256.66666666666669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19.8100000000004</v>
      </c>
      <c r="O193" s="13">
        <f>N193*VLOOKUP('Données projet'!$B$9,Paramètres!$A$1:$I$89,3,0)*VLOOKUP('Données projet'!$B$9,Paramètres!$A$1:$I$89,5,0)</f>
        <v>17.924088000000364</v>
      </c>
      <c r="P193" s="13">
        <f t="shared" si="141"/>
        <v>5.9032212091029486</v>
      </c>
      <c r="Q193" s="20">
        <f t="shared" si="162"/>
        <v>41.499230205854936</v>
      </c>
      <c r="R193" s="59">
        <f t="shared" si="109"/>
        <v>334.83256353918824</v>
      </c>
      <c r="S193" s="59">
        <f ca="1">AVERAGE(OFFSET($R$3,0,0,'Données projet'!$E$9+1,1))-AVERAGE(OFFSET($H$3,0,0,'Données projet'!$E$9+1,1))</f>
        <v>530.15029472203241</v>
      </c>
      <c r="T193" s="59">
        <f t="shared" si="142"/>
        <v>279.93992816625956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86.130922457325681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86.130922457325681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19.8100000000004</v>
      </c>
      <c r="AJ193" s="13">
        <f>AI193*VLOOKUP('Données projet'!$B$10,Paramètres!$A$1:$I$89,3,0)*VLOOKUP('Données projet'!$B$10,Paramètres!$A$1:$I$89,5,0)</f>
        <v>13.288548000000269</v>
      </c>
      <c r="AK193" s="13">
        <f t="shared" si="164"/>
        <v>4.531654695205642</v>
      </c>
      <c r="AL193" s="20">
        <f t="shared" si="165"/>
        <v>31.036853027483627</v>
      </c>
      <c r="AM193" s="59">
        <f t="shared" si="113"/>
        <v>324.37018636081694</v>
      </c>
      <c r="AN193" s="59">
        <f ca="1">AVERAGE(OFFSET($AM$3,0,0,'Données projet'!$E$10+1,1))-AVERAGE(OFFSET($H$3,0,0,'Données projet'!$E$10+1,1))</f>
        <v>403.92523699584234</v>
      </c>
      <c r="AO193" s="59">
        <f t="shared" si="144"/>
        <v>218.36990038879748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78.705842935142371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78.705842935142371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19.8100000000004</v>
      </c>
      <c r="BE193" s="13">
        <f>BD193*VLOOKUP('Données projet'!$B$11,Paramètres!$A$1:$I$89,3,0)*VLOOKUP('Données projet'!$B$11,Paramètres!$A$1:$I$89,5,0)</f>
        <v>18.851196000000382</v>
      </c>
      <c r="BF193" s="13">
        <f t="shared" si="167"/>
        <v>6.172221809210666</v>
      </c>
      <c r="BG193" s="20">
        <f t="shared" si="168"/>
        <v>43.582452684375909</v>
      </c>
      <c r="BH193" s="59">
        <f t="shared" si="116"/>
        <v>336.91578601770925</v>
      </c>
      <c r="BI193" s="59">
        <f ca="1">AVERAGE(OFFSET($BH$3,0,0,'Données projet'!$E$11+1,1))-AVERAGE(OFFSET($H$3,0,0,'Données projet'!$E$11+1,1))</f>
        <v>555.30922539833159</v>
      </c>
      <c r="BJ193" s="59">
        <f t="shared" si="146"/>
        <v>292.20785527099503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90.585970170635619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90.585970170635619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243</v>
      </c>
      <c r="BZ193" s="13">
        <f>BY193*VLOOKUP('Données projet'!$B$12,Paramètres!$A$1:$I$89,3,0)*VLOOKUP('Données projet'!$B$12,Paramètres!$A$1:$I$89,5,0)</f>
        <v>212.28480000000002</v>
      </c>
      <c r="CA193" s="13">
        <f t="shared" si="170"/>
        <v>52.434557099704193</v>
      </c>
      <c r="CB193" s="20">
        <f t="shared" si="171"/>
        <v>461.05288028198476</v>
      </c>
      <c r="CC193" s="59">
        <f t="shared" si="119"/>
        <v>754.38621361531807</v>
      </c>
      <c r="CD193" s="59">
        <f ca="1">AVERAGE(OFFSET($CC$3,0,0,'Données projet'!$E$12+1,1))-AVERAGE(OFFSET($H$3,0,0,'Données projet'!$E$12+1,1))</f>
        <v>354.24684313982857</v>
      </c>
      <c r="CE193" s="59">
        <f t="shared" si="148"/>
        <v>322.65043486962185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9.4446563493294935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9.4446563493294935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319</v>
      </c>
      <c r="CU193" s="17">
        <f>CT193*VLOOKUP('Données projet'!$B$13,Paramètres!$A$1:$I$89,3,0)*VLOOKUP('Données projet'!$B$13,Paramètres!$A$1:$I$89,5,0)</f>
        <v>233.89079999999998</v>
      </c>
      <c r="CV193" s="13">
        <f t="shared" si="173"/>
        <v>57.123140349023068</v>
      </c>
      <c r="CW193" s="20">
        <f t="shared" si="174"/>
        <v>506.84927944121517</v>
      </c>
      <c r="CX193" s="59">
        <f t="shared" si="122"/>
        <v>800.18261277454849</v>
      </c>
      <c r="CY193" s="59">
        <f ca="1">AVERAGE(OFFSET($CX$3,0,0,'Données projet'!$E$13+1,1))-AVERAGE(OFFSET($H$3,0,0,'Données projet'!$E$13+1,1))</f>
        <v>328.55201074501201</v>
      </c>
      <c r="CZ193" s="59">
        <f t="shared" si="150"/>
        <v>321.81422611044985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4.5006812983582662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4.5006812983582662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328.00000000000006</v>
      </c>
      <c r="DP193" s="17">
        <f>DO193*VLOOKUP('Données projet'!$B$14,Paramètres!$A$1:$I$89,3,0)*VLOOKUP('Données projet'!$B$14,Paramètres!$A$1:$I$89,5,0)</f>
        <v>255.84000000000006</v>
      </c>
      <c r="DQ193" s="13">
        <f t="shared" si="176"/>
        <v>61.834803371075836</v>
      </c>
      <c r="DR193" s="20">
        <f t="shared" si="177"/>
        <v>553.28361587129041</v>
      </c>
      <c r="DS193" s="59">
        <f t="shared" si="125"/>
        <v>846.61694920462378</v>
      </c>
      <c r="DT193" s="59">
        <f ca="1">AVERAGE(OFFSET($DS$3,0,0,'Données projet'!$E$14+1,1))-AVERAGE(OFFSET($H$3,0,0,'Données projet'!$E$14+1,1))</f>
        <v>288.82868507674738</v>
      </c>
      <c r="DU193" s="59">
        <f t="shared" si="152"/>
        <v>283.48738729114024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4.5872896768219391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4.5872896768219391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404.00000000000017</v>
      </c>
      <c r="EK193" s="17">
        <f>EJ193*VLOOKUP('Données projet'!$B$15,Paramètres!$A$1:$I$89,3,0)*VLOOKUP('Données projet'!$B$15,Paramètres!$A$1:$I$89,5,0)</f>
        <v>346.63200000000018</v>
      </c>
      <c r="EL193" s="13">
        <f t="shared" si="179"/>
        <v>80.868615263336864</v>
      </c>
      <c r="EM193" s="20">
        <f t="shared" si="180"/>
        <v>744.56357158364528</v>
      </c>
      <c r="EN193" s="59">
        <f t="shared" si="128"/>
        <v>1037.8969049169787</v>
      </c>
      <c r="EO193" s="59">
        <f ca="1">AVERAGE(OFFSET($EN$3,0,0,'Données projet'!$E$15+1,1))-AVERAGE(OFFSET($H$3,0,0,'Données projet'!$E$15+1,1))</f>
        <v>447.47021939360354</v>
      </c>
      <c r="EP193" s="59">
        <f t="shared" si="154"/>
        <v>256.77417912163997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24.988928630938105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24.988928630938105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319</v>
      </c>
      <c r="FF193" s="17">
        <f>FE193*VLOOKUP('Données projet'!$B$16,Paramètres!$A$1:$I$89,3,0)*VLOOKUP('Données projet'!$B$16,Paramètres!$A$1:$I$89,5,0)</f>
        <v>253.79640000000001</v>
      </c>
      <c r="FG193" s="13">
        <f t="shared" si="182"/>
        <v>61.39816832228076</v>
      </c>
      <c r="FH193" s="20">
        <f t="shared" si="183"/>
        <v>548.96387316130563</v>
      </c>
      <c r="FI193" s="59">
        <f t="shared" si="131"/>
        <v>842.29720649463889</v>
      </c>
      <c r="FJ193" s="59">
        <f ca="1">AVERAGE(OFFSET($FI$3,0,0,'Données projet'!$E$16+1,1))-AVERAGE(OFFSET($H$3,0,0,'Données projet'!$E$16+1,1))</f>
        <v>353.37024194969638</v>
      </c>
      <c r="FK193" s="59">
        <f t="shared" si="156"/>
        <v>345.4750813433123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6.0194663777646662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6.0194663777646662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234.00000000000003</v>
      </c>
      <c r="GA193" s="17">
        <f>FZ193*VLOOKUP('Données projet'!$B$17,Paramètres!$A$1:$I$89,3,0)*VLOOKUP('Données projet'!$B$17,Paramètres!$A$1:$I$89,5,0)</f>
        <v>189.82080000000005</v>
      </c>
      <c r="GB193" s="13">
        <f t="shared" si="185"/>
        <v>47.500332100049796</v>
      </c>
      <c r="GC193" s="20">
        <f t="shared" si="186"/>
        <v>413.33430507425345</v>
      </c>
      <c r="GD193" s="59">
        <f t="shared" si="134"/>
        <v>706.66763840758676</v>
      </c>
      <c r="GE193" s="59">
        <f ca="1">AVERAGE(OFFSET($GD$3,0,0,'Données projet'!$E$17+1,1))-AVERAGE(OFFSET($H$3,0,0,'Données projet'!$E$17+1,1))</f>
        <v>272.90535195666996</v>
      </c>
      <c r="GF193" s="59">
        <f t="shared" si="158"/>
        <v>222.25422164416898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5.2405455587472503</v>
      </c>
      <c r="GM193" s="21">
        <f>EXP(-LN(2)/25)*GM192+(1-EXP(-LN(2)/25))/(LN(2)/25)*Calculateur!GH193*Calculateur!GJ193*VLOOKUP('Données projet'!$B$17,Paramètres!$A$1:$I$89,3,0)*0.475*44/12</f>
        <v>0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5.2405455587472503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6">
        <f t="shared" si="110"/>
        <v>256.66666666666669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19.8100000000004</v>
      </c>
      <c r="O194" s="13">
        <f>N194*VLOOKUP('Données projet'!$B$9,Paramètres!$A$1:$I$89,3,0)*VLOOKUP('Données projet'!$B$9,Paramètres!$A$1:$I$89,5,0)</f>
        <v>17.924088000000364</v>
      </c>
      <c r="P194" s="13">
        <f t="shared" si="141"/>
        <v>5.9032212091029486</v>
      </c>
      <c r="Q194" s="20">
        <f t="shared" si="162"/>
        <v>41.499230205854936</v>
      </c>
      <c r="R194" s="59">
        <f t="shared" si="109"/>
        <v>334.83256353918824</v>
      </c>
      <c r="S194" s="59">
        <f ca="1">AVERAGE(OFFSET($R$3,0,0,'Données projet'!$E$9+1,1))-AVERAGE(OFFSET($H$3,0,0,'Données projet'!$E$9+1,1))</f>
        <v>530.15029472203241</v>
      </c>
      <c r="T194" s="59">
        <f t="shared" si="142"/>
        <v>279.93992816625956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84.441947602612856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84.441947602612856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19.8100000000004</v>
      </c>
      <c r="AJ194" s="13">
        <f>AI194*VLOOKUP('Données projet'!$B$10,Paramètres!$A$1:$I$89,3,0)*VLOOKUP('Données projet'!$B$10,Paramètres!$A$1:$I$89,5,0)</f>
        <v>13.288548000000269</v>
      </c>
      <c r="AK194" s="13">
        <f t="shared" si="164"/>
        <v>4.531654695205642</v>
      </c>
      <c r="AL194" s="20">
        <f t="shared" si="165"/>
        <v>31.036853027483627</v>
      </c>
      <c r="AM194" s="59">
        <f t="shared" si="113"/>
        <v>324.37018636081694</v>
      </c>
      <c r="AN194" s="59">
        <f ca="1">AVERAGE(OFFSET($AM$3,0,0,'Données projet'!$E$10+1,1))-AVERAGE(OFFSET($H$3,0,0,'Données projet'!$E$10+1,1))</f>
        <v>403.92523699584234</v>
      </c>
      <c r="AO194" s="59">
        <f t="shared" si="144"/>
        <v>218.36990038879748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77.162469361008235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77.162469361008235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19.8100000000004</v>
      </c>
      <c r="BE194" s="13">
        <f>BD194*VLOOKUP('Données projet'!$B$11,Paramètres!$A$1:$I$89,3,0)*VLOOKUP('Données projet'!$B$11,Paramètres!$A$1:$I$89,5,0)</f>
        <v>18.851196000000382</v>
      </c>
      <c r="BF194" s="13">
        <f t="shared" si="167"/>
        <v>6.172221809210666</v>
      </c>
      <c r="BG194" s="20">
        <f t="shared" si="168"/>
        <v>43.582452684375909</v>
      </c>
      <c r="BH194" s="59">
        <f t="shared" si="116"/>
        <v>336.91578601770925</v>
      </c>
      <c r="BI194" s="59">
        <f ca="1">AVERAGE(OFFSET($BH$3,0,0,'Données projet'!$E$11+1,1))-AVERAGE(OFFSET($H$3,0,0,'Données projet'!$E$11+1,1))</f>
        <v>555.30922539833159</v>
      </c>
      <c r="BJ194" s="59">
        <f t="shared" si="146"/>
        <v>292.20785527099503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88.809634547575584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88.809634547575584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243</v>
      </c>
      <c r="BZ194" s="13">
        <f>BY194*VLOOKUP('Données projet'!$B$12,Paramètres!$A$1:$I$89,3,0)*VLOOKUP('Données projet'!$B$12,Paramètres!$A$1:$I$89,5,0)</f>
        <v>212.28480000000002</v>
      </c>
      <c r="CA194" s="13">
        <f t="shared" si="170"/>
        <v>52.434557099704193</v>
      </c>
      <c r="CB194" s="20">
        <f t="shared" si="171"/>
        <v>461.05288028198476</v>
      </c>
      <c r="CC194" s="59">
        <f t="shared" si="119"/>
        <v>754.38621361531807</v>
      </c>
      <c r="CD194" s="59">
        <f ca="1">AVERAGE(OFFSET($CC$3,0,0,'Données projet'!$E$12+1,1))-AVERAGE(OFFSET($H$3,0,0,'Données projet'!$E$12+1,1))</f>
        <v>354.24684313982857</v>
      </c>
      <c r="CE194" s="59">
        <f t="shared" si="148"/>
        <v>322.65043486962185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9.2594523989906961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9.2594523989906961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319</v>
      </c>
      <c r="CU194" s="17">
        <f>CT194*VLOOKUP('Données projet'!$B$13,Paramètres!$A$1:$I$89,3,0)*VLOOKUP('Données projet'!$B$13,Paramètres!$A$1:$I$89,5,0)</f>
        <v>233.89079999999998</v>
      </c>
      <c r="CV194" s="13">
        <f t="shared" si="173"/>
        <v>57.123140349023068</v>
      </c>
      <c r="CW194" s="20">
        <f t="shared" si="174"/>
        <v>506.84927944121517</v>
      </c>
      <c r="CX194" s="59">
        <f t="shared" si="122"/>
        <v>800.18261277454849</v>
      </c>
      <c r="CY194" s="59">
        <f ca="1">AVERAGE(OFFSET($CX$3,0,0,'Données projet'!$E$13+1,1))-AVERAGE(OFFSET($H$3,0,0,'Données projet'!$E$13+1,1))</f>
        <v>328.55201074501201</v>
      </c>
      <c r="CZ194" s="59">
        <f t="shared" si="150"/>
        <v>321.81422611044985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4.4124256832419917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4.4124256832419917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328.00000000000006</v>
      </c>
      <c r="DP194" s="17">
        <f>DO194*VLOOKUP('Données projet'!$B$14,Paramètres!$A$1:$I$89,3,0)*VLOOKUP('Données projet'!$B$14,Paramètres!$A$1:$I$89,5,0)</f>
        <v>255.84000000000006</v>
      </c>
      <c r="DQ194" s="13">
        <f t="shared" si="176"/>
        <v>61.834803371075836</v>
      </c>
      <c r="DR194" s="20">
        <f t="shared" si="177"/>
        <v>553.28361587129041</v>
      </c>
      <c r="DS194" s="59">
        <f t="shared" si="125"/>
        <v>846.61694920462378</v>
      </c>
      <c r="DT194" s="59">
        <f ca="1">AVERAGE(OFFSET($DS$3,0,0,'Données projet'!$E$14+1,1))-AVERAGE(OFFSET($H$3,0,0,'Données projet'!$E$14+1,1))</f>
        <v>288.82868507674738</v>
      </c>
      <c r="DU194" s="59">
        <f t="shared" si="152"/>
        <v>283.48738729114024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4.4973357242298873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4.4973357242298873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404.00000000000017</v>
      </c>
      <c r="EK194" s="17">
        <f>EJ194*VLOOKUP('Données projet'!$B$15,Paramètres!$A$1:$I$89,3,0)*VLOOKUP('Données projet'!$B$15,Paramètres!$A$1:$I$89,5,0)</f>
        <v>346.63200000000018</v>
      </c>
      <c r="EL194" s="13">
        <f t="shared" si="179"/>
        <v>80.868615263336864</v>
      </c>
      <c r="EM194" s="20">
        <f t="shared" si="180"/>
        <v>744.56357158364528</v>
      </c>
      <c r="EN194" s="59">
        <f t="shared" si="128"/>
        <v>1037.8969049169787</v>
      </c>
      <c r="EO194" s="59">
        <f ca="1">AVERAGE(OFFSET($EN$3,0,0,'Données projet'!$E$15+1,1))-AVERAGE(OFFSET($H$3,0,0,'Données projet'!$E$15+1,1))</f>
        <v>447.47021939360354</v>
      </c>
      <c r="EP194" s="59">
        <f t="shared" si="154"/>
        <v>256.77417912163997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24.498910982226878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24.498910982226878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319</v>
      </c>
      <c r="FF194" s="17">
        <f>FE194*VLOOKUP('Données projet'!$B$16,Paramètres!$A$1:$I$89,3,0)*VLOOKUP('Données projet'!$B$16,Paramètres!$A$1:$I$89,5,0)</f>
        <v>253.79640000000001</v>
      </c>
      <c r="FG194" s="13">
        <f t="shared" si="182"/>
        <v>61.39816832228076</v>
      </c>
      <c r="FH194" s="20">
        <f t="shared" si="183"/>
        <v>548.96387316130563</v>
      </c>
      <c r="FI194" s="59">
        <f t="shared" si="131"/>
        <v>842.29720649463889</v>
      </c>
      <c r="FJ194" s="59">
        <f ca="1">AVERAGE(OFFSET($FI$3,0,0,'Données projet'!$E$16+1,1))-AVERAGE(OFFSET($H$3,0,0,'Données projet'!$E$16+1,1))</f>
        <v>353.37024194969638</v>
      </c>
      <c r="FK194" s="59">
        <f t="shared" si="156"/>
        <v>345.4750813433123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5.90142831360866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5.90142831360866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234.00000000000003</v>
      </c>
      <c r="GA194" s="17">
        <f>FZ194*VLOOKUP('Données projet'!$B$17,Paramètres!$A$1:$I$89,3,0)*VLOOKUP('Données projet'!$B$17,Paramètres!$A$1:$I$89,5,0)</f>
        <v>189.82080000000005</v>
      </c>
      <c r="GB194" s="13">
        <f t="shared" si="185"/>
        <v>47.500332100049796</v>
      </c>
      <c r="GC194" s="20">
        <f t="shared" si="186"/>
        <v>413.33430507425345</v>
      </c>
      <c r="GD194" s="59">
        <f t="shared" si="134"/>
        <v>706.66763840758676</v>
      </c>
      <c r="GE194" s="59">
        <f ca="1">AVERAGE(OFFSET($GD$3,0,0,'Données projet'!$E$17+1,1))-AVERAGE(OFFSET($H$3,0,0,'Données projet'!$E$17+1,1))</f>
        <v>272.90535195666996</v>
      </c>
      <c r="GF194" s="59">
        <f t="shared" si="158"/>
        <v>222.25422164416898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5.1377816567573875</v>
      </c>
      <c r="GM194" s="21">
        <f>EXP(-LN(2)/25)*GM193+(1-EXP(-LN(2)/25))/(LN(2)/25)*Calculateur!GH194*Calculateur!GJ194*VLOOKUP('Données projet'!$B$17,Paramètres!$A$1:$I$89,3,0)*0.475*44/12</f>
        <v>0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5.1377816567573875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6">
        <f t="shared" si="110"/>
        <v>256.66666666666669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19.8100000000004</v>
      </c>
      <c r="O195" s="13">
        <f>N195*VLOOKUP('Données projet'!$B$9,Paramètres!$A$1:$I$89,3,0)*VLOOKUP('Données projet'!$B$9,Paramètres!$A$1:$I$89,5,0)</f>
        <v>17.924088000000364</v>
      </c>
      <c r="P195" s="13">
        <f t="shared" si="141"/>
        <v>5.9032212091029486</v>
      </c>
      <c r="Q195" s="20">
        <f t="shared" si="162"/>
        <v>41.499230205854936</v>
      </c>
      <c r="R195" s="59">
        <f t="shared" ref="R195:R203" si="191">Q195+(I195+J195)*44/12</f>
        <v>334.83256353918824</v>
      </c>
      <c r="S195" s="59">
        <f ca="1">AVERAGE(OFFSET($R$3,0,0,'Données projet'!$E$9+1,1))-AVERAGE(OFFSET($H$3,0,0,'Données projet'!$E$9+1,1))</f>
        <v>530.15029472203241</v>
      </c>
      <c r="T195" s="59">
        <f t="shared" si="142"/>
        <v>279.93992816625956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82.78609251462801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82.78609251462801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19.8100000000004</v>
      </c>
      <c r="AJ195" s="13">
        <f>AI195*VLOOKUP('Données projet'!$B$10,Paramètres!$A$1:$I$89,3,0)*VLOOKUP('Données projet'!$B$10,Paramètres!$A$1:$I$89,5,0)</f>
        <v>13.288548000000269</v>
      </c>
      <c r="AK195" s="13">
        <f t="shared" si="164"/>
        <v>4.531654695205642</v>
      </c>
      <c r="AL195" s="20">
        <f t="shared" si="165"/>
        <v>31.036853027483627</v>
      </c>
      <c r="AM195" s="59">
        <f t="shared" si="113"/>
        <v>324.37018636081694</v>
      </c>
      <c r="AN195" s="59">
        <f ca="1">AVERAGE(OFFSET($AM$3,0,0,'Données projet'!$E$10+1,1))-AVERAGE(OFFSET($H$3,0,0,'Données projet'!$E$10+1,1))</f>
        <v>403.92523699584234</v>
      </c>
      <c r="AO195" s="59">
        <f t="shared" si="144"/>
        <v>218.36990038879748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75.64936040129794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75.64936040129794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19.8100000000004</v>
      </c>
      <c r="BE195" s="13">
        <f>BD195*VLOOKUP('Données projet'!$B$11,Paramètres!$A$1:$I$89,3,0)*VLOOKUP('Données projet'!$B$11,Paramètres!$A$1:$I$89,5,0)</f>
        <v>18.851196000000382</v>
      </c>
      <c r="BF195" s="13">
        <f t="shared" si="167"/>
        <v>6.172221809210666</v>
      </c>
      <c r="BG195" s="20">
        <f t="shared" si="168"/>
        <v>43.582452684375909</v>
      </c>
      <c r="BH195" s="59">
        <f t="shared" si="116"/>
        <v>336.91578601770925</v>
      </c>
      <c r="BI195" s="59">
        <f ca="1">AVERAGE(OFFSET($BH$3,0,0,'Données projet'!$E$11+1,1))-AVERAGE(OFFSET($H$3,0,0,'Données projet'!$E$11+1,1))</f>
        <v>555.30922539833159</v>
      </c>
      <c r="BJ195" s="59">
        <f t="shared" si="146"/>
        <v>292.20785527099503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87.068131782625997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87.068131782625997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243</v>
      </c>
      <c r="BZ195" s="13">
        <f>BY195*VLOOKUP('Données projet'!$B$12,Paramètres!$A$1:$I$89,3,0)*VLOOKUP('Données projet'!$B$12,Paramètres!$A$1:$I$89,5,0)</f>
        <v>212.28480000000002</v>
      </c>
      <c r="CA195" s="13">
        <f t="shared" si="170"/>
        <v>52.434557099704193</v>
      </c>
      <c r="CB195" s="20">
        <f t="shared" si="171"/>
        <v>461.05288028198476</v>
      </c>
      <c r="CC195" s="59">
        <f t="shared" si="119"/>
        <v>754.38621361531807</v>
      </c>
      <c r="CD195" s="59">
        <f ca="1">AVERAGE(OFFSET($CC$3,0,0,'Données projet'!$E$12+1,1))-AVERAGE(OFFSET($H$3,0,0,'Données projet'!$E$12+1,1))</f>
        <v>354.24684313982857</v>
      </c>
      <c r="CE195" s="59">
        <f t="shared" si="148"/>
        <v>322.65043486962185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9.0778801851547879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9.0778801851547879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319</v>
      </c>
      <c r="CU195" s="17">
        <f>CT195*VLOOKUP('Données projet'!$B$13,Paramètres!$A$1:$I$89,3,0)*VLOOKUP('Données projet'!$B$13,Paramètres!$A$1:$I$89,5,0)</f>
        <v>233.89079999999998</v>
      </c>
      <c r="CV195" s="13">
        <f t="shared" si="173"/>
        <v>57.123140349023068</v>
      </c>
      <c r="CW195" s="20">
        <f t="shared" si="174"/>
        <v>506.84927944121517</v>
      </c>
      <c r="CX195" s="59">
        <f t="shared" si="122"/>
        <v>800.18261277454849</v>
      </c>
      <c r="CY195" s="59">
        <f ca="1">AVERAGE(OFFSET($CX$3,0,0,'Données projet'!$E$13+1,1))-AVERAGE(OFFSET($H$3,0,0,'Données projet'!$E$13+1,1))</f>
        <v>328.55201074501201</v>
      </c>
      <c r="CZ195" s="59">
        <f t="shared" si="150"/>
        <v>321.81422611044985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4.3259007069075377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4.3259007069075377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328.00000000000006</v>
      </c>
      <c r="DP195" s="17">
        <f>DO195*VLOOKUP('Données projet'!$B$14,Paramètres!$A$1:$I$89,3,0)*VLOOKUP('Données projet'!$B$14,Paramètres!$A$1:$I$89,5,0)</f>
        <v>255.84000000000006</v>
      </c>
      <c r="DQ195" s="13">
        <f t="shared" si="176"/>
        <v>61.834803371075836</v>
      </c>
      <c r="DR195" s="20">
        <f t="shared" si="177"/>
        <v>553.28361587129041</v>
      </c>
      <c r="DS195" s="59">
        <f t="shared" si="125"/>
        <v>846.61694920462378</v>
      </c>
      <c r="DT195" s="59">
        <f ca="1">AVERAGE(OFFSET($DS$3,0,0,'Données projet'!$E$14+1,1))-AVERAGE(OFFSET($H$3,0,0,'Données projet'!$E$14+1,1))</f>
        <v>288.82868507674738</v>
      </c>
      <c r="DU195" s="59">
        <f t="shared" si="152"/>
        <v>283.48738729114024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4.4091457137816716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4.4091457137816716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404.00000000000017</v>
      </c>
      <c r="EK195" s="17">
        <f>EJ195*VLOOKUP('Données projet'!$B$15,Paramètres!$A$1:$I$89,3,0)*VLOOKUP('Données projet'!$B$15,Paramètres!$A$1:$I$89,5,0)</f>
        <v>346.63200000000018</v>
      </c>
      <c r="EL195" s="13">
        <f t="shared" si="179"/>
        <v>80.868615263336864</v>
      </c>
      <c r="EM195" s="20">
        <f t="shared" si="180"/>
        <v>744.56357158364528</v>
      </c>
      <c r="EN195" s="59">
        <f t="shared" si="128"/>
        <v>1037.8969049169787</v>
      </c>
      <c r="EO195" s="59">
        <f ca="1">AVERAGE(OFFSET($EN$3,0,0,'Données projet'!$E$15+1,1))-AVERAGE(OFFSET($H$3,0,0,'Données projet'!$E$15+1,1))</f>
        <v>447.47021939360354</v>
      </c>
      <c r="EP195" s="59">
        <f t="shared" si="154"/>
        <v>256.77417912163997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24.018502280725624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24.018502280725624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319</v>
      </c>
      <c r="FF195" s="17">
        <f>FE195*VLOOKUP('Données projet'!$B$16,Paramètres!$A$1:$I$89,3,0)*VLOOKUP('Données projet'!$B$16,Paramètres!$A$1:$I$89,5,0)</f>
        <v>253.79640000000001</v>
      </c>
      <c r="FG195" s="13">
        <f t="shared" si="182"/>
        <v>61.39816832228076</v>
      </c>
      <c r="FH195" s="20">
        <f t="shared" si="183"/>
        <v>548.96387316130563</v>
      </c>
      <c r="FI195" s="59">
        <f t="shared" si="131"/>
        <v>842.29720649463889</v>
      </c>
      <c r="FJ195" s="59">
        <f ca="1">AVERAGE(OFFSET($FI$3,0,0,'Données projet'!$E$16+1,1))-AVERAGE(OFFSET($H$3,0,0,'Données projet'!$E$16+1,1))</f>
        <v>353.37024194969638</v>
      </c>
      <c r="FK195" s="59">
        <f t="shared" si="156"/>
        <v>345.4750813433123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5.7857049038946426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5.7857049038946426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234.00000000000003</v>
      </c>
      <c r="GA195" s="17">
        <f>FZ195*VLOOKUP('Données projet'!$B$17,Paramètres!$A$1:$I$89,3,0)*VLOOKUP('Données projet'!$B$17,Paramètres!$A$1:$I$89,5,0)</f>
        <v>189.82080000000005</v>
      </c>
      <c r="GB195" s="13">
        <f t="shared" si="185"/>
        <v>47.500332100049796</v>
      </c>
      <c r="GC195" s="20">
        <f t="shared" si="186"/>
        <v>413.33430507425345</v>
      </c>
      <c r="GD195" s="59">
        <f t="shared" si="134"/>
        <v>706.66763840758676</v>
      </c>
      <c r="GE195" s="59">
        <f ca="1">AVERAGE(OFFSET($GD$3,0,0,'Données projet'!$E$17+1,1))-AVERAGE(OFFSET($H$3,0,0,'Données projet'!$E$17+1,1))</f>
        <v>272.90535195666996</v>
      </c>
      <c r="GF195" s="59">
        <f t="shared" si="158"/>
        <v>222.25422164416898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5.0370328922057546</v>
      </c>
      <c r="GM195" s="21">
        <f>EXP(-LN(2)/25)*GM194+(1-EXP(-LN(2)/25))/(LN(2)/25)*Calculateur!GH195*Calculateur!GJ195*VLOOKUP('Données projet'!$B$17,Paramètres!$A$1:$I$89,3,0)*0.475*44/12</f>
        <v>0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5.0370328922057546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6">
        <f t="shared" ref="H196:H203" si="192">(B196+E196+F196)*44/12+(C196+D196)*0.475*44/12</f>
        <v>256.66666666666669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19.8100000000004</v>
      </c>
      <c r="O196" s="13">
        <f>N196*VLOOKUP('Données projet'!$B$9,Paramètres!$A$1:$I$89,3,0)*VLOOKUP('Données projet'!$B$9,Paramètres!$A$1:$I$89,5,0)</f>
        <v>17.924088000000364</v>
      </c>
      <c r="P196" s="13">
        <f t="shared" si="141"/>
        <v>5.9032212091029486</v>
      </c>
      <c r="Q196" s="20">
        <f t="shared" si="162"/>
        <v>41.499230205854936</v>
      </c>
      <c r="R196" s="59">
        <f t="shared" si="191"/>
        <v>334.83256353918824</v>
      </c>
      <c r="S196" s="59">
        <f ca="1">AVERAGE(OFFSET($R$3,0,0,'Données projet'!$E$9+1,1))-AVERAGE(OFFSET($H$3,0,0,'Données projet'!$E$9+1,1))</f>
        <v>530.15029472203241</v>
      </c>
      <c r="T196" s="59">
        <f t="shared" si="142"/>
        <v>279.93992816625956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81.162707734946665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81.162707734946665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19.8100000000004</v>
      </c>
      <c r="AJ196" s="13">
        <f>AI196*VLOOKUP('Données projet'!$B$10,Paramètres!$A$1:$I$89,3,0)*VLOOKUP('Données projet'!$B$10,Paramètres!$A$1:$I$89,5,0)</f>
        <v>13.288548000000269</v>
      </c>
      <c r="AK196" s="13">
        <f t="shared" si="164"/>
        <v>4.531654695205642</v>
      </c>
      <c r="AL196" s="20">
        <f t="shared" si="165"/>
        <v>31.036853027483627</v>
      </c>
      <c r="AM196" s="59">
        <f t="shared" ref="AM196:AM203" si="193">AL196+(AD196+AE196)*44/12</f>
        <v>324.37018636081694</v>
      </c>
      <c r="AN196" s="59">
        <f ca="1">AVERAGE(OFFSET($AM$3,0,0,'Données projet'!$E$10+1,1))-AVERAGE(OFFSET($H$3,0,0,'Données projet'!$E$10+1,1))</f>
        <v>403.92523699584234</v>
      </c>
      <c r="AO196" s="59">
        <f t="shared" si="144"/>
        <v>218.36990038879748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74.165922585382233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74.165922585382233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19.8100000000004</v>
      </c>
      <c r="BE196" s="13">
        <f>BD196*VLOOKUP('Données projet'!$B$11,Paramètres!$A$1:$I$89,3,0)*VLOOKUP('Données projet'!$B$11,Paramètres!$A$1:$I$89,5,0)</f>
        <v>18.851196000000382</v>
      </c>
      <c r="BF196" s="13">
        <f t="shared" si="167"/>
        <v>6.172221809210666</v>
      </c>
      <c r="BG196" s="20">
        <f t="shared" si="168"/>
        <v>43.582452684375909</v>
      </c>
      <c r="BH196" s="59">
        <f t="shared" ref="BH196:BH203" si="194">BG196+(AY196+AZ196)*44/12</f>
        <v>336.91578601770925</v>
      </c>
      <c r="BI196" s="59">
        <f ca="1">AVERAGE(OFFSET($BH$3,0,0,'Données projet'!$E$11+1,1))-AVERAGE(OFFSET($H$3,0,0,'Données projet'!$E$11+1,1))</f>
        <v>555.30922539833159</v>
      </c>
      <c r="BJ196" s="59">
        <f t="shared" si="146"/>
        <v>292.20785527099503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85.360778824685269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85.360778824685269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243</v>
      </c>
      <c r="BZ196" s="13">
        <f>BY196*VLOOKUP('Données projet'!$B$12,Paramètres!$A$1:$I$89,3,0)*VLOOKUP('Données projet'!$B$12,Paramètres!$A$1:$I$89,5,0)</f>
        <v>212.28480000000002</v>
      </c>
      <c r="CA196" s="13">
        <f t="shared" si="170"/>
        <v>52.434557099704193</v>
      </c>
      <c r="CB196" s="20">
        <f t="shared" si="171"/>
        <v>461.05288028198476</v>
      </c>
      <c r="CC196" s="59">
        <f t="shared" ref="CC196:CC203" si="195">CB196+(BT196+BU196)*44/12</f>
        <v>754.38621361531807</v>
      </c>
      <c r="CD196" s="59">
        <f ca="1">AVERAGE(OFFSET($CC$3,0,0,'Données projet'!$E$12+1,1))-AVERAGE(OFFSET($H$3,0,0,'Données projet'!$E$12+1,1))</f>
        <v>354.24684313982857</v>
      </c>
      <c r="CE196" s="59">
        <f t="shared" si="148"/>
        <v>322.65043486962185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8.8998684916840869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8.8998684916840869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319</v>
      </c>
      <c r="CU196" s="17">
        <f>CT196*VLOOKUP('Données projet'!$B$13,Paramètres!$A$1:$I$89,3,0)*VLOOKUP('Données projet'!$B$13,Paramètres!$A$1:$I$89,5,0)</f>
        <v>233.89079999999998</v>
      </c>
      <c r="CV196" s="13">
        <f t="shared" si="173"/>
        <v>57.123140349023068</v>
      </c>
      <c r="CW196" s="20">
        <f t="shared" si="174"/>
        <v>506.84927944121517</v>
      </c>
      <c r="CX196" s="59">
        <f t="shared" ref="CX196:CX203" si="196">CW196+(CO196+CP196)*44/12</f>
        <v>800.18261277454849</v>
      </c>
      <c r="CY196" s="59">
        <f ca="1">AVERAGE(OFFSET($CX$3,0,0,'Données projet'!$E$13+1,1))-AVERAGE(OFFSET($H$3,0,0,'Données projet'!$E$13+1,1))</f>
        <v>328.55201074501201</v>
      </c>
      <c r="CZ196" s="59">
        <f t="shared" si="150"/>
        <v>321.81422611044985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4.2410724325839784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4.2410724325839784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328.00000000000006</v>
      </c>
      <c r="DP196" s="17">
        <f>DO196*VLOOKUP('Données projet'!$B$14,Paramètres!$A$1:$I$89,3,0)*VLOOKUP('Données projet'!$B$14,Paramètres!$A$1:$I$89,5,0)</f>
        <v>255.84000000000006</v>
      </c>
      <c r="DQ196" s="13">
        <f t="shared" si="176"/>
        <v>61.834803371075836</v>
      </c>
      <c r="DR196" s="20">
        <f t="shared" si="177"/>
        <v>553.28361587129041</v>
      </c>
      <c r="DS196" s="59">
        <f t="shared" ref="DS196:DS203" si="197">DR196+(DJ196+DK196)*44/12</f>
        <v>846.61694920462378</v>
      </c>
      <c r="DT196" s="59">
        <f ca="1">AVERAGE(OFFSET($DS$3,0,0,'Données projet'!$E$14+1,1))-AVERAGE(OFFSET($H$3,0,0,'Données projet'!$E$14+1,1))</f>
        <v>288.82868507674738</v>
      </c>
      <c r="DU196" s="59">
        <f t="shared" si="152"/>
        <v>283.48738729114024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4.3226850556477512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4.3226850556477512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404.00000000000017</v>
      </c>
      <c r="EK196" s="17">
        <f>EJ196*VLOOKUP('Données projet'!$B$15,Paramètres!$A$1:$I$89,3,0)*VLOOKUP('Données projet'!$B$15,Paramètres!$A$1:$I$89,5,0)</f>
        <v>346.63200000000018</v>
      </c>
      <c r="EL196" s="13">
        <f t="shared" si="179"/>
        <v>80.868615263336864</v>
      </c>
      <c r="EM196" s="20">
        <f t="shared" si="180"/>
        <v>744.56357158364528</v>
      </c>
      <c r="EN196" s="59">
        <f t="shared" ref="EN196:EN203" si="198">EM196+(EE196+EF196)*44/12</f>
        <v>1037.8969049169787</v>
      </c>
      <c r="EO196" s="59">
        <f ca="1">AVERAGE(OFFSET($EN$3,0,0,'Données projet'!$E$15+1,1))-AVERAGE(OFFSET($H$3,0,0,'Données projet'!$E$15+1,1))</f>
        <v>447.47021939360354</v>
      </c>
      <c r="EP196" s="59">
        <f t="shared" si="154"/>
        <v>256.77417912163997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23.547514100840434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23.547514100840434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319</v>
      </c>
      <c r="FF196" s="17">
        <f>FE196*VLOOKUP('Données projet'!$B$16,Paramètres!$A$1:$I$89,3,0)*VLOOKUP('Données projet'!$B$16,Paramètres!$A$1:$I$89,5,0)</f>
        <v>253.79640000000001</v>
      </c>
      <c r="FG196" s="13">
        <f t="shared" si="182"/>
        <v>61.39816832228076</v>
      </c>
      <c r="FH196" s="20">
        <f t="shared" si="183"/>
        <v>548.96387316130563</v>
      </c>
      <c r="FI196" s="59">
        <f t="shared" ref="FI196:FI203" si="199">FH196+(EZ196+FA196)*44/12</f>
        <v>842.29720649463889</v>
      </c>
      <c r="FJ196" s="59">
        <f ca="1">AVERAGE(OFFSET($FI$3,0,0,'Données projet'!$E$16+1,1))-AVERAGE(OFFSET($H$3,0,0,'Données projet'!$E$16+1,1))</f>
        <v>353.37024194969638</v>
      </c>
      <c r="FK196" s="59">
        <f t="shared" si="156"/>
        <v>345.4750813433123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5.6722507596608072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5.6722507596608072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234.00000000000003</v>
      </c>
      <c r="GA196" s="17">
        <f>FZ196*VLOOKUP('Données projet'!$B$17,Paramètres!$A$1:$I$89,3,0)*VLOOKUP('Données projet'!$B$17,Paramètres!$A$1:$I$89,5,0)</f>
        <v>189.82080000000005</v>
      </c>
      <c r="GB196" s="13">
        <f t="shared" si="185"/>
        <v>47.500332100049796</v>
      </c>
      <c r="GC196" s="20">
        <f t="shared" si="186"/>
        <v>413.33430507425345</v>
      </c>
      <c r="GD196" s="59">
        <f t="shared" ref="GD196:GD203" si="200">GC196+(FU196+FV196)*44/12</f>
        <v>706.66763840758676</v>
      </c>
      <c r="GE196" s="59">
        <f ca="1">AVERAGE(OFFSET($GD$3,0,0,'Données projet'!$E$17+1,1))-AVERAGE(OFFSET($H$3,0,0,'Données projet'!$E$17+1,1))</f>
        <v>272.90535195666996</v>
      </c>
      <c r="GF196" s="59">
        <f t="shared" si="158"/>
        <v>222.25422164416898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4.938259749476301</v>
      </c>
      <c r="GM196" s="21">
        <f>EXP(-LN(2)/25)*GM195+(1-EXP(-LN(2)/25))/(LN(2)/25)*Calculateur!GH196*Calculateur!GJ196*VLOOKUP('Données projet'!$B$17,Paramètres!$A$1:$I$89,3,0)*0.475*44/12</f>
        <v>0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4.938259749476301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6">
        <f t="shared" si="192"/>
        <v>256.66666666666669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19.8100000000004</v>
      </c>
      <c r="O197" s="13">
        <f>N197*VLOOKUP('Données projet'!$B$9,Paramètres!$A$1:$I$89,3,0)*VLOOKUP('Données projet'!$B$9,Paramètres!$A$1:$I$89,5,0)</f>
        <v>17.924088000000364</v>
      </c>
      <c r="P197" s="13">
        <f t="shared" ref="P197:P203" si="203">EXP(-1.0587+0.8836*LN(O197)+0.284)</f>
        <v>5.9032212091029486</v>
      </c>
      <c r="Q197" s="20">
        <f t="shared" si="162"/>
        <v>41.499230205854936</v>
      </c>
      <c r="R197" s="59">
        <f t="shared" si="191"/>
        <v>334.83256353918824</v>
      </c>
      <c r="S197" s="59">
        <f ca="1">AVERAGE(OFFSET($R$3,0,0,'Données projet'!$E$9+1,1))-AVERAGE(OFFSET($H$3,0,0,'Données projet'!$E$9+1,1))</f>
        <v>530.15029472203241</v>
      </c>
      <c r="T197" s="59">
        <f t="shared" ref="T197:T203" si="204">$T$3</f>
        <v>279.93992816625956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79.571156540627925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79.571156540627925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19.8100000000004</v>
      </c>
      <c r="AJ197" s="13">
        <f>AI197*VLOOKUP('Données projet'!$B$10,Paramètres!$A$1:$I$89,3,0)*VLOOKUP('Données projet'!$B$10,Paramètres!$A$1:$I$89,5,0)</f>
        <v>13.288548000000269</v>
      </c>
      <c r="AK197" s="13">
        <f t="shared" si="164"/>
        <v>4.531654695205642</v>
      </c>
      <c r="AL197" s="20">
        <f t="shared" si="165"/>
        <v>31.036853027483627</v>
      </c>
      <c r="AM197" s="59">
        <f t="shared" si="193"/>
        <v>324.37018636081694</v>
      </c>
      <c r="AN197" s="59">
        <f ca="1">AVERAGE(OFFSET($AM$3,0,0,'Données projet'!$E$10+1,1))-AVERAGE(OFFSET($H$3,0,0,'Données projet'!$E$10+1,1))</f>
        <v>403.92523699584234</v>
      </c>
      <c r="AO197" s="59">
        <f t="shared" ref="AO197:AO203" si="205">$AO$3</f>
        <v>218.36990038879748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72.711574080228914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72.711574080228914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19.8100000000004</v>
      </c>
      <c r="BE197" s="13">
        <f>BD197*VLOOKUP('Données projet'!$B$11,Paramètres!$A$1:$I$89,3,0)*VLOOKUP('Données projet'!$B$11,Paramètres!$A$1:$I$89,5,0)</f>
        <v>18.851196000000382</v>
      </c>
      <c r="BF197" s="13">
        <f t="shared" si="167"/>
        <v>6.172221809210666</v>
      </c>
      <c r="BG197" s="20">
        <f t="shared" si="168"/>
        <v>43.582452684375909</v>
      </c>
      <c r="BH197" s="59">
        <f t="shared" si="194"/>
        <v>336.91578601770925</v>
      </c>
      <c r="BI197" s="59">
        <f ca="1">AVERAGE(OFFSET($BH$3,0,0,'Données projet'!$E$11+1,1))-AVERAGE(OFFSET($H$3,0,0,'Données projet'!$E$11+1,1))</f>
        <v>555.30922539833159</v>
      </c>
      <c r="BJ197" s="59">
        <f t="shared" ref="BJ197:BJ203" si="206">$BJ$3</f>
        <v>292.20785527099503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83.686906016867283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83.686906016867283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243</v>
      </c>
      <c r="BZ197" s="13">
        <f>BY197*VLOOKUP('Données projet'!$B$12,Paramètres!$A$1:$I$89,3,0)*VLOOKUP('Données projet'!$B$12,Paramètres!$A$1:$I$89,5,0)</f>
        <v>212.28480000000002</v>
      </c>
      <c r="CA197" s="13">
        <f t="shared" si="170"/>
        <v>52.434557099704193</v>
      </c>
      <c r="CB197" s="20">
        <f t="shared" si="171"/>
        <v>461.05288028198476</v>
      </c>
      <c r="CC197" s="59">
        <f t="shared" si="195"/>
        <v>754.38621361531807</v>
      </c>
      <c r="CD197" s="59">
        <f ca="1">AVERAGE(OFFSET($CC$3,0,0,'Données projet'!$E$12+1,1))-AVERAGE(OFFSET($H$3,0,0,'Données projet'!$E$12+1,1))</f>
        <v>354.24684313982857</v>
      </c>
      <c r="CE197" s="59">
        <f t="shared" ref="CE197:CE203" si="207">$CE$3</f>
        <v>322.65043486962185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8.7253474989459328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8.7253474989459328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319</v>
      </c>
      <c r="CU197" s="17">
        <f>CT197*VLOOKUP('Données projet'!$B$13,Paramètres!$A$1:$I$89,3,0)*VLOOKUP('Données projet'!$B$13,Paramètres!$A$1:$I$89,5,0)</f>
        <v>233.89079999999998</v>
      </c>
      <c r="CV197" s="13">
        <f t="shared" si="173"/>
        <v>57.123140349023068</v>
      </c>
      <c r="CW197" s="20">
        <f t="shared" si="174"/>
        <v>506.84927944121517</v>
      </c>
      <c r="CX197" s="59">
        <f t="shared" si="196"/>
        <v>800.18261277454849</v>
      </c>
      <c r="CY197" s="59">
        <f ca="1">AVERAGE(OFFSET($CX$3,0,0,'Données projet'!$E$13+1,1))-AVERAGE(OFFSET($H$3,0,0,'Données projet'!$E$13+1,1))</f>
        <v>328.55201074501201</v>
      </c>
      <c r="CZ197" s="59">
        <f t="shared" ref="CZ197:CZ203" si="208">$CZ$3</f>
        <v>321.81422611044985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4.1579075889797652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4.1579075889797652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328.00000000000006</v>
      </c>
      <c r="DP197" s="17">
        <f>DO197*VLOOKUP('Données projet'!$B$14,Paramètres!$A$1:$I$89,3,0)*VLOOKUP('Données projet'!$B$14,Paramètres!$A$1:$I$89,5,0)</f>
        <v>255.84000000000006</v>
      </c>
      <c r="DQ197" s="13">
        <f t="shared" si="176"/>
        <v>61.834803371075836</v>
      </c>
      <c r="DR197" s="20">
        <f t="shared" si="177"/>
        <v>553.28361587129041</v>
      </c>
      <c r="DS197" s="59">
        <f t="shared" si="197"/>
        <v>846.61694920462378</v>
      </c>
      <c r="DT197" s="59">
        <f ca="1">AVERAGE(OFFSET($DS$3,0,0,'Données projet'!$E$14+1,1))-AVERAGE(OFFSET($H$3,0,0,'Données projet'!$E$14+1,1))</f>
        <v>288.82868507674738</v>
      </c>
      <c r="DU197" s="59">
        <f t="shared" ref="DU197:DU203" si="209">$DU$3</f>
        <v>283.48738729114024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4.237919838284042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4.237919838284042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404.00000000000017</v>
      </c>
      <c r="EK197" s="17">
        <f>EJ197*VLOOKUP('Données projet'!$B$15,Paramètres!$A$1:$I$89,3,0)*VLOOKUP('Données projet'!$B$15,Paramètres!$A$1:$I$89,5,0)</f>
        <v>346.63200000000018</v>
      </c>
      <c r="EL197" s="13">
        <f t="shared" si="179"/>
        <v>80.868615263336864</v>
      </c>
      <c r="EM197" s="20">
        <f t="shared" si="180"/>
        <v>744.56357158364528</v>
      </c>
      <c r="EN197" s="59">
        <f t="shared" si="198"/>
        <v>1037.8969049169787</v>
      </c>
      <c r="EO197" s="59">
        <f ca="1">AVERAGE(OFFSET($EN$3,0,0,'Données projet'!$E$15+1,1))-AVERAGE(OFFSET($H$3,0,0,'Données projet'!$E$15+1,1))</f>
        <v>447.47021939360354</v>
      </c>
      <c r="EP197" s="59">
        <f t="shared" ref="EP197:EP203" si="210">$EP$3</f>
        <v>256.77417912163997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23.08576171188837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23.08576171188837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319</v>
      </c>
      <c r="FF197" s="17">
        <f>FE197*VLOOKUP('Données projet'!$B$16,Paramètres!$A$1:$I$89,3,0)*VLOOKUP('Données projet'!$B$16,Paramètres!$A$1:$I$89,5,0)</f>
        <v>253.79640000000001</v>
      </c>
      <c r="FG197" s="13">
        <f t="shared" si="182"/>
        <v>61.39816832228076</v>
      </c>
      <c r="FH197" s="20">
        <f t="shared" si="183"/>
        <v>548.96387316130563</v>
      </c>
      <c r="FI197" s="59">
        <f t="shared" si="199"/>
        <v>842.29720649463889</v>
      </c>
      <c r="FJ197" s="59">
        <f ca="1">AVERAGE(OFFSET($FI$3,0,0,'Données projet'!$E$16+1,1))-AVERAGE(OFFSET($H$3,0,0,'Données projet'!$E$16+1,1))</f>
        <v>353.37024194969638</v>
      </c>
      <c r="FK197" s="59">
        <f t="shared" ref="FK197:FK203" si="211">$FK$3</f>
        <v>345.4750813433123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5.5610213819952019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5.5610213819952019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234.00000000000003</v>
      </c>
      <c r="GA197" s="17">
        <f>FZ197*VLOOKUP('Données projet'!$B$17,Paramètres!$A$1:$I$89,3,0)*VLOOKUP('Données projet'!$B$17,Paramètres!$A$1:$I$89,5,0)</f>
        <v>189.82080000000005</v>
      </c>
      <c r="GB197" s="13">
        <f t="shared" si="185"/>
        <v>47.500332100049796</v>
      </c>
      <c r="GC197" s="20">
        <f t="shared" si="186"/>
        <v>413.33430507425345</v>
      </c>
      <c r="GD197" s="59">
        <f t="shared" si="200"/>
        <v>706.66763840758676</v>
      </c>
      <c r="GE197" s="59">
        <f ca="1">AVERAGE(OFFSET($GD$3,0,0,'Données projet'!$E$17+1,1))-AVERAGE(OFFSET($H$3,0,0,'Données projet'!$E$17+1,1))</f>
        <v>272.90535195666996</v>
      </c>
      <c r="GF197" s="59">
        <f t="shared" ref="GF197:GF203" si="212">$GF$3</f>
        <v>222.25422164416898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4.8414234878301032</v>
      </c>
      <c r="GM197" s="21">
        <f>EXP(-LN(2)/25)*GM196+(1-EXP(-LN(2)/25))/(LN(2)/25)*Calculateur!GH197*Calculateur!GJ197*VLOOKUP('Données projet'!$B$17,Paramètres!$A$1:$I$89,3,0)*0.475*44/12</f>
        <v>0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4.8414234878301032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6">
        <f t="shared" si="192"/>
        <v>256.66666666666669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19.8100000000004</v>
      </c>
      <c r="O198" s="13">
        <f>N198*VLOOKUP('Données projet'!$B$9,Paramètres!$A$1:$I$89,3,0)*VLOOKUP('Données projet'!$B$9,Paramètres!$A$1:$I$89,5,0)</f>
        <v>17.924088000000364</v>
      </c>
      <c r="P198" s="13">
        <f t="shared" si="203"/>
        <v>5.9032212091029486</v>
      </c>
      <c r="Q198" s="20">
        <f t="shared" si="162"/>
        <v>41.499230205854936</v>
      </c>
      <c r="R198" s="59">
        <f t="shared" si="191"/>
        <v>334.83256353918824</v>
      </c>
      <c r="S198" s="59">
        <f ca="1">AVERAGE(OFFSET($R$3,0,0,'Données projet'!$E$9+1,1))-AVERAGE(OFFSET($H$3,0,0,'Données projet'!$E$9+1,1))</f>
        <v>530.15029472203241</v>
      </c>
      <c r="T198" s="59">
        <f t="shared" si="204"/>
        <v>279.93992816625956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78.010814694479407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78.010814694479407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19.8100000000004</v>
      </c>
      <c r="AJ198" s="13">
        <f>AI198*VLOOKUP('Données projet'!$B$10,Paramètres!$A$1:$I$89,3,0)*VLOOKUP('Données projet'!$B$10,Paramètres!$A$1:$I$89,5,0)</f>
        <v>13.288548000000269</v>
      </c>
      <c r="AK198" s="13">
        <f t="shared" si="164"/>
        <v>4.531654695205642</v>
      </c>
      <c r="AL198" s="20">
        <f t="shared" si="165"/>
        <v>31.036853027483627</v>
      </c>
      <c r="AM198" s="59">
        <f t="shared" si="193"/>
        <v>324.37018636081694</v>
      </c>
      <c r="AN198" s="59">
        <f ca="1">AVERAGE(OFFSET($AM$3,0,0,'Données projet'!$E$10+1,1))-AVERAGE(OFFSET($H$3,0,0,'Données projet'!$E$10+1,1))</f>
        <v>403.92523699584234</v>
      </c>
      <c r="AO198" s="59">
        <f t="shared" si="205"/>
        <v>218.36990038879748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71.285744462196647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71.285744462196647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19.8100000000004</v>
      </c>
      <c r="BE198" s="13">
        <f>BD198*VLOOKUP('Données projet'!$B$11,Paramètres!$A$1:$I$89,3,0)*VLOOKUP('Données projet'!$B$11,Paramètres!$A$1:$I$89,5,0)</f>
        <v>18.851196000000382</v>
      </c>
      <c r="BF198" s="13">
        <f t="shared" si="167"/>
        <v>6.172221809210666</v>
      </c>
      <c r="BG198" s="20">
        <f t="shared" si="168"/>
        <v>43.582452684375909</v>
      </c>
      <c r="BH198" s="59">
        <f t="shared" si="194"/>
        <v>336.91578601770925</v>
      </c>
      <c r="BI198" s="59">
        <f ca="1">AVERAGE(OFFSET($BH$3,0,0,'Données projet'!$E$11+1,1))-AVERAGE(OFFSET($H$3,0,0,'Données projet'!$E$11+1,1))</f>
        <v>555.30922539833159</v>
      </c>
      <c r="BJ198" s="59">
        <f t="shared" si="206"/>
        <v>292.20785527099503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82.045856833849015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82.045856833849015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243</v>
      </c>
      <c r="BZ198" s="13">
        <f>BY198*VLOOKUP('Données projet'!$B$12,Paramètres!$A$1:$I$89,3,0)*VLOOKUP('Données projet'!$B$12,Paramètres!$A$1:$I$89,5,0)</f>
        <v>212.28480000000002</v>
      </c>
      <c r="CA198" s="13">
        <f t="shared" si="170"/>
        <v>52.434557099704193</v>
      </c>
      <c r="CB198" s="20">
        <f t="shared" si="171"/>
        <v>461.05288028198476</v>
      </c>
      <c r="CC198" s="59">
        <f t="shared" si="195"/>
        <v>754.38621361531807</v>
      </c>
      <c r="CD198" s="59">
        <f ca="1">AVERAGE(OFFSET($CC$3,0,0,'Données projet'!$E$12+1,1))-AVERAGE(OFFSET($H$3,0,0,'Données projet'!$E$12+1,1))</f>
        <v>354.24684313982857</v>
      </c>
      <c r="CE198" s="59">
        <f t="shared" si="207"/>
        <v>322.65043486962185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8.5542487564280805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8.5542487564280805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319</v>
      </c>
      <c r="CU198" s="17">
        <f>CT198*VLOOKUP('Données projet'!$B$13,Paramètres!$A$1:$I$89,3,0)*VLOOKUP('Données projet'!$B$13,Paramètres!$A$1:$I$89,5,0)</f>
        <v>233.89079999999998</v>
      </c>
      <c r="CV198" s="13">
        <f t="shared" si="173"/>
        <v>57.123140349023068</v>
      </c>
      <c r="CW198" s="20">
        <f t="shared" si="174"/>
        <v>506.84927944121517</v>
      </c>
      <c r="CX198" s="59">
        <f t="shared" si="196"/>
        <v>800.18261277454849</v>
      </c>
      <c r="CY198" s="59">
        <f ca="1">AVERAGE(OFFSET($CX$3,0,0,'Données projet'!$E$13+1,1))-AVERAGE(OFFSET($H$3,0,0,'Données projet'!$E$13+1,1))</f>
        <v>328.55201074501201</v>
      </c>
      <c r="CZ198" s="59">
        <f t="shared" si="208"/>
        <v>321.81422611044985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4.0763735572330848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4.0763735572330848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328.00000000000006</v>
      </c>
      <c r="DP198" s="17">
        <f>DO198*VLOOKUP('Données projet'!$B$14,Paramètres!$A$1:$I$89,3,0)*VLOOKUP('Données projet'!$B$14,Paramètres!$A$1:$I$89,5,0)</f>
        <v>255.84000000000006</v>
      </c>
      <c r="DQ198" s="13">
        <f t="shared" si="176"/>
        <v>61.834803371075836</v>
      </c>
      <c r="DR198" s="20">
        <f t="shared" si="177"/>
        <v>553.28361587129041</v>
      </c>
      <c r="DS198" s="59">
        <f t="shared" si="197"/>
        <v>846.61694920462378</v>
      </c>
      <c r="DT198" s="59">
        <f ca="1">AVERAGE(OFFSET($DS$3,0,0,'Données projet'!$E$14+1,1))-AVERAGE(OFFSET($H$3,0,0,'Données projet'!$E$14+1,1))</f>
        <v>288.82868507674738</v>
      </c>
      <c r="DU198" s="59">
        <f t="shared" si="209"/>
        <v>283.48738729114024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4.1548168151311575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4.1548168151311575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404.00000000000017</v>
      </c>
      <c r="EK198" s="17">
        <f>EJ198*VLOOKUP('Données projet'!$B$15,Paramètres!$A$1:$I$89,3,0)*VLOOKUP('Données projet'!$B$15,Paramètres!$A$1:$I$89,5,0)</f>
        <v>346.63200000000018</v>
      </c>
      <c r="EL198" s="13">
        <f t="shared" si="179"/>
        <v>80.868615263336864</v>
      </c>
      <c r="EM198" s="20">
        <f t="shared" si="180"/>
        <v>744.56357158364528</v>
      </c>
      <c r="EN198" s="59">
        <f t="shared" si="198"/>
        <v>1037.8969049169787</v>
      </c>
      <c r="EO198" s="59">
        <f ca="1">AVERAGE(OFFSET($EN$3,0,0,'Données projet'!$E$15+1,1))-AVERAGE(OFFSET($H$3,0,0,'Données projet'!$E$15+1,1))</f>
        <v>447.47021939360354</v>
      </c>
      <c r="EP198" s="59">
        <f t="shared" si="210"/>
        <v>256.77417912163997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22.633064005642506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22.633064005642506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319</v>
      </c>
      <c r="FF198" s="17">
        <f>FE198*VLOOKUP('Données projet'!$B$16,Paramètres!$A$1:$I$89,3,0)*VLOOKUP('Données projet'!$B$16,Paramètres!$A$1:$I$89,5,0)</f>
        <v>253.79640000000001</v>
      </c>
      <c r="FG198" s="13">
        <f t="shared" si="182"/>
        <v>61.39816832228076</v>
      </c>
      <c r="FH198" s="20">
        <f t="shared" si="183"/>
        <v>548.96387316130563</v>
      </c>
      <c r="FI198" s="59">
        <f t="shared" si="199"/>
        <v>842.29720649463889</v>
      </c>
      <c r="FJ198" s="59">
        <f ca="1">AVERAGE(OFFSET($FI$3,0,0,'Données projet'!$E$16+1,1))-AVERAGE(OFFSET($H$3,0,0,'Données projet'!$E$16+1,1))</f>
        <v>353.37024194969638</v>
      </c>
      <c r="FK198" s="59">
        <f t="shared" si="211"/>
        <v>345.4750813433123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5.4519731445823982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5.4519731445823982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234.00000000000003</v>
      </c>
      <c r="GA198" s="17">
        <f>FZ198*VLOOKUP('Données projet'!$B$17,Paramètres!$A$1:$I$89,3,0)*VLOOKUP('Données projet'!$B$17,Paramètres!$A$1:$I$89,5,0)</f>
        <v>189.82080000000005</v>
      </c>
      <c r="GB198" s="13">
        <f t="shared" si="185"/>
        <v>47.500332100049796</v>
      </c>
      <c r="GC198" s="20">
        <f t="shared" si="186"/>
        <v>413.33430507425345</v>
      </c>
      <c r="GD198" s="59">
        <f t="shared" si="200"/>
        <v>706.66763840758676</v>
      </c>
      <c r="GE198" s="59">
        <f ca="1">AVERAGE(OFFSET($GD$3,0,0,'Données projet'!$E$17+1,1))-AVERAGE(OFFSET($H$3,0,0,'Données projet'!$E$17+1,1))</f>
        <v>272.90535195666996</v>
      </c>
      <c r="GF198" s="59">
        <f t="shared" si="212"/>
        <v>222.25422164416898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4.7464861262104998</v>
      </c>
      <c r="GM198" s="21">
        <f>EXP(-LN(2)/25)*GM197+(1-EXP(-LN(2)/25))/(LN(2)/25)*Calculateur!GH198*Calculateur!GJ198*VLOOKUP('Données projet'!$B$17,Paramètres!$A$1:$I$89,3,0)*0.475*44/12</f>
        <v>0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4.7464861262104998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6">
        <f t="shared" si="192"/>
        <v>256.66666666666669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19.8100000000004</v>
      </c>
      <c r="O199" s="13">
        <f>N199*VLOOKUP('Données projet'!$B$9,Paramètres!$A$1:$I$89,3,0)*VLOOKUP('Données projet'!$B$9,Paramètres!$A$1:$I$89,5,0)</f>
        <v>17.924088000000364</v>
      </c>
      <c r="P199" s="13">
        <f t="shared" si="203"/>
        <v>5.9032212091029486</v>
      </c>
      <c r="Q199" s="20">
        <f t="shared" si="162"/>
        <v>41.499230205854936</v>
      </c>
      <c r="R199" s="59">
        <f t="shared" si="191"/>
        <v>334.83256353918824</v>
      </c>
      <c r="S199" s="59">
        <f ca="1">AVERAGE(OFFSET($R$3,0,0,'Données projet'!$E$9+1,1))-AVERAGE(OFFSET($H$3,0,0,'Données projet'!$E$9+1,1))</f>
        <v>530.15029472203241</v>
      </c>
      <c r="T199" s="59">
        <f t="shared" si="204"/>
        <v>279.93992816625956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76.481070200219307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76.481070200219307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19.8100000000004</v>
      </c>
      <c r="AJ199" s="13">
        <f>AI199*VLOOKUP('Données projet'!$B$10,Paramètres!$A$1:$I$89,3,0)*VLOOKUP('Données projet'!$B$10,Paramètres!$A$1:$I$89,5,0)</f>
        <v>13.288548000000269</v>
      </c>
      <c r="AK199" s="13">
        <f t="shared" si="164"/>
        <v>4.531654695205642</v>
      </c>
      <c r="AL199" s="20">
        <f t="shared" si="165"/>
        <v>31.036853027483627</v>
      </c>
      <c r="AM199" s="59">
        <f t="shared" si="193"/>
        <v>324.37018636081694</v>
      </c>
      <c r="AN199" s="59">
        <f ca="1">AVERAGE(OFFSET($AM$3,0,0,'Données projet'!$E$10+1,1))-AVERAGE(OFFSET($H$3,0,0,'Données projet'!$E$10+1,1))</f>
        <v>403.92523699584234</v>
      </c>
      <c r="AO199" s="59">
        <f t="shared" si="205"/>
        <v>218.36990038879748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69.887874493303798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69.887874493303798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19.8100000000004</v>
      </c>
      <c r="BE199" s="13">
        <f>BD199*VLOOKUP('Données projet'!$B$11,Paramètres!$A$1:$I$89,3,0)*VLOOKUP('Données projet'!$B$11,Paramètres!$A$1:$I$89,5,0)</f>
        <v>18.851196000000382</v>
      </c>
      <c r="BF199" s="13">
        <f t="shared" si="167"/>
        <v>6.172221809210666</v>
      </c>
      <c r="BG199" s="20">
        <f t="shared" si="168"/>
        <v>43.582452684375909</v>
      </c>
      <c r="BH199" s="59">
        <f t="shared" si="194"/>
        <v>336.91578601770925</v>
      </c>
      <c r="BI199" s="59">
        <f ca="1">AVERAGE(OFFSET($BH$3,0,0,'Données projet'!$E$11+1,1))-AVERAGE(OFFSET($H$3,0,0,'Données projet'!$E$11+1,1))</f>
        <v>555.30922539833159</v>
      </c>
      <c r="BJ199" s="59">
        <f t="shared" si="206"/>
        <v>292.20785527099503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80.43698762436857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80.43698762436857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243</v>
      </c>
      <c r="BZ199" s="13">
        <f>BY199*VLOOKUP('Données projet'!$B$12,Paramètres!$A$1:$I$89,3,0)*VLOOKUP('Données projet'!$B$12,Paramètres!$A$1:$I$89,5,0)</f>
        <v>212.28480000000002</v>
      </c>
      <c r="CA199" s="13">
        <f t="shared" si="170"/>
        <v>52.434557099704193</v>
      </c>
      <c r="CB199" s="20">
        <f t="shared" si="171"/>
        <v>461.05288028198476</v>
      </c>
      <c r="CC199" s="59">
        <f t="shared" si="195"/>
        <v>754.38621361531807</v>
      </c>
      <c r="CD199" s="59">
        <f ca="1">AVERAGE(OFFSET($CC$3,0,0,'Données projet'!$E$12+1,1))-AVERAGE(OFFSET($H$3,0,0,'Données projet'!$E$12+1,1))</f>
        <v>354.24684313982857</v>
      </c>
      <c r="CE199" s="59">
        <f t="shared" si="207"/>
        <v>322.65043486962185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8.3865051558910739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8.3865051558910739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319</v>
      </c>
      <c r="CU199" s="17">
        <f>CT199*VLOOKUP('Données projet'!$B$13,Paramètres!$A$1:$I$89,3,0)*VLOOKUP('Données projet'!$B$13,Paramètres!$A$1:$I$89,5,0)</f>
        <v>233.89079999999998</v>
      </c>
      <c r="CV199" s="13">
        <f t="shared" si="173"/>
        <v>57.123140349023068</v>
      </c>
      <c r="CW199" s="20">
        <f t="shared" si="174"/>
        <v>506.84927944121517</v>
      </c>
      <c r="CX199" s="59">
        <f t="shared" si="196"/>
        <v>800.18261277454849</v>
      </c>
      <c r="CY199" s="59">
        <f ca="1">AVERAGE(OFFSET($CX$3,0,0,'Données projet'!$E$13+1,1))-AVERAGE(OFFSET($H$3,0,0,'Données projet'!$E$13+1,1))</f>
        <v>328.55201074501201</v>
      </c>
      <c r="CZ199" s="59">
        <f t="shared" si="208"/>
        <v>321.81422611044985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3.996438358118108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3.996438358118108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328.00000000000006</v>
      </c>
      <c r="DP199" s="17">
        <f>DO199*VLOOKUP('Données projet'!$B$14,Paramètres!$A$1:$I$89,3,0)*VLOOKUP('Données projet'!$B$14,Paramètres!$A$1:$I$89,5,0)</f>
        <v>255.84000000000006</v>
      </c>
      <c r="DQ199" s="13">
        <f t="shared" si="176"/>
        <v>61.834803371075836</v>
      </c>
      <c r="DR199" s="20">
        <f t="shared" si="177"/>
        <v>553.28361587129041</v>
      </c>
      <c r="DS199" s="59">
        <f t="shared" si="197"/>
        <v>846.61694920462378</v>
      </c>
      <c r="DT199" s="59">
        <f ca="1">AVERAGE(OFFSET($DS$3,0,0,'Données projet'!$E$14+1,1))-AVERAGE(OFFSET($H$3,0,0,'Données projet'!$E$14+1,1))</f>
        <v>288.82868507674738</v>
      </c>
      <c r="DU199" s="59">
        <f t="shared" si="209"/>
        <v>283.48738729114024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4.0733433915744621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4.0733433915744621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404.00000000000017</v>
      </c>
      <c r="EK199" s="17">
        <f>EJ199*VLOOKUP('Données projet'!$B$15,Paramètres!$A$1:$I$89,3,0)*VLOOKUP('Données projet'!$B$15,Paramètres!$A$1:$I$89,5,0)</f>
        <v>346.63200000000018</v>
      </c>
      <c r="EL199" s="13">
        <f t="shared" si="179"/>
        <v>80.868615263336864</v>
      </c>
      <c r="EM199" s="20">
        <f t="shared" si="180"/>
        <v>744.56357158364528</v>
      </c>
      <c r="EN199" s="59">
        <f t="shared" si="198"/>
        <v>1037.8969049169787</v>
      </c>
      <c r="EO199" s="59">
        <f ca="1">AVERAGE(OFFSET($EN$3,0,0,'Données projet'!$E$15+1,1))-AVERAGE(OFFSET($H$3,0,0,'Données projet'!$E$15+1,1))</f>
        <v>447.47021939360354</v>
      </c>
      <c r="EP199" s="59">
        <f t="shared" si="210"/>
        <v>256.77417912163997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22.189243425297789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22.189243425297789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319</v>
      </c>
      <c r="FF199" s="17">
        <f>FE199*VLOOKUP('Données projet'!$B$16,Paramètres!$A$1:$I$89,3,0)*VLOOKUP('Données projet'!$B$16,Paramètres!$A$1:$I$89,5,0)</f>
        <v>253.79640000000001</v>
      </c>
      <c r="FG199" s="13">
        <f t="shared" si="182"/>
        <v>61.39816832228076</v>
      </c>
      <c r="FH199" s="20">
        <f t="shared" si="183"/>
        <v>548.96387316130563</v>
      </c>
      <c r="FI199" s="59">
        <f t="shared" si="199"/>
        <v>842.29720649463889</v>
      </c>
      <c r="FJ199" s="59">
        <f ca="1">AVERAGE(OFFSET($FI$3,0,0,'Données projet'!$E$16+1,1))-AVERAGE(OFFSET($H$3,0,0,'Données projet'!$E$16+1,1))</f>
        <v>353.37024194969638</v>
      </c>
      <c r="FK199" s="59">
        <f t="shared" si="211"/>
        <v>345.4750813433123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5.345063276592402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5.345063276592402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234.00000000000003</v>
      </c>
      <c r="GA199" s="17">
        <f>FZ199*VLOOKUP('Données projet'!$B$17,Paramètres!$A$1:$I$89,3,0)*VLOOKUP('Données projet'!$B$17,Paramètres!$A$1:$I$89,5,0)</f>
        <v>189.82080000000005</v>
      </c>
      <c r="GB199" s="13">
        <f t="shared" si="185"/>
        <v>47.500332100049796</v>
      </c>
      <c r="GC199" s="20">
        <f t="shared" si="186"/>
        <v>413.33430507425345</v>
      </c>
      <c r="GD199" s="59">
        <f t="shared" si="200"/>
        <v>706.66763840758676</v>
      </c>
      <c r="GE199" s="59">
        <f ca="1">AVERAGE(OFFSET($GD$3,0,0,'Données projet'!$E$17+1,1))-AVERAGE(OFFSET($H$3,0,0,'Données projet'!$E$17+1,1))</f>
        <v>272.90535195666996</v>
      </c>
      <c r="GF199" s="59">
        <f t="shared" si="212"/>
        <v>222.25422164416898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4.6534104283461843</v>
      </c>
      <c r="GM199" s="21">
        <f>EXP(-LN(2)/25)*GM198+(1-EXP(-LN(2)/25))/(LN(2)/25)*Calculateur!GH199*Calculateur!GJ199*VLOOKUP('Données projet'!$B$17,Paramètres!$A$1:$I$89,3,0)*0.475*44/12</f>
        <v>0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4.6534104283461843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6">
        <f t="shared" si="192"/>
        <v>256.66666666666669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19.8100000000004</v>
      </c>
      <c r="O200" s="13">
        <f>N200*VLOOKUP('Données projet'!$B$9,Paramètres!$A$1:$I$89,3,0)*VLOOKUP('Données projet'!$B$9,Paramètres!$A$1:$I$89,5,0)</f>
        <v>17.924088000000364</v>
      </c>
      <c r="P200" s="13">
        <f t="shared" si="203"/>
        <v>5.9032212091029486</v>
      </c>
      <c r="Q200" s="20">
        <f t="shared" si="162"/>
        <v>41.499230205854936</v>
      </c>
      <c r="R200" s="59">
        <f t="shared" si="191"/>
        <v>334.83256353918824</v>
      </c>
      <c r="S200" s="59">
        <f ca="1">AVERAGE(OFFSET($R$3,0,0,'Données projet'!$E$9+1,1))-AVERAGE(OFFSET($H$3,0,0,'Données projet'!$E$9+1,1))</f>
        <v>530.15029472203241</v>
      </c>
      <c r="T200" s="59">
        <f t="shared" si="204"/>
        <v>279.93992816625956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74.981323062439643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74.981323062439643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19.8100000000004</v>
      </c>
      <c r="AJ200" s="13">
        <f>AI200*VLOOKUP('Données projet'!$B$10,Paramètres!$A$1:$I$89,3,0)*VLOOKUP('Données projet'!$B$10,Paramètres!$A$1:$I$89,5,0)</f>
        <v>13.288548000000269</v>
      </c>
      <c r="AK200" s="13">
        <f t="shared" si="164"/>
        <v>4.531654695205642</v>
      </c>
      <c r="AL200" s="20">
        <f t="shared" si="165"/>
        <v>31.036853027483627</v>
      </c>
      <c r="AM200" s="59">
        <f t="shared" si="193"/>
        <v>324.37018636081694</v>
      </c>
      <c r="AN200" s="59">
        <f ca="1">AVERAGE(OFFSET($AM$3,0,0,'Données projet'!$E$10+1,1))-AVERAGE(OFFSET($H$3,0,0,'Données projet'!$E$10+1,1))</f>
        <v>403.92523699584234</v>
      </c>
      <c r="AO200" s="59">
        <f t="shared" si="205"/>
        <v>218.36990038879748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68.517415901884448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68.517415901884448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19.8100000000004</v>
      </c>
      <c r="BE200" s="13">
        <f>BD200*VLOOKUP('Données projet'!$B$11,Paramètres!$A$1:$I$89,3,0)*VLOOKUP('Données projet'!$B$11,Paramètres!$A$1:$I$89,5,0)</f>
        <v>18.851196000000382</v>
      </c>
      <c r="BF200" s="13">
        <f t="shared" si="167"/>
        <v>6.172221809210666</v>
      </c>
      <c r="BG200" s="20">
        <f t="shared" si="168"/>
        <v>43.582452684375909</v>
      </c>
      <c r="BH200" s="59">
        <f t="shared" si="194"/>
        <v>336.91578601770925</v>
      </c>
      <c r="BI200" s="59">
        <f ca="1">AVERAGE(OFFSET($BH$3,0,0,'Données projet'!$E$11+1,1))-AVERAGE(OFFSET($H$3,0,0,'Données projet'!$E$11+1,1))</f>
        <v>555.30922539833159</v>
      </c>
      <c r="BJ200" s="59">
        <f t="shared" si="206"/>
        <v>292.20785527099503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78.859667358772711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78.859667358772711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243</v>
      </c>
      <c r="BZ200" s="13">
        <f>BY200*VLOOKUP('Données projet'!$B$12,Paramètres!$A$1:$I$89,3,0)*VLOOKUP('Données projet'!$B$12,Paramètres!$A$1:$I$89,5,0)</f>
        <v>212.28480000000002</v>
      </c>
      <c r="CA200" s="13">
        <f t="shared" si="170"/>
        <v>52.434557099704193</v>
      </c>
      <c r="CB200" s="20">
        <f t="shared" si="171"/>
        <v>461.05288028198476</v>
      </c>
      <c r="CC200" s="59">
        <f t="shared" si="195"/>
        <v>754.38621361531807</v>
      </c>
      <c r="CD200" s="59">
        <f ca="1">AVERAGE(OFFSET($CC$3,0,0,'Données projet'!$E$12+1,1))-AVERAGE(OFFSET($H$3,0,0,'Données projet'!$E$12+1,1))</f>
        <v>354.24684313982857</v>
      </c>
      <c r="CE200" s="59">
        <f t="shared" si="207"/>
        <v>322.65043486962185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8.2220509050471051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8.2220509050471051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319</v>
      </c>
      <c r="CU200" s="17">
        <f>CT200*VLOOKUP('Données projet'!$B$13,Paramètres!$A$1:$I$89,3,0)*VLOOKUP('Données projet'!$B$13,Paramètres!$A$1:$I$89,5,0)</f>
        <v>233.89079999999998</v>
      </c>
      <c r="CV200" s="13">
        <f t="shared" si="173"/>
        <v>57.123140349023068</v>
      </c>
      <c r="CW200" s="20">
        <f t="shared" si="174"/>
        <v>506.84927944121517</v>
      </c>
      <c r="CX200" s="59">
        <f t="shared" si="196"/>
        <v>800.18261277454849</v>
      </c>
      <c r="CY200" s="59">
        <f ca="1">AVERAGE(OFFSET($CX$3,0,0,'Données projet'!$E$13+1,1))-AVERAGE(OFFSET($H$3,0,0,'Données projet'!$E$13+1,1))</f>
        <v>328.55201074501201</v>
      </c>
      <c r="CZ200" s="59">
        <f t="shared" si="208"/>
        <v>321.81422611044985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3.9180706395021185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3.9180706395021185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328.00000000000006</v>
      </c>
      <c r="DP200" s="17">
        <f>DO200*VLOOKUP('Données projet'!$B$14,Paramètres!$A$1:$I$89,3,0)*VLOOKUP('Données projet'!$B$14,Paramètres!$A$1:$I$89,5,0)</f>
        <v>255.84000000000006</v>
      </c>
      <c r="DQ200" s="13">
        <f t="shared" si="176"/>
        <v>61.834803371075836</v>
      </c>
      <c r="DR200" s="20">
        <f t="shared" si="177"/>
        <v>553.28361587129041</v>
      </c>
      <c r="DS200" s="59">
        <f t="shared" si="197"/>
        <v>846.61694920462378</v>
      </c>
      <c r="DT200" s="59">
        <f ca="1">AVERAGE(OFFSET($DS$3,0,0,'Données projet'!$E$14+1,1))-AVERAGE(OFFSET($H$3,0,0,'Données projet'!$E$14+1,1))</f>
        <v>288.82868507674738</v>
      </c>
      <c r="DU200" s="59">
        <f t="shared" si="209"/>
        <v>283.48738729114024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3.9934676121598325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3.9934676121598325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404.00000000000017</v>
      </c>
      <c r="EK200" s="17">
        <f>EJ200*VLOOKUP('Données projet'!$B$15,Paramètres!$A$1:$I$89,3,0)*VLOOKUP('Données projet'!$B$15,Paramètres!$A$1:$I$89,5,0)</f>
        <v>346.63200000000018</v>
      </c>
      <c r="EL200" s="13">
        <f t="shared" si="179"/>
        <v>80.868615263336864</v>
      </c>
      <c r="EM200" s="20">
        <f t="shared" si="180"/>
        <v>744.56357158364528</v>
      </c>
      <c r="EN200" s="59">
        <f t="shared" si="198"/>
        <v>1037.8969049169787</v>
      </c>
      <c r="EO200" s="59">
        <f ca="1">AVERAGE(OFFSET($EN$3,0,0,'Données projet'!$E$15+1,1))-AVERAGE(OFFSET($H$3,0,0,'Données projet'!$E$15+1,1))</f>
        <v>447.47021939360354</v>
      </c>
      <c r="EP200" s="59">
        <f t="shared" si="210"/>
        <v>256.77417912163997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21.754125895829809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21.754125895829809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319</v>
      </c>
      <c r="FF200" s="17">
        <f>FE200*VLOOKUP('Données projet'!$B$16,Paramètres!$A$1:$I$89,3,0)*VLOOKUP('Données projet'!$B$16,Paramètres!$A$1:$I$89,5,0)</f>
        <v>253.79640000000001</v>
      </c>
      <c r="FG200" s="13">
        <f t="shared" si="182"/>
        <v>61.39816832228076</v>
      </c>
      <c r="FH200" s="20">
        <f t="shared" si="183"/>
        <v>548.96387316130563</v>
      </c>
      <c r="FI200" s="59">
        <f t="shared" si="199"/>
        <v>842.29720649463889</v>
      </c>
      <c r="FJ200" s="59">
        <f ca="1">AVERAGE(OFFSET($FI$3,0,0,'Données projet'!$E$16+1,1))-AVERAGE(OFFSET($H$3,0,0,'Données projet'!$E$16+1,1))</f>
        <v>353.37024194969638</v>
      </c>
      <c r="FK200" s="59">
        <f t="shared" si="211"/>
        <v>345.4750813433123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5.240249845905109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5.240249845905109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234.00000000000003</v>
      </c>
      <c r="GA200" s="17">
        <f>FZ200*VLOOKUP('Données projet'!$B$17,Paramètres!$A$1:$I$89,3,0)*VLOOKUP('Données projet'!$B$17,Paramètres!$A$1:$I$89,5,0)</f>
        <v>189.82080000000005</v>
      </c>
      <c r="GB200" s="13">
        <f t="shared" si="185"/>
        <v>47.500332100049796</v>
      </c>
      <c r="GC200" s="20">
        <f t="shared" si="186"/>
        <v>413.33430507425345</v>
      </c>
      <c r="GD200" s="59">
        <f t="shared" si="200"/>
        <v>706.66763840758676</v>
      </c>
      <c r="GE200" s="59">
        <f ca="1">AVERAGE(OFFSET($GD$3,0,0,'Données projet'!$E$17+1,1))-AVERAGE(OFFSET($H$3,0,0,'Données projet'!$E$17+1,1))</f>
        <v>272.90535195666996</v>
      </c>
      <c r="GF200" s="59">
        <f t="shared" si="212"/>
        <v>222.25422164416898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4.562159888146418</v>
      </c>
      <c r="GM200" s="21">
        <f>EXP(-LN(2)/25)*GM199+(1-EXP(-LN(2)/25))/(LN(2)/25)*Calculateur!GH200*Calculateur!GJ200*VLOOKUP('Données projet'!$B$17,Paramètres!$A$1:$I$89,3,0)*0.475*44/12</f>
        <v>0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4.562159888146418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6">
        <f t="shared" si="192"/>
        <v>256.66666666666669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19.8100000000004</v>
      </c>
      <c r="O201" s="13">
        <f>N201*VLOOKUP('Données projet'!$B$9,Paramètres!$A$1:$I$89,3,0)*VLOOKUP('Données projet'!$B$9,Paramètres!$A$1:$I$89,5,0)</f>
        <v>17.924088000000364</v>
      </c>
      <c r="P201" s="13">
        <f t="shared" si="203"/>
        <v>5.9032212091029486</v>
      </c>
      <c r="Q201" s="20">
        <f t="shared" si="162"/>
        <v>41.499230205854936</v>
      </c>
      <c r="R201" s="59">
        <f t="shared" si="191"/>
        <v>334.83256353918824</v>
      </c>
      <c r="S201" s="59">
        <f ca="1">AVERAGE(OFFSET($R$3,0,0,'Données projet'!$E$9+1,1))-AVERAGE(OFFSET($H$3,0,0,'Données projet'!$E$9+1,1))</f>
        <v>530.15029472203241</v>
      </c>
      <c r="T201" s="59">
        <f t="shared" si="204"/>
        <v>279.93992816625956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73.510985051276407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73.510985051276407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19.8100000000004</v>
      </c>
      <c r="AJ201" s="13">
        <f>AI201*VLOOKUP('Données projet'!$B$10,Paramètres!$A$1:$I$89,3,0)*VLOOKUP('Données projet'!$B$10,Paramètres!$A$1:$I$89,5,0)</f>
        <v>13.288548000000269</v>
      </c>
      <c r="AK201" s="13">
        <f t="shared" si="164"/>
        <v>4.531654695205642</v>
      </c>
      <c r="AL201" s="20">
        <f t="shared" si="165"/>
        <v>31.036853027483627</v>
      </c>
      <c r="AM201" s="59">
        <f t="shared" si="193"/>
        <v>324.37018636081694</v>
      </c>
      <c r="AN201" s="59">
        <f ca="1">AVERAGE(OFFSET($AM$3,0,0,'Données projet'!$E$10+1,1))-AVERAGE(OFFSET($H$3,0,0,'Données projet'!$E$10+1,1))</f>
        <v>403.92523699584234</v>
      </c>
      <c r="AO201" s="59">
        <f t="shared" si="205"/>
        <v>218.36990038879748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67.173831167545629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67.173831167545629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19.8100000000004</v>
      </c>
      <c r="BE201" s="13">
        <f>BD201*VLOOKUP('Données projet'!$B$11,Paramètres!$A$1:$I$89,3,0)*VLOOKUP('Données projet'!$B$11,Paramètres!$A$1:$I$89,5,0)</f>
        <v>18.851196000000382</v>
      </c>
      <c r="BF201" s="13">
        <f t="shared" si="167"/>
        <v>6.172221809210666</v>
      </c>
      <c r="BG201" s="20">
        <f t="shared" si="168"/>
        <v>43.582452684375909</v>
      </c>
      <c r="BH201" s="59">
        <f t="shared" si="194"/>
        <v>336.91578601770925</v>
      </c>
      <c r="BI201" s="59">
        <f ca="1">AVERAGE(OFFSET($BH$3,0,0,'Données projet'!$E$11+1,1))-AVERAGE(OFFSET($H$3,0,0,'Données projet'!$E$11+1,1))</f>
        <v>555.30922539833159</v>
      </c>
      <c r="BJ201" s="59">
        <f t="shared" si="206"/>
        <v>292.20785527099503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77.313277381514823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77.313277381514823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243</v>
      </c>
      <c r="BZ201" s="13">
        <f>BY201*VLOOKUP('Données projet'!$B$12,Paramètres!$A$1:$I$89,3,0)*VLOOKUP('Données projet'!$B$12,Paramètres!$A$1:$I$89,5,0)</f>
        <v>212.28480000000002</v>
      </c>
      <c r="CA201" s="13">
        <f t="shared" si="170"/>
        <v>52.434557099704193</v>
      </c>
      <c r="CB201" s="20">
        <f t="shared" si="171"/>
        <v>461.05288028198476</v>
      </c>
      <c r="CC201" s="59">
        <f t="shared" si="195"/>
        <v>754.38621361531807</v>
      </c>
      <c r="CD201" s="59">
        <f ca="1">AVERAGE(OFFSET($CC$3,0,0,'Données projet'!$E$12+1,1))-AVERAGE(OFFSET($H$3,0,0,'Données projet'!$E$12+1,1))</f>
        <v>354.24684313982857</v>
      </c>
      <c r="CE201" s="59">
        <f t="shared" si="207"/>
        <v>322.65043486962185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8.0608215017549973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8.0608215017549973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319</v>
      </c>
      <c r="CU201" s="17">
        <f>CT201*VLOOKUP('Données projet'!$B$13,Paramètres!$A$1:$I$89,3,0)*VLOOKUP('Données projet'!$B$13,Paramètres!$A$1:$I$89,5,0)</f>
        <v>233.89079999999998</v>
      </c>
      <c r="CV201" s="13">
        <f t="shared" si="173"/>
        <v>57.123140349023068</v>
      </c>
      <c r="CW201" s="20">
        <f t="shared" si="174"/>
        <v>506.84927944121517</v>
      </c>
      <c r="CX201" s="59">
        <f t="shared" si="196"/>
        <v>800.18261277454849</v>
      </c>
      <c r="CY201" s="59">
        <f ca="1">AVERAGE(OFFSET($CX$3,0,0,'Données projet'!$E$13+1,1))-AVERAGE(OFFSET($H$3,0,0,'Données projet'!$E$13+1,1))</f>
        <v>328.55201074501201</v>
      </c>
      <c r="CZ201" s="59">
        <f t="shared" si="208"/>
        <v>321.81422611044985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3.8412396640486004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3.8412396640486004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328.00000000000006</v>
      </c>
      <c r="DP201" s="17">
        <f>DO201*VLOOKUP('Données projet'!$B$14,Paramètres!$A$1:$I$89,3,0)*VLOOKUP('Données projet'!$B$14,Paramètres!$A$1:$I$89,5,0)</f>
        <v>255.84000000000006</v>
      </c>
      <c r="DQ201" s="13">
        <f t="shared" si="176"/>
        <v>61.834803371075836</v>
      </c>
      <c r="DR201" s="20">
        <f t="shared" si="177"/>
        <v>553.28361587129041</v>
      </c>
      <c r="DS201" s="59">
        <f t="shared" si="197"/>
        <v>846.61694920462378</v>
      </c>
      <c r="DT201" s="59">
        <f ca="1">AVERAGE(OFFSET($DS$3,0,0,'Données projet'!$E$14+1,1))-AVERAGE(OFFSET($H$3,0,0,'Données projet'!$E$14+1,1))</f>
        <v>288.82868507674738</v>
      </c>
      <c r="DU201" s="59">
        <f t="shared" si="209"/>
        <v>283.48738729114024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3.915158148060109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3.915158148060109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404.00000000000017</v>
      </c>
      <c r="EK201" s="17">
        <f>EJ201*VLOOKUP('Données projet'!$B$15,Paramètres!$A$1:$I$89,3,0)*VLOOKUP('Données projet'!$B$15,Paramètres!$A$1:$I$89,5,0)</f>
        <v>346.63200000000018</v>
      </c>
      <c r="EL201" s="13">
        <f t="shared" si="179"/>
        <v>80.868615263336864</v>
      </c>
      <c r="EM201" s="20">
        <f t="shared" si="180"/>
        <v>744.56357158364528</v>
      </c>
      <c r="EN201" s="59">
        <f t="shared" si="198"/>
        <v>1037.8969049169787</v>
      </c>
      <c r="EO201" s="59">
        <f ca="1">AVERAGE(OFFSET($EN$3,0,0,'Données projet'!$E$15+1,1))-AVERAGE(OFFSET($H$3,0,0,'Données projet'!$E$15+1,1))</f>
        <v>447.47021939360354</v>
      </c>
      <c r="EP201" s="59">
        <f t="shared" si="210"/>
        <v>256.77417912163997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21.327540755719205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21.327540755719205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319</v>
      </c>
      <c r="FF201" s="17">
        <f>FE201*VLOOKUP('Données projet'!$B$16,Paramètres!$A$1:$I$89,3,0)*VLOOKUP('Données projet'!$B$16,Paramètres!$A$1:$I$89,5,0)</f>
        <v>253.79640000000001</v>
      </c>
      <c r="FG201" s="13">
        <f t="shared" si="182"/>
        <v>61.39816832228076</v>
      </c>
      <c r="FH201" s="20">
        <f t="shared" si="183"/>
        <v>548.96387316130563</v>
      </c>
      <c r="FI201" s="59">
        <f t="shared" si="199"/>
        <v>842.29720649463889</v>
      </c>
      <c r="FJ201" s="59">
        <f ca="1">AVERAGE(OFFSET($FI$3,0,0,'Données projet'!$E$16+1,1))-AVERAGE(OFFSET($H$3,0,0,'Données projet'!$E$16+1,1))</f>
        <v>353.37024194969638</v>
      </c>
      <c r="FK201" s="59">
        <f t="shared" si="211"/>
        <v>345.4750813433123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5.1374917426637134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5.1374917426637134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234.00000000000003</v>
      </c>
      <c r="GA201" s="17">
        <f>FZ201*VLOOKUP('Données projet'!$B$17,Paramètres!$A$1:$I$89,3,0)*VLOOKUP('Données projet'!$B$17,Paramètres!$A$1:$I$89,5,0)</f>
        <v>189.82080000000005</v>
      </c>
      <c r="GB201" s="13">
        <f t="shared" si="185"/>
        <v>47.500332100049796</v>
      </c>
      <c r="GC201" s="20">
        <f t="shared" si="186"/>
        <v>413.33430507425345</v>
      </c>
      <c r="GD201" s="59">
        <f t="shared" si="200"/>
        <v>706.66763840758676</v>
      </c>
      <c r="GE201" s="59">
        <f ca="1">AVERAGE(OFFSET($GD$3,0,0,'Données projet'!$E$17+1,1))-AVERAGE(OFFSET($H$3,0,0,'Données projet'!$E$17+1,1))</f>
        <v>272.90535195666996</v>
      </c>
      <c r="GF201" s="59">
        <f t="shared" si="212"/>
        <v>222.25422164416898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4.4726987153826352</v>
      </c>
      <c r="GM201" s="21">
        <f>EXP(-LN(2)/25)*GM200+(1-EXP(-LN(2)/25))/(LN(2)/25)*Calculateur!GH201*Calculateur!GJ201*VLOOKUP('Données projet'!$B$17,Paramètres!$A$1:$I$89,3,0)*0.475*44/12</f>
        <v>0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4.4726987153826352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6">
        <f t="shared" si="192"/>
        <v>256.66666666666669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19.8100000000004</v>
      </c>
      <c r="O202" s="13">
        <f>N202*VLOOKUP('Données projet'!$B$9,Paramètres!$A$1:$I$89,3,0)*VLOOKUP('Données projet'!$B$9,Paramètres!$A$1:$I$89,5,0)</f>
        <v>17.924088000000364</v>
      </c>
      <c r="P202" s="13">
        <f t="shared" si="203"/>
        <v>5.9032212091029486</v>
      </c>
      <c r="Q202" s="20">
        <f t="shared" si="162"/>
        <v>41.499230205854936</v>
      </c>
      <c r="R202" s="59">
        <f t="shared" si="191"/>
        <v>334.83256353918824</v>
      </c>
      <c r="S202" s="59">
        <f ca="1">AVERAGE(OFFSET($R$3,0,0,'Données projet'!$E$9+1,1))-AVERAGE(OFFSET($H$3,0,0,'Données projet'!$E$9+1,1))</f>
        <v>530.15029472203241</v>
      </c>
      <c r="T202" s="59">
        <f t="shared" si="204"/>
        <v>279.93992816625956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72.06947947169445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72.06947947169445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19.8100000000004</v>
      </c>
      <c r="AJ202" s="13">
        <f>AI202*VLOOKUP('Données projet'!$B$10,Paramètres!$A$1:$I$89,3,0)*VLOOKUP('Données projet'!$B$10,Paramètres!$A$1:$I$89,5,0)</f>
        <v>13.288548000000269</v>
      </c>
      <c r="AK202" s="13">
        <f t="shared" si="164"/>
        <v>4.531654695205642</v>
      </c>
      <c r="AL202" s="20">
        <f t="shared" si="165"/>
        <v>31.036853027483627</v>
      </c>
      <c r="AM202" s="59">
        <f t="shared" si="193"/>
        <v>324.37018636081694</v>
      </c>
      <c r="AN202" s="59">
        <f ca="1">AVERAGE(OFFSET($AM$3,0,0,'Données projet'!$E$10+1,1))-AVERAGE(OFFSET($H$3,0,0,'Données projet'!$E$10+1,1))</f>
        <v>403.92523699584234</v>
      </c>
      <c r="AO202" s="59">
        <f t="shared" si="205"/>
        <v>218.36990038879748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65.856593310341424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65.856593310341424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19.8100000000004</v>
      </c>
      <c r="BE202" s="13">
        <f>BD202*VLOOKUP('Données projet'!$B$11,Paramètres!$A$1:$I$89,3,0)*VLOOKUP('Données projet'!$B$11,Paramètres!$A$1:$I$89,5,0)</f>
        <v>18.851196000000382</v>
      </c>
      <c r="BF202" s="13">
        <f t="shared" si="167"/>
        <v>6.172221809210666</v>
      </c>
      <c r="BG202" s="20">
        <f t="shared" si="168"/>
        <v>43.582452684375909</v>
      </c>
      <c r="BH202" s="59">
        <f t="shared" si="194"/>
        <v>336.91578601770925</v>
      </c>
      <c r="BI202" s="59">
        <f ca="1">AVERAGE(OFFSET($BH$3,0,0,'Données projet'!$E$11+1,1))-AVERAGE(OFFSET($H$3,0,0,'Données projet'!$E$11+1,1))</f>
        <v>555.30922539833159</v>
      </c>
      <c r="BJ202" s="59">
        <f t="shared" si="206"/>
        <v>292.20785527099503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75.797211168506209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75.797211168506209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243</v>
      </c>
      <c r="BZ202" s="13">
        <f>BY202*VLOOKUP('Données projet'!$B$12,Paramètres!$A$1:$I$89,3,0)*VLOOKUP('Données projet'!$B$12,Paramètres!$A$1:$I$89,5,0)</f>
        <v>212.28480000000002</v>
      </c>
      <c r="CA202" s="13">
        <f t="shared" si="170"/>
        <v>52.434557099704193</v>
      </c>
      <c r="CB202" s="20">
        <f t="shared" si="171"/>
        <v>461.05288028198476</v>
      </c>
      <c r="CC202" s="59">
        <f t="shared" si="195"/>
        <v>754.38621361531807</v>
      </c>
      <c r="CD202" s="59">
        <f ca="1">AVERAGE(OFFSET($CC$3,0,0,'Données projet'!$E$12+1,1))-AVERAGE(OFFSET($H$3,0,0,'Données projet'!$E$12+1,1))</f>
        <v>354.24684313982857</v>
      </c>
      <c r="CE202" s="59">
        <f t="shared" si="207"/>
        <v>322.65043486962185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7.9027537087212227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7.9027537087212227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319</v>
      </c>
      <c r="CU202" s="17">
        <f>CT202*VLOOKUP('Données projet'!$B$13,Paramètres!$A$1:$I$89,3,0)*VLOOKUP('Données projet'!$B$13,Paramètres!$A$1:$I$89,5,0)</f>
        <v>233.89079999999998</v>
      </c>
      <c r="CV202" s="13">
        <f t="shared" si="173"/>
        <v>57.123140349023068</v>
      </c>
      <c r="CW202" s="20">
        <f t="shared" si="174"/>
        <v>506.84927944121517</v>
      </c>
      <c r="CX202" s="59">
        <f t="shared" si="196"/>
        <v>800.18261277454849</v>
      </c>
      <c r="CY202" s="59">
        <f ca="1">AVERAGE(OFFSET($CX$3,0,0,'Données projet'!$E$13+1,1))-AVERAGE(OFFSET($H$3,0,0,'Données projet'!$E$13+1,1))</f>
        <v>328.55201074501201</v>
      </c>
      <c r="CZ202" s="59">
        <f t="shared" si="208"/>
        <v>321.81422611044985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3.7659152971614578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3.7659152971614578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328.00000000000006</v>
      </c>
      <c r="DP202" s="17">
        <f>DO202*VLOOKUP('Données projet'!$B$14,Paramètres!$A$1:$I$89,3,0)*VLOOKUP('Données projet'!$B$14,Paramètres!$A$1:$I$89,5,0)</f>
        <v>255.84000000000006</v>
      </c>
      <c r="DQ202" s="13">
        <f t="shared" si="176"/>
        <v>61.834803371075836</v>
      </c>
      <c r="DR202" s="20">
        <f t="shared" si="177"/>
        <v>553.28361587129041</v>
      </c>
      <c r="DS202" s="59">
        <f t="shared" si="197"/>
        <v>846.61694920462378</v>
      </c>
      <c r="DT202" s="59">
        <f ca="1">AVERAGE(OFFSET($DS$3,0,0,'Données projet'!$E$14+1,1))-AVERAGE(OFFSET($H$3,0,0,'Données projet'!$E$14+1,1))</f>
        <v>288.82868507674738</v>
      </c>
      <c r="DU202" s="59">
        <f t="shared" si="209"/>
        <v>283.48738729114024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3.838384284787324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3.838384284787324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404.00000000000017</v>
      </c>
      <c r="EK202" s="17">
        <f>EJ202*VLOOKUP('Données projet'!$B$15,Paramètres!$A$1:$I$89,3,0)*VLOOKUP('Données projet'!$B$15,Paramètres!$A$1:$I$89,5,0)</f>
        <v>346.63200000000018</v>
      </c>
      <c r="EL202" s="13">
        <f t="shared" si="179"/>
        <v>80.868615263336864</v>
      </c>
      <c r="EM202" s="20">
        <f t="shared" si="180"/>
        <v>744.56357158364528</v>
      </c>
      <c r="EN202" s="59">
        <f t="shared" si="198"/>
        <v>1037.8969049169787</v>
      </c>
      <c r="EO202" s="59">
        <f ca="1">AVERAGE(OFFSET($EN$3,0,0,'Données projet'!$E$15+1,1))-AVERAGE(OFFSET($H$3,0,0,'Données projet'!$E$15+1,1))</f>
        <v>447.47021939360354</v>
      </c>
      <c r="EP202" s="59">
        <f t="shared" si="210"/>
        <v>256.77417912163997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20.90932069001493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20.90932069001493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319</v>
      </c>
      <c r="FF202" s="17">
        <f>FE202*VLOOKUP('Données projet'!$B$16,Paramètres!$A$1:$I$89,3,0)*VLOOKUP('Données projet'!$B$16,Paramètres!$A$1:$I$89,5,0)</f>
        <v>253.79640000000001</v>
      </c>
      <c r="FG202" s="13">
        <f t="shared" si="182"/>
        <v>61.39816832228076</v>
      </c>
      <c r="FH202" s="20">
        <f t="shared" si="183"/>
        <v>548.96387316130563</v>
      </c>
      <c r="FI202" s="59">
        <f t="shared" si="199"/>
        <v>842.29720649463889</v>
      </c>
      <c r="FJ202" s="59">
        <f ca="1">AVERAGE(OFFSET($FI$3,0,0,'Données projet'!$E$16+1,1))-AVERAGE(OFFSET($H$3,0,0,'Données projet'!$E$16+1,1))</f>
        <v>353.37024194969638</v>
      </c>
      <c r="FK202" s="59">
        <f t="shared" si="211"/>
        <v>345.4750813433123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5.036748663150628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5.036748663150628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234.00000000000003</v>
      </c>
      <c r="GA202" s="17">
        <f>FZ202*VLOOKUP('Données projet'!$B$17,Paramètres!$A$1:$I$89,3,0)*VLOOKUP('Données projet'!$B$17,Paramètres!$A$1:$I$89,5,0)</f>
        <v>189.82080000000005</v>
      </c>
      <c r="GB202" s="13">
        <f t="shared" si="185"/>
        <v>47.500332100049796</v>
      </c>
      <c r="GC202" s="20">
        <f t="shared" si="186"/>
        <v>413.33430507425345</v>
      </c>
      <c r="GD202" s="59">
        <f t="shared" si="200"/>
        <v>706.66763840758676</v>
      </c>
      <c r="GE202" s="59">
        <f ca="1">AVERAGE(OFFSET($GD$3,0,0,'Données projet'!$E$17+1,1))-AVERAGE(OFFSET($H$3,0,0,'Données projet'!$E$17+1,1))</f>
        <v>272.90535195666996</v>
      </c>
      <c r="GF202" s="59">
        <f t="shared" si="212"/>
        <v>222.25422164416898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4.3849918216508232</v>
      </c>
      <c r="GM202" s="21">
        <f>EXP(-LN(2)/25)*GM201+(1-EXP(-LN(2)/25))/(LN(2)/25)*Calculateur!GH202*Calculateur!GJ202*VLOOKUP('Données projet'!$B$17,Paramètres!$A$1:$I$89,3,0)*0.475*44/12</f>
        <v>0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4.3849918216508232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6">
        <f t="shared" si="192"/>
        <v>256.66666666666669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19.8100000000004</v>
      </c>
      <c r="O203" s="13">
        <f>N203*VLOOKUP('Données projet'!$B$9,Paramètres!$A$1:$I$89,3,0)*VLOOKUP('Données projet'!$B$9,Paramètres!$A$1:$I$89,5,0)</f>
        <v>17.924088000000364</v>
      </c>
      <c r="P203" s="13">
        <f t="shared" si="203"/>
        <v>5.9032212091029486</v>
      </c>
      <c r="Q203" s="20">
        <f t="shared" si="162"/>
        <v>41.499230205854936</v>
      </c>
      <c r="R203" s="59">
        <f t="shared" si="191"/>
        <v>334.83256353918824</v>
      </c>
      <c r="S203" s="59">
        <f ca="1">AVERAGE(OFFSET($R$3,0,0,'Données projet'!$E$9+1,1))-AVERAGE(OFFSET($H$3,0,0,'Données projet'!$E$9+1,1))</f>
        <v>530.15029472203241</v>
      </c>
      <c r="T203" s="59">
        <f t="shared" si="204"/>
        <v>279.93992816625956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70.656240937296502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70.656240937296502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19.8100000000004</v>
      </c>
      <c r="AJ203" s="13">
        <f>AI203*VLOOKUP('Données projet'!$B$10,Paramètres!$A$1:$I$89,3,0)*VLOOKUP('Données projet'!$B$10,Paramètres!$A$1:$I$89,5,0)</f>
        <v>13.288548000000269</v>
      </c>
      <c r="AK203" s="13">
        <f t="shared" si="164"/>
        <v>4.531654695205642</v>
      </c>
      <c r="AL203" s="20">
        <f t="shared" si="165"/>
        <v>31.036853027483627</v>
      </c>
      <c r="AM203" s="59">
        <f t="shared" si="193"/>
        <v>324.37018636081694</v>
      </c>
      <c r="AN203" s="59">
        <f ca="1">AVERAGE(OFFSET($AM$3,0,0,'Données projet'!$E$10+1,1))-AVERAGE(OFFSET($H$3,0,0,'Données projet'!$E$10+1,1))</f>
        <v>403.92523699584234</v>
      </c>
      <c r="AO203" s="59">
        <f t="shared" si="205"/>
        <v>218.36990038879748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64.565185684081229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64.565185684081229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19.8100000000004</v>
      </c>
      <c r="BE203" s="13">
        <f>BD203*VLOOKUP('Données projet'!$B$11,Paramètres!$A$1:$I$89,3,0)*VLOOKUP('Données projet'!$B$11,Paramètres!$A$1:$I$89,5,0)</f>
        <v>18.851196000000382</v>
      </c>
      <c r="BF203" s="13">
        <f t="shared" si="167"/>
        <v>6.172221809210666</v>
      </c>
      <c r="BG203" s="20">
        <f t="shared" si="168"/>
        <v>43.582452684375909</v>
      </c>
      <c r="BH203" s="59">
        <f t="shared" si="194"/>
        <v>336.91578601770925</v>
      </c>
      <c r="BI203" s="59">
        <f ca="1">AVERAGE(OFFSET($BH$3,0,0,'Données projet'!$E$11+1,1))-AVERAGE(OFFSET($H$3,0,0,'Données projet'!$E$11+1,1))</f>
        <v>555.30922539833159</v>
      </c>
      <c r="BJ203" s="59">
        <f t="shared" si="206"/>
        <v>292.20785527099503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74.310874089225607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74.310874089225607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243</v>
      </c>
      <c r="BZ203" s="13">
        <f>BY203*VLOOKUP('Données projet'!$B$12,Paramètres!$A$1:$I$89,3,0)*VLOOKUP('Données projet'!$B$12,Paramètres!$A$1:$I$89,5,0)</f>
        <v>212.28480000000002</v>
      </c>
      <c r="CA203" s="13">
        <f t="shared" si="170"/>
        <v>52.434557099704193</v>
      </c>
      <c r="CB203" s="20">
        <f t="shared" si="171"/>
        <v>461.05288028198476</v>
      </c>
      <c r="CC203" s="59">
        <f t="shared" si="195"/>
        <v>754.38621361531807</v>
      </c>
      <c r="CD203" s="59">
        <f ca="1">AVERAGE(OFFSET($CC$3,0,0,'Données projet'!$E$12+1,1))-AVERAGE(OFFSET($H$3,0,0,'Données projet'!$E$12+1,1))</f>
        <v>354.24684313982857</v>
      </c>
      <c r="CE203" s="59">
        <f t="shared" si="207"/>
        <v>322.65043486962185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7.7477855286970065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7.7477855286970065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319</v>
      </c>
      <c r="CU203" s="17">
        <f>CT203*VLOOKUP('Données projet'!$B$13,Paramètres!$A$1:$I$89,3,0)*VLOOKUP('Données projet'!$B$13,Paramètres!$A$1:$I$89,5,0)</f>
        <v>233.89079999999998</v>
      </c>
      <c r="CV203" s="13">
        <f t="shared" si="173"/>
        <v>57.123140349023068</v>
      </c>
      <c r="CW203" s="20">
        <f t="shared" si="174"/>
        <v>506.84927944121517</v>
      </c>
      <c r="CX203" s="59">
        <f t="shared" si="196"/>
        <v>800.18261277454849</v>
      </c>
      <c r="CY203" s="59">
        <f ca="1">AVERAGE(OFFSET($CX$3,0,0,'Données projet'!$E$13+1,1))-AVERAGE(OFFSET($H$3,0,0,'Données projet'!$E$13+1,1))</f>
        <v>328.55201074501201</v>
      </c>
      <c r="CZ203" s="59">
        <f t="shared" si="208"/>
        <v>321.81422611044985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3.6920679951656448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3.6920679951656448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328.00000000000006</v>
      </c>
      <c r="DP203" s="17">
        <f>DO203*VLOOKUP('Données projet'!$B$14,Paramètres!$A$1:$I$89,3,0)*VLOOKUP('Données projet'!$B$14,Paramètres!$A$1:$I$89,5,0)</f>
        <v>255.84000000000006</v>
      </c>
      <c r="DQ203" s="13">
        <f t="shared" si="176"/>
        <v>61.834803371075836</v>
      </c>
      <c r="DR203" s="20">
        <f t="shared" si="177"/>
        <v>553.28361587129041</v>
      </c>
      <c r="DS203" s="59">
        <f t="shared" si="197"/>
        <v>846.61694920462378</v>
      </c>
      <c r="DT203" s="59">
        <f ca="1">AVERAGE(OFFSET($DS$3,0,0,'Données projet'!$E$14+1,1))-AVERAGE(OFFSET($H$3,0,0,'Données projet'!$E$14+1,1))</f>
        <v>288.82868507674738</v>
      </c>
      <c r="DU203" s="59">
        <f t="shared" si="209"/>
        <v>283.48738729114024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3.7631159101458858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3.7631159101458858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404.00000000000017</v>
      </c>
      <c r="EK203" s="17">
        <f>EJ203*VLOOKUP('Données projet'!$B$15,Paramètres!$A$1:$I$89,3,0)*VLOOKUP('Données projet'!$B$15,Paramètres!$A$1:$I$89,5,0)</f>
        <v>346.63200000000018</v>
      </c>
      <c r="EL203" s="13">
        <f t="shared" si="179"/>
        <v>80.868615263336864</v>
      </c>
      <c r="EM203" s="20">
        <f t="shared" si="180"/>
        <v>744.56357158364528</v>
      </c>
      <c r="EN203" s="59">
        <f t="shared" si="198"/>
        <v>1037.8969049169787</v>
      </c>
      <c r="EO203" s="59">
        <f ca="1">AVERAGE(OFFSET($EN$3,0,0,'Données projet'!$E$15+1,1))-AVERAGE(OFFSET($H$3,0,0,'Données projet'!$E$15+1,1))</f>
        <v>447.47021939360354</v>
      </c>
      <c r="EP203" s="59">
        <f t="shared" si="210"/>
        <v>256.77417912163997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20.49930166471006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20.49930166471006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319</v>
      </c>
      <c r="FF203" s="17">
        <f>FE203*VLOOKUP('Données projet'!$B$16,Paramètres!$A$1:$I$89,3,0)*VLOOKUP('Données projet'!$B$16,Paramètres!$A$1:$I$89,5,0)</f>
        <v>253.79640000000001</v>
      </c>
      <c r="FG203" s="13">
        <f t="shared" si="182"/>
        <v>61.39816832228076</v>
      </c>
      <c r="FH203" s="20">
        <f t="shared" si="183"/>
        <v>548.96387316130563</v>
      </c>
      <c r="FI203" s="59">
        <f t="shared" si="199"/>
        <v>842.29720649463889</v>
      </c>
      <c r="FJ203" s="59">
        <f ca="1">AVERAGE(OFFSET($FI$3,0,0,'Données projet'!$E$16+1,1))-AVERAGE(OFFSET($H$3,0,0,'Données projet'!$E$16+1,1))</f>
        <v>353.37024194969638</v>
      </c>
      <c r="FK203" s="59">
        <f t="shared" si="211"/>
        <v>345.4750813433123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4.937981093979583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4.937981093979583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234.00000000000003</v>
      </c>
      <c r="GA203" s="17">
        <f>FZ203*VLOOKUP('Données projet'!$B$17,Paramètres!$A$1:$I$89,3,0)*VLOOKUP('Données projet'!$B$17,Paramètres!$A$1:$I$89,5,0)</f>
        <v>189.82080000000005</v>
      </c>
      <c r="GB203" s="13">
        <f t="shared" si="185"/>
        <v>47.500332100049796</v>
      </c>
      <c r="GC203" s="20">
        <f t="shared" si="186"/>
        <v>413.33430507425345</v>
      </c>
      <c r="GD203" s="59">
        <f t="shared" si="200"/>
        <v>706.66763840758676</v>
      </c>
      <c r="GE203" s="59">
        <f ca="1">AVERAGE(OFFSET($GD$3,0,0,'Données projet'!$E$17+1,1))-AVERAGE(OFFSET($H$3,0,0,'Données projet'!$E$17+1,1))</f>
        <v>272.90535195666996</v>
      </c>
      <c r="GF203" s="59">
        <f t="shared" si="212"/>
        <v>222.25422164416898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4.2990048066091688</v>
      </c>
      <c r="GM203" s="21">
        <f>EXP(-LN(2)/25)*GM202+(1-EXP(-LN(2)/25))/(LN(2)/25)*Calculateur!GH203*Calculateur!GJ203*VLOOKUP('Données projet'!$B$17,Paramètres!$A$1:$I$89,3,0)*0.475*44/12</f>
        <v>0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4.2990048066091688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1.1736311550493581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1.1736311550493581</v>
      </c>
      <c r="BA205" s="81">
        <f>EXP(LN('Données projet'!B88)/'Données projet'!A88)</f>
        <v>1.1736311550493581</v>
      </c>
      <c r="BV205" s="81">
        <f>EXP(LN('Données projet'!B114)/'Données projet'!A114)</f>
        <v>1.4003603312913959</v>
      </c>
      <c r="CQ205" s="81">
        <f>EXP(LN('Données projet'!B140)/'Données projet'!A140)</f>
        <v>1.2709816152101407</v>
      </c>
      <c r="DL205" s="81">
        <f>EXP(LN('Données projet'!B166)/'Données projet'!A166)</f>
        <v>1.2788040393997409</v>
      </c>
      <c r="EG205" s="81">
        <f>EXP(LN('Données projet'!B192)/'Données projet'!A192)</f>
        <v>1.189207115002721</v>
      </c>
      <c r="FB205" s="81">
        <f>EXP(LN('Données projet'!B218)/'Données projet'!A218)</f>
        <v>1.2709816152101407</v>
      </c>
      <c r="FW205" s="81">
        <f>EXP(LN('Données projet'!B244)/'Données projet'!A244)</f>
        <v>1.282970348825361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Chêne sessile</v>
      </c>
      <c r="B6" s="144">
        <f>'Données projet'!D9</f>
        <v>1.847738446463</v>
      </c>
      <c r="C6" s="145">
        <f ca="1">IF(OR('Données projet'!B9="",'Données projet'!C9="",'Données projet'!C9=0%),0,Calculateur!S3)</f>
        <v>530.15029472203241</v>
      </c>
      <c r="D6" s="145">
        <f>IF(OR('Données projet'!B9="",'Données projet'!C9="",'Données projet'!C9=0%),0,Calculateur!T3)</f>
        <v>279.93992816625956</v>
      </c>
      <c r="E6" s="145">
        <f ca="1">MIN(C6,D6)</f>
        <v>279.93992816625956</v>
      </c>
      <c r="F6" s="145">
        <f ca="1">E6*B6</f>
        <v>517.25576797288829</v>
      </c>
      <c r="G6" s="145">
        <f ca="1">F6*(100%-'Données projet'!$C$24)*(100%-'Données projet'!$C$25)*(100%-'Données projet'!$C$26)*(100%-'Données projet'!$C$27)</f>
        <v>465.5301911755995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0</v>
      </c>
      <c r="K6" s="149">
        <f>J6*(100%-'Données projet'!$C$24)*(100%-'Données projet'!$C$25)*(100%-'Données projet'!$C$26)*(100%-'Données projet'!$C$27)</f>
        <v>0</v>
      </c>
      <c r="L6" s="150">
        <f ca="1">G6+I6+K6</f>
        <v>465.5301911755995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Tilleul</v>
      </c>
      <c r="B7" s="152">
        <f>'Données projet'!D10</f>
        <v>0.9270009830899999</v>
      </c>
      <c r="C7" s="145">
        <f ca="1">IF(OR('Données projet'!B10="",'Données projet'!C10="",'Données projet'!C10=0%),0,Calculateur!AN3)</f>
        <v>403.92523699584234</v>
      </c>
      <c r="D7" s="145">
        <f>IF(OR('Données projet'!B10="",'Données projet'!C10="",'Données projet'!C10=0%),0,Calculateur!AO3)</f>
        <v>218.36990038879748</v>
      </c>
      <c r="E7" s="145">
        <f t="shared" ref="E7:E15" ca="1" si="0">MIN(C7,D7)</f>
        <v>218.36990038879748</v>
      </c>
      <c r="F7" s="145">
        <f t="shared" ref="F7:F15" ca="1" si="1">E7*B7</f>
        <v>202.42911233768061</v>
      </c>
      <c r="G7" s="145">
        <f ca="1">F7*(100%-'Données projet'!$C$24)*(100%-'Données projet'!$C$25)*(100%-'Données projet'!$C$26)*(100%-'Données projet'!$C$27)</f>
        <v>182.18620110391254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182.18620110391254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>Charme</v>
      </c>
      <c r="B8" s="152">
        <f>'Données projet'!D11</f>
        <v>0.30691248772730001</v>
      </c>
      <c r="C8" s="145">
        <f ca="1">IF(OR('Données projet'!B11="",'Données projet'!C11="",'Données projet'!C11=0%),0,Calculateur!BI3)</f>
        <v>555.30922539833159</v>
      </c>
      <c r="D8" s="145">
        <f>IF(OR('Données projet'!B11="",'Données projet'!C11="",'Données projet'!C11=0%),0,Calculateur!BJ3)</f>
        <v>292.20785527099503</v>
      </c>
      <c r="E8" s="145">
        <f t="shared" ca="1" si="0"/>
        <v>292.20785527099503</v>
      </c>
      <c r="F8" s="145">
        <f t="shared" ca="1" si="1"/>
        <v>89.682239794679916</v>
      </c>
      <c r="G8" s="145">
        <f ca="1">F8*(100%-'Données projet'!$C$24)*(100%-'Données projet'!$C$25)*(100%-'Données projet'!$C$26)*(100%-'Données projet'!$C$27)</f>
        <v>80.714015815211923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ca="1" si="2"/>
        <v>80.714015815211923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>Chêne rouge d'Amérique</v>
      </c>
      <c r="B9" s="152">
        <f>'Données projet'!D12</f>
        <v>0.84557522103599991</v>
      </c>
      <c r="C9" s="145">
        <f ca="1">IF(OR('Données projet'!B12="",'Données projet'!C12="",'Données projet'!C12=0%),0,Calculateur!CD3)</f>
        <v>354.24684313982857</v>
      </c>
      <c r="D9" s="145">
        <f>IF(OR('Données projet'!B12="",'Données projet'!C12="",'Données projet'!C12=0%),0,Calculateur!CE3)</f>
        <v>322.65043486962185</v>
      </c>
      <c r="E9" s="145">
        <f t="shared" ca="1" si="0"/>
        <v>322.65043486962185</v>
      </c>
      <c r="F9" s="145">
        <f t="shared" ca="1" si="1"/>
        <v>272.82521278224198</v>
      </c>
      <c r="G9" s="145">
        <f ca="1">F9*(100%-'Données projet'!$C$24)*(100%-'Données projet'!$C$25)*(100%-'Données projet'!$C$26)*(100%-'Données projet'!$C$27)</f>
        <v>245.5426915040178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22.619137162712999</v>
      </c>
      <c r="K9" s="149">
        <f>J9*(100%-'Données projet'!$C$24)*(100%-'Données projet'!$C$25)*(100%-'Données projet'!$C$26)*(100%-'Données projet'!$C$27)</f>
        <v>20.357223446441701</v>
      </c>
      <c r="L9" s="150">
        <f t="shared" ca="1" si="2"/>
        <v>265.8999149504595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>Châtaignier</v>
      </c>
      <c r="B10" s="152">
        <f>'Données projet'!D13</f>
        <v>0.41965585053210003</v>
      </c>
      <c r="C10" s="145">
        <f ca="1">IF(OR('Données projet'!B13="",'Données projet'!C13="",'Données projet'!C13=0%),0,Calculateur!CY3)</f>
        <v>328.55201074501201</v>
      </c>
      <c r="D10" s="145">
        <f>IF(OR('Données projet'!B13="",'Données projet'!C13="",'Données projet'!C13=0%),0,Calculateur!CZ3)</f>
        <v>321.81422611044985</v>
      </c>
      <c r="E10" s="145">
        <f t="shared" ca="1" si="0"/>
        <v>321.81422611044985</v>
      </c>
      <c r="F10" s="145">
        <f t="shared" ca="1" si="1"/>
        <v>135.05122277171037</v>
      </c>
      <c r="G10" s="145">
        <f ca="1">F10*(100%-'Données projet'!$C$24)*(100%-'Données projet'!$C$25)*(100%-'Données projet'!$C$26)*(100%-'Données projet'!$C$27)</f>
        <v>121.54610049453933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14.373212880724425</v>
      </c>
      <c r="K10" s="149">
        <f>J10*(100%-'Données projet'!$C$24)*(100%-'Données projet'!$C$25)*(100%-'Données projet'!$C$26)*(100%-'Données projet'!$C$27)</f>
        <v>12.935891592651982</v>
      </c>
      <c r="L10" s="150">
        <f t="shared" ca="1" si="2"/>
        <v>134.48199208719132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>Merisier</v>
      </c>
      <c r="B11" s="152">
        <f>'Données projet'!D14</f>
        <v>0.14406096361930001</v>
      </c>
      <c r="C11" s="145">
        <f ca="1">IF(OR('Données projet'!B14="",'Données projet'!C14="",'Données projet'!C14=0%),0,Calculateur!DT3)</f>
        <v>288.82868507674738</v>
      </c>
      <c r="D11" s="145">
        <f>IF(OR('Données projet'!B14="",'Données projet'!C14="",'Données projet'!C14=0%),0,Calculateur!DU3)</f>
        <v>283.48738729114024</v>
      </c>
      <c r="E11" s="145">
        <f t="shared" ca="1" si="0"/>
        <v>283.48738729114024</v>
      </c>
      <c r="F11" s="145">
        <f t="shared" ca="1" si="1"/>
        <v>40.839466187079367</v>
      </c>
      <c r="G11" s="145">
        <f ca="1">F11*(100%-'Données projet'!$C$24)*(100%-'Données projet'!$C$25)*(100%-'Données projet'!$C$26)*(100%-'Données projet'!$C$27)</f>
        <v>36.755519568371433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1.9808382497653751</v>
      </c>
      <c r="K11" s="149">
        <f>J11*(100%-'Données projet'!$C$24)*(100%-'Données projet'!$C$25)*(100%-'Données projet'!$C$26)*(100%-'Données projet'!$C$27)</f>
        <v>1.7827544247888376</v>
      </c>
      <c r="L11" s="150">
        <f t="shared" ca="1" si="2"/>
        <v>38.538273993160274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>Hêtre</v>
      </c>
      <c r="B12" s="152">
        <f>'Données projet'!D15</f>
        <v>1.127433628048</v>
      </c>
      <c r="C12" s="145">
        <f ca="1">IF(OR('Données projet'!B15="",'Données projet'!C15="",'Données projet'!C15=0%),0,Calculateur!EO3)</f>
        <v>447.47021939360354</v>
      </c>
      <c r="D12" s="145">
        <f>IF(OR('Données projet'!B15="",'Données projet'!C15="",'Données projet'!C15=0%),0,Calculateur!EP3)</f>
        <v>256.77417912163997</v>
      </c>
      <c r="E12" s="145">
        <f t="shared" ca="1" si="0"/>
        <v>256.77417912163997</v>
      </c>
      <c r="F12" s="145">
        <f t="shared" ca="1" si="1"/>
        <v>289.49584435615753</v>
      </c>
      <c r="G12" s="145">
        <f ca="1">F12*(100%-'Données projet'!$C$24)*(100%-'Données projet'!$C$25)*(100%-'Données projet'!$C$26)*(100%-'Données projet'!$C$27)</f>
        <v>260.54625992054179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9.86504424542</v>
      </c>
      <c r="K12" s="149">
        <f>J12*(100%-'Données projet'!$C$24)*(100%-'Données projet'!$C$25)*(100%-'Données projet'!$C$26)*(100%-'Données projet'!$C$27)</f>
        <v>8.8785398208780002</v>
      </c>
      <c r="L12" s="150">
        <f t="shared" ca="1" si="2"/>
        <v>269.4247997414198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>Erable plane</v>
      </c>
      <c r="B13" s="152">
        <f>'Données projet'!D16</f>
        <v>0.56371681415139996</v>
      </c>
      <c r="C13" s="145">
        <f ca="1">IF(OR('Données projet'!B16="",'Données projet'!C16="",'Données projet'!C16=0%),0,Calculateur!FJ3)</f>
        <v>353.37024194969638</v>
      </c>
      <c r="D13" s="145">
        <f>IF(OR('Données projet'!B16="",'Données projet'!C16="",'Données projet'!C16=0%),0,Calculateur!FK3)</f>
        <v>345.4750813433123</v>
      </c>
      <c r="E13" s="145">
        <f t="shared" ca="1" si="0"/>
        <v>345.4750813433123</v>
      </c>
      <c r="F13" s="145">
        <f t="shared" ca="1" si="1"/>
        <v>194.75011222354777</v>
      </c>
      <c r="G13" s="145">
        <f ca="1">F13*(100%-'Données projet'!$C$24)*(100%-'Données projet'!$C$25)*(100%-'Données projet'!$C$26)*(100%-'Données projet'!$C$27)</f>
        <v>175.27510100119301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19.30730088468545</v>
      </c>
      <c r="K13" s="149">
        <f>J13*(100%-'Données projet'!$C$24)*(100%-'Données projet'!$C$25)*(100%-'Données projet'!$C$26)*(100%-'Données projet'!$C$27)</f>
        <v>17.376570796216907</v>
      </c>
      <c r="L13" s="150">
        <f t="shared" ca="1" si="2"/>
        <v>192.6516717974099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>Bouleau verruqueux</v>
      </c>
      <c r="B14" s="152">
        <f>'Données projet'!D17</f>
        <v>0.18790560469590001</v>
      </c>
      <c r="C14" s="145">
        <f ca="1">IF(OR('Données projet'!B17="",'Données projet'!C17="",'Données projet'!C17=0%),0,Calculateur!GE3)</f>
        <v>272.90535195666996</v>
      </c>
      <c r="D14" s="145">
        <f>IF(OR('Données projet'!B17="",'Données projet'!C17="",'Données projet'!C17=0%),0,Calculateur!GF3)</f>
        <v>222.25422164416898</v>
      </c>
      <c r="E14" s="145">
        <f t="shared" ca="1" si="0"/>
        <v>222.25422164416898</v>
      </c>
      <c r="F14" s="145">
        <f t="shared" ca="1" si="1"/>
        <v>41.762813914264157</v>
      </c>
      <c r="G14" s="145">
        <f ca="1">F14*(100%-'Données projet'!$C$24)*(100%-'Données projet'!$C$25)*(100%-'Données projet'!$C$26)*(100%-'Données projet'!$C$27)</f>
        <v>37.586532522837743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1.6911504422631001</v>
      </c>
      <c r="K14" s="149">
        <f>J14*(100%-'Données projet'!$C$24)*(100%-'Données projet'!$C$25)*(100%-'Données projet'!$C$26)*(100%-'Données projet'!$C$27)</f>
        <v>1.52203539803679</v>
      </c>
      <c r="L14" s="150">
        <f t="shared" ca="1" si="2"/>
        <v>39.108567920874535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1784.0917923402501</v>
      </c>
      <c r="G16" s="164">
        <f t="shared" ca="1" si="3"/>
        <v>1605.6826131062253</v>
      </c>
      <c r="H16" s="165">
        <f t="shared" si="3"/>
        <v>0</v>
      </c>
      <c r="I16" s="165">
        <f t="shared" si="3"/>
        <v>0</v>
      </c>
      <c r="J16" s="166">
        <f t="shared" si="3"/>
        <v>69.836683865571345</v>
      </c>
      <c r="K16" s="166">
        <f t="shared" si="3"/>
        <v>62.853015479014232</v>
      </c>
      <c r="L16" s="167">
        <f t="shared" ca="1" si="3"/>
        <v>1668.5356285852395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Tilleul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>Charme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>Chêne rouge d'Amérique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>Châtaignier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>Merisier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>Hêtre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>Erable plane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>Bouleau verruqueux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I21" sqref="I21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sessile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-3989.78</v>
      </c>
      <c r="U10" s="176">
        <f>'Données projet'!D9</f>
        <v>1.847738446463</v>
      </c>
      <c r="V10" s="175">
        <f>U10*T10</f>
        <v>-7372.0698989291486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Tilleul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-4073.87</v>
      </c>
      <c r="U11" s="176">
        <f>'Données projet'!D10</f>
        <v>0.9270009830899999</v>
      </c>
      <c r="V11" s="175">
        <f t="shared" ref="V11" si="0">U11*T11</f>
        <v>-3776.4814949808579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Charme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-2997.82</v>
      </c>
      <c r="U12" s="176">
        <f>'Données projet'!D11</f>
        <v>0.30691248772730001</v>
      </c>
      <c r="V12" s="175">
        <f t="shared" ref="V12:V19" si="1">U12*T12</f>
        <v>-920.06839395865461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Chêne rouge d'Amérique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-2759.1193446707571</v>
      </c>
      <c r="U13" s="176">
        <f>'Données projet'!D12</f>
        <v>0.84557522103599991</v>
      </c>
      <c r="V13" s="175">
        <f t="shared" si="1"/>
        <v>-2333.0429497346786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Chêne sessile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Châtaignier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-2972.168114956934</v>
      </c>
      <c r="U14" s="176">
        <f>'Données projet'!D13</f>
        <v>0.41965585053210003</v>
      </c>
      <c r="V14" s="175">
        <f t="shared" si="1"/>
        <v>-1247.2877382066406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Merisier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-3795.3506160595093</v>
      </c>
      <c r="U15" s="176">
        <f>'Données projet'!D14</f>
        <v>0.14406096361930001</v>
      </c>
      <c r="V15" s="175">
        <f t="shared" si="1"/>
        <v>-546.76186702263692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>Hêtre</v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-2764.0832808358755</v>
      </c>
      <c r="U16" s="176">
        <f>'Données projet'!D15</f>
        <v>1.127433628048</v>
      </c>
      <c r="V16" s="175">
        <f t="shared" si="1"/>
        <v>-3116.3204415396099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>
        <v>3989.78</v>
      </c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>Erable plane</v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-3090.6181149569343</v>
      </c>
      <c r="U17" s="176">
        <f>'Données projet'!D16</f>
        <v>0.56371681415139996</v>
      </c>
      <c r="V17" s="175">
        <f t="shared" si="1"/>
        <v>-1742.2333975221281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>Bouleau verruqueux</v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-2504.940764510623</v>
      </c>
      <c r="U18" s="176">
        <f>'Données projet'!D17</f>
        <v>0.18790560469590001</v>
      </c>
      <c r="V18" s="175">
        <f t="shared" si="1"/>
        <v>-470.69240908277868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>
        <v>5931.12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30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-59306.192990977128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35</v>
      </c>
      <c r="B24" s="179">
        <f>'Données projet'!D37</f>
        <v>69.58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41</v>
      </c>
      <c r="B25" s="179">
        <f>'Données projet'!D38</f>
        <v>47.41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08">
        <f ca="1">T23-T24</f>
        <v>-59306.192990977128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48</v>
      </c>
      <c r="B26" s="179">
        <f>'Données projet'!D39</f>
        <v>61.12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55</v>
      </c>
      <c r="B27" s="179">
        <f>'Données projet'!D40</f>
        <v>58.24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63</v>
      </c>
      <c r="B28" s="179">
        <f>'Données projet'!D41</f>
        <v>54.21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71</v>
      </c>
      <c r="B29" s="179">
        <f>'Données projet'!D42</f>
        <v>52.07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80</v>
      </c>
      <c r="B30" s="179">
        <f>'Données projet'!D43</f>
        <v>59.57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89</v>
      </c>
      <c r="B31" s="179">
        <f>'Données projet'!D44</f>
        <v>64.5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99</v>
      </c>
      <c r="B32" s="179">
        <f>'Données projet'!D45</f>
        <v>62.94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109</v>
      </c>
      <c r="B33" s="179">
        <f>'Données projet'!D46</f>
        <v>66.959999999999994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119</v>
      </c>
      <c r="B34" s="179">
        <f>'Données projet'!D47</f>
        <v>196.46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123</v>
      </c>
      <c r="B35" s="179">
        <f>'Données projet'!D48</f>
        <v>100.6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127</v>
      </c>
      <c r="B36" s="179">
        <f>'Données projet'!D49</f>
        <v>65.02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131</v>
      </c>
      <c r="B37" s="179">
        <f>'Données projet'!D50</f>
        <v>143.84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Tilleul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>
        <v>4073.87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35</v>
      </c>
      <c r="B55" s="179">
        <f>'Données projet'!D63</f>
        <v>69.58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41</v>
      </c>
      <c r="B56" s="179">
        <f>'Données projet'!D64</f>
        <v>47.41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48</v>
      </c>
      <c r="B57" s="179">
        <f>'Données projet'!D65</f>
        <v>61.12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55</v>
      </c>
      <c r="B58" s="179">
        <f>'Données projet'!D66</f>
        <v>58.24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63</v>
      </c>
      <c r="B59" s="179">
        <f>'Données projet'!D67</f>
        <v>54.21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71</v>
      </c>
      <c r="B60" s="179">
        <f>'Données projet'!D68</f>
        <v>52.07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80</v>
      </c>
      <c r="B61" s="179">
        <f>'Données projet'!D69</f>
        <v>59.57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89</v>
      </c>
      <c r="B62" s="179">
        <f>'Données projet'!D70</f>
        <v>64.5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99</v>
      </c>
      <c r="B63" s="179">
        <f>'Données projet'!D71</f>
        <v>62.94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109</v>
      </c>
      <c r="B64" s="179">
        <f>'Données projet'!D72</f>
        <v>66.959999999999994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119</v>
      </c>
      <c r="B65" s="179">
        <f>'Données projet'!D73</f>
        <v>196.46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123</v>
      </c>
      <c r="B66" s="179">
        <f>'Données projet'!D74</f>
        <v>100.6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127</v>
      </c>
      <c r="B67" s="179">
        <f>'Données projet'!D75</f>
        <v>65.02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131</v>
      </c>
      <c r="B68" s="179">
        <f>'Données projet'!D76</f>
        <v>143.84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>Charme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>
        <v>2997.82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30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35</v>
      </c>
      <c r="B86" s="179">
        <f>'Données projet'!D89</f>
        <v>69.58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41</v>
      </c>
      <c r="B87" s="179">
        <f>'Données projet'!D90</f>
        <v>47.41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48</v>
      </c>
      <c r="B88" s="179">
        <f>'Données projet'!D91</f>
        <v>61.12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55</v>
      </c>
      <c r="B89" s="179">
        <f>'Données projet'!D92</f>
        <v>58.24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63</v>
      </c>
      <c r="B90" s="179">
        <f>'Données projet'!D93</f>
        <v>54.21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71</v>
      </c>
      <c r="B91" s="179">
        <f>'Données projet'!D94</f>
        <v>52.07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80</v>
      </c>
      <c r="B92" s="179">
        <f>'Données projet'!D95</f>
        <v>59.57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89</v>
      </c>
      <c r="B93" s="179">
        <f>'Données projet'!D96</f>
        <v>64.5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99</v>
      </c>
      <c r="B94" s="179">
        <f>'Données projet'!D97</f>
        <v>62.94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>
        <f>IF(O93+1&lt;=MIN('Données projet'!$E$9:$E$18),O93+1,"STOP")</f>
        <v>61</v>
      </c>
      <c r="P94" s="183">
        <f t="shared" si="5"/>
        <v>0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109</v>
      </c>
      <c r="B95" s="179">
        <f>'Données projet'!D98</f>
        <v>66.959999999999994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>
        <f>IF(O94+1&lt;=MIN('Données projet'!$E$9:$E$18),O94+1,"STOP")</f>
        <v>62</v>
      </c>
      <c r="P95" s="183">
        <f t="shared" si="5"/>
        <v>0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119</v>
      </c>
      <c r="B96" s="179">
        <f>'Données projet'!D99</f>
        <v>196.46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>
        <f>IF(O95+1&lt;=MIN('Données projet'!$E$9:$E$18),O95+1,"STOP")</f>
        <v>63</v>
      </c>
      <c r="P96" s="183">
        <f t="shared" si="5"/>
        <v>0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123</v>
      </c>
      <c r="B97" s="179">
        <f>'Données projet'!D100</f>
        <v>100.6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>
        <f>IF(O96+1&lt;=MIN('Données projet'!$E$9:$E$18),O96+1,"STOP")</f>
        <v>64</v>
      </c>
      <c r="P97" s="183">
        <f t="shared" ref="P97:P128" si="7">$P$25/(1+$M$4)^O97</f>
        <v>0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127</v>
      </c>
      <c r="B98" s="179">
        <f>'Données projet'!D101</f>
        <v>65.02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>
        <f>IF(O97+1&lt;=MIN('Données projet'!$E$9:$E$18),O97+1,"STOP")</f>
        <v>65</v>
      </c>
      <c r="P98" s="183">
        <f t="shared" si="7"/>
        <v>0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131</v>
      </c>
      <c r="B99" s="179">
        <f>'Données projet'!D102</f>
        <v>143.84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>
        <f>IF(O98+1&lt;=MIN('Données projet'!$E$9:$E$18),O98+1,"STOP")</f>
        <v>66</v>
      </c>
      <c r="P99" s="183">
        <f t="shared" si="7"/>
        <v>0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>
        <f>IF(O99+1&lt;=MIN('Données projet'!$E$9:$E$18),O99+1,"STOP")</f>
        <v>67</v>
      </c>
      <c r="P100" s="183">
        <f t="shared" si="7"/>
        <v>0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>
        <f>IF(O100+1&lt;=MIN('Données projet'!$E$9:$E$18),O100+1,"STOP")</f>
        <v>68</v>
      </c>
      <c r="P101" s="183">
        <f t="shared" si="7"/>
        <v>0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>
        <f>IF(O101+1&lt;=MIN('Données projet'!$E$9:$E$18),O101+1,"STOP")</f>
        <v>69</v>
      </c>
      <c r="P102" s="183">
        <f t="shared" si="7"/>
        <v>0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str">
        <f>IF(O102+1&lt;=MIN('Données projet'!$E$9:$E$18),O102+1,"STOP")</f>
        <v>STOP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>Chêne rouge d'Amérique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3332.88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10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15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20</v>
      </c>
      <c r="B118" s="179">
        <f>'Données projet'!D116</f>
        <v>54</v>
      </c>
      <c r="C118" s="189">
        <v>15</v>
      </c>
      <c r="D118" s="177">
        <f t="shared" si="8"/>
        <v>810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25</v>
      </c>
      <c r="B119" s="179">
        <f>'Données projet'!D117</f>
        <v>26</v>
      </c>
      <c r="C119" s="189">
        <v>15</v>
      </c>
      <c r="D119" s="177">
        <f t="shared" si="8"/>
        <v>390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30</v>
      </c>
      <c r="B120" s="179">
        <f>'Données projet'!D118</f>
        <v>27</v>
      </c>
      <c r="C120" s="189">
        <v>15</v>
      </c>
      <c r="D120" s="177">
        <f t="shared" si="8"/>
        <v>405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35</v>
      </c>
      <c r="B121" s="179">
        <f>'Données projet'!D119</f>
        <v>27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40</v>
      </c>
      <c r="B122" s="179">
        <f>'Données projet'!D120</f>
        <v>27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45</v>
      </c>
      <c r="B123" s="179">
        <f>'Données projet'!D121</f>
        <v>26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50</v>
      </c>
      <c r="B124" s="179">
        <f>'Données projet'!D122</f>
        <v>24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55</v>
      </c>
      <c r="B125" s="179">
        <f>'Données projet'!D123</f>
        <v>23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60</v>
      </c>
      <c r="B126" s="179">
        <f>'Données projet'!D124</f>
        <v>21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65</v>
      </c>
      <c r="B127" s="179">
        <f>'Données projet'!D125</f>
        <v>20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70</v>
      </c>
      <c r="B128" s="179">
        <f>'Données projet'!D126</f>
        <v>18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75</v>
      </c>
      <c r="B129" s="179">
        <f>'Données projet'!D127</f>
        <v>16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80</v>
      </c>
      <c r="B130" s="179">
        <f>'Données projet'!D128</f>
        <v>15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85</v>
      </c>
      <c r="B131" s="179">
        <f>'Données projet'!D129</f>
        <v>14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90</v>
      </c>
      <c r="B132" s="179">
        <f>'Données projet'!D130</f>
        <v>12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95</v>
      </c>
      <c r="B133" s="179">
        <f>'Données projet'!D131</f>
        <v>12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100</v>
      </c>
      <c r="B134" s="179">
        <f>'Données projet'!D132</f>
        <v>12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>Châtaignier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3752.74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10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15</v>
      </c>
      <c r="B148" s="173">
        <f>'Données projet'!D141</f>
        <v>32</v>
      </c>
      <c r="C148" s="189">
        <v>15</v>
      </c>
      <c r="D148" s="180">
        <f t="shared" ref="D148:D166" si="10">B148*C148</f>
        <v>480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20</v>
      </c>
      <c r="B149" s="173">
        <f>'Données projet'!D142</f>
        <v>35</v>
      </c>
      <c r="C149" s="189">
        <v>15</v>
      </c>
      <c r="D149" s="180">
        <f t="shared" si="10"/>
        <v>525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25</v>
      </c>
      <c r="B150" s="173">
        <f>'Données projet'!D143</f>
        <v>35</v>
      </c>
      <c r="C150" s="189">
        <v>15</v>
      </c>
      <c r="D150" s="180">
        <f t="shared" si="10"/>
        <v>525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30</v>
      </c>
      <c r="B151" s="173">
        <f>'Données projet'!D144</f>
        <v>35</v>
      </c>
      <c r="C151" s="189">
        <v>15</v>
      </c>
      <c r="D151" s="180">
        <f t="shared" si="10"/>
        <v>525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35</v>
      </c>
      <c r="B152" s="173">
        <f>'Données projet'!D145</f>
        <v>35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40</v>
      </c>
      <c r="B153" s="173">
        <f>'Données projet'!D146</f>
        <v>35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45</v>
      </c>
      <c r="B154" s="173">
        <f>'Données projet'!D147</f>
        <v>24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50</v>
      </c>
      <c r="B155" s="173">
        <f>'Données projet'!D148</f>
        <v>19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55</v>
      </c>
      <c r="B156" s="173">
        <f>'Données projet'!D149</f>
        <v>16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60</v>
      </c>
      <c r="B157" s="173">
        <f>'Données projet'!D150</f>
        <v>14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65</v>
      </c>
      <c r="B158" s="173">
        <f>'Données projet'!D151</f>
        <v>13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70</v>
      </c>
      <c r="B159" s="173">
        <f>'Données projet'!D152</f>
        <v>13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75</v>
      </c>
      <c r="B160" s="173">
        <f>'Données projet'!D153</f>
        <v>12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80</v>
      </c>
      <c r="B161" s="173">
        <f>'Données projet'!D154</f>
        <v>11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>Merisier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4108.8500000000004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15</v>
      </c>
      <c r="B178" s="179">
        <f>'Données projet'!D166</f>
        <v>3</v>
      </c>
      <c r="C178" s="191">
        <v>15</v>
      </c>
      <c r="D178" s="177">
        <f>B178*C178</f>
        <v>45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20</v>
      </c>
      <c r="B179" s="179">
        <f>'Données projet'!D167</f>
        <v>25</v>
      </c>
      <c r="C179" s="191">
        <v>15</v>
      </c>
      <c r="D179" s="177">
        <f t="shared" ref="D179:D197" si="11">B179*C179</f>
        <v>375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25</v>
      </c>
      <c r="B180" s="179">
        <f>'Données projet'!D168</f>
        <v>27</v>
      </c>
      <c r="C180" s="191">
        <v>15</v>
      </c>
      <c r="D180" s="177">
        <f t="shared" si="11"/>
        <v>405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31</v>
      </c>
      <c r="B181" s="179">
        <f>'Données projet'!D169</f>
        <v>36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37</v>
      </c>
      <c r="B182" s="179">
        <f>'Données projet'!D170</f>
        <v>36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44</v>
      </c>
      <c r="B183" s="179">
        <f>'Données projet'!D171</f>
        <v>43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52</v>
      </c>
      <c r="B184" s="179">
        <f>'Données projet'!D172</f>
        <v>48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60</v>
      </c>
      <c r="B185" s="179">
        <f>'Données projet'!D173</f>
        <v>47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69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>Hêtre</v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>
        <v>2911.16</v>
      </c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20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25</v>
      </c>
      <c r="B210" s="179">
        <f>'Données projet'!D193</f>
        <v>7</v>
      </c>
      <c r="C210" s="191">
        <v>15</v>
      </c>
      <c r="D210" s="177">
        <f t="shared" ref="D210:D228" si="12">B210*C210</f>
        <v>105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30</v>
      </c>
      <c r="B211" s="179">
        <f>'Données projet'!D194</f>
        <v>28</v>
      </c>
      <c r="C211" s="191">
        <v>15</v>
      </c>
      <c r="D211" s="177">
        <f t="shared" si="12"/>
        <v>420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35</v>
      </c>
      <c r="B212" s="179">
        <f>'Données projet'!D195</f>
        <v>28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40</v>
      </c>
      <c r="B213" s="179">
        <f>'Données projet'!D196</f>
        <v>28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45</v>
      </c>
      <c r="B214" s="179">
        <f>'Données projet'!D197</f>
        <v>28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50</v>
      </c>
      <c r="B215" s="179">
        <f>'Données projet'!D198</f>
        <v>28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55</v>
      </c>
      <c r="B216" s="179">
        <f>'Données projet'!D199</f>
        <v>28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60</v>
      </c>
      <c r="B217" s="179">
        <f>'Données projet'!D200</f>
        <v>28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65</v>
      </c>
      <c r="B218" s="179">
        <f>'Données projet'!D201</f>
        <v>28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70</v>
      </c>
      <c r="B219" s="179">
        <f>'Données projet'!D202</f>
        <v>28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75</v>
      </c>
      <c r="B220" s="179">
        <f>'Données projet'!D203</f>
        <v>28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80</v>
      </c>
      <c r="B221" s="179">
        <f>'Données projet'!D204</f>
        <v>28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85</v>
      </c>
      <c r="B222" s="179">
        <f>'Données projet'!D205</f>
        <v>27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90</v>
      </c>
      <c r="B223" s="179">
        <f>'Données projet'!D206</f>
        <v>26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95</v>
      </c>
      <c r="B224" s="179">
        <f>'Données projet'!D207</f>
        <v>25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100</v>
      </c>
      <c r="B225" s="179">
        <f>'Données projet'!D208</f>
        <v>24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105</v>
      </c>
      <c r="B226" s="179">
        <f>'Données projet'!D209</f>
        <v>23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110</v>
      </c>
      <c r="B227" s="179">
        <f>'Données projet'!D210</f>
        <v>22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115</v>
      </c>
      <c r="B228" s="179">
        <f>'Données projet'!D211</f>
        <v>22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>Erable plane</v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>
        <v>3871.19</v>
      </c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10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15</v>
      </c>
      <c r="B241" s="179">
        <f>'Données projet'!D219</f>
        <v>32</v>
      </c>
      <c r="C241" s="191">
        <v>15</v>
      </c>
      <c r="D241" s="177">
        <f t="shared" ref="D241:D259" si="13">B241*C241</f>
        <v>480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20</v>
      </c>
      <c r="B242" s="179">
        <f>'Données projet'!D220</f>
        <v>35</v>
      </c>
      <c r="C242" s="191">
        <v>15</v>
      </c>
      <c r="D242" s="177">
        <f t="shared" si="13"/>
        <v>525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25</v>
      </c>
      <c r="B243" s="179">
        <f>'Données projet'!D221</f>
        <v>35</v>
      </c>
      <c r="C243" s="191">
        <v>15</v>
      </c>
      <c r="D243" s="177">
        <f t="shared" si="13"/>
        <v>525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30</v>
      </c>
      <c r="B244" s="179">
        <f>'Données projet'!D222</f>
        <v>35</v>
      </c>
      <c r="C244" s="191">
        <v>15</v>
      </c>
      <c r="D244" s="177">
        <f t="shared" si="13"/>
        <v>525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35</v>
      </c>
      <c r="B245" s="179">
        <f>'Données projet'!D223</f>
        <v>35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40</v>
      </c>
      <c r="B246" s="179">
        <f>'Données projet'!D224</f>
        <v>35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45</v>
      </c>
      <c r="B247" s="179">
        <f>'Données projet'!D225</f>
        <v>24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50</v>
      </c>
      <c r="B248" s="179">
        <f>'Données projet'!D226</f>
        <v>19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55</v>
      </c>
      <c r="B249" s="179">
        <f>'Données projet'!D227</f>
        <v>16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60</v>
      </c>
      <c r="B250" s="179">
        <f>'Données projet'!D228</f>
        <v>14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65</v>
      </c>
      <c r="B251" s="179">
        <f>'Données projet'!D229</f>
        <v>13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70</v>
      </c>
      <c r="B252" s="179">
        <f>'Données projet'!D230</f>
        <v>13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75</v>
      </c>
      <c r="B253" s="179">
        <f>'Données projet'!D231</f>
        <v>12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80</v>
      </c>
      <c r="B254" s="179">
        <f>'Données projet'!D232</f>
        <v>11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>Bouleau verruqueux</v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>
        <v>2692.2</v>
      </c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15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20</v>
      </c>
      <c r="B272" s="179">
        <f>'Données projet'!D245</f>
        <v>15</v>
      </c>
      <c r="C272" s="191">
        <v>15</v>
      </c>
      <c r="D272" s="177">
        <f t="shared" ref="D272:D290" si="14">B272*C272</f>
        <v>225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25</v>
      </c>
      <c r="B273" s="179">
        <f>'Données projet'!D246</f>
        <v>10</v>
      </c>
      <c r="C273" s="191">
        <v>15</v>
      </c>
      <c r="D273" s="177">
        <f t="shared" si="14"/>
        <v>150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30</v>
      </c>
      <c r="B274" s="179">
        <f>'Données projet'!D247</f>
        <v>11</v>
      </c>
      <c r="C274" s="191">
        <v>15</v>
      </c>
      <c r="D274" s="177">
        <f t="shared" si="14"/>
        <v>165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35</v>
      </c>
      <c r="B275" s="179">
        <f>'Données projet'!D248</f>
        <v>12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40</v>
      </c>
      <c r="B276" s="179">
        <f>'Données projet'!D249</f>
        <v>13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45</v>
      </c>
      <c r="B277" s="179">
        <f>'Données projet'!D250</f>
        <v>14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50</v>
      </c>
      <c r="B278" s="179">
        <f>'Données projet'!D251</f>
        <v>14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55</v>
      </c>
      <c r="B279" s="179">
        <f>'Données projet'!D252</f>
        <v>14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60</v>
      </c>
      <c r="B280" s="179">
        <f>'Données projet'!D253</f>
        <v>14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65</v>
      </c>
      <c r="B281" s="179">
        <f>'Données projet'!D254</f>
        <v>14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70</v>
      </c>
      <c r="B282" s="179">
        <f>'Données projet'!D255</f>
        <v>14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75</v>
      </c>
      <c r="B283" s="179">
        <f>'Données projet'!D256</f>
        <v>14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80</v>
      </c>
      <c r="B284" s="179">
        <f>'Données projet'!D257</f>
        <v>13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85</v>
      </c>
      <c r="B285" s="179">
        <f>'Données projet'!D258</f>
        <v>13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90</v>
      </c>
      <c r="B286" s="179">
        <f>'Données projet'!D259</f>
        <v>12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2024-02-13T15:06:16Z</dcterms:modified>
</cp:coreProperties>
</file>