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Boisement JJL_Saint-Josse (62)\Dossier d_instruction\"/>
    </mc:Choice>
  </mc:AlternateContent>
  <xr:revisionPtr revIDLastSave="0" documentId="13_ncr:1_{6A11B8DA-C0EE-47F1-AC93-11FC86E063BE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DI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Y161" i="2"/>
  <c r="ED161" i="2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HH163" i="2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FR164" i="2"/>
  <c r="ED163" i="2"/>
  <c r="EY163" i="2"/>
  <c r="DH164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8" i="2" s="1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V172" i="2"/>
  <c r="EW172" i="2"/>
  <c r="HG172" i="2"/>
  <c r="HI172" i="2"/>
  <c r="EA172" i="2"/>
  <c r="EB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D172" i="2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HH176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Y179" i="2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HH190" i="2"/>
  <c r="ED189" i="2"/>
  <c r="EY189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HI193" i="2"/>
  <c r="FQ193" i="2"/>
  <c r="ED192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EB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FQ195" i="2"/>
  <c r="ED194" i="2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EY196" i="2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HJ199" i="2" l="1"/>
  <c r="EX200" i="2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J200" i="2" l="1"/>
  <c r="EY200" i="2"/>
  <c r="DI200" i="2"/>
  <c r="HG201" i="2"/>
  <c r="ED200" i="2"/>
  <c r="FS201" i="2"/>
  <c r="HH201" i="2"/>
  <c r="EA201" i="2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FZ6" i="2"/>
  <c r="FS202" i="2"/>
  <c r="EW202" i="2"/>
  <c r="EY201" i="2"/>
  <c r="ED201" i="2"/>
  <c r="HG202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109" i="2" a="1"/>
  <c r="FY109" i="2" s="1"/>
  <c r="FY50" i="2" a="1"/>
  <c r="FY50" i="2" s="1"/>
  <c r="FY57" i="2" a="1"/>
  <c r="FY57" i="2" s="1"/>
  <c r="FY90" i="2" a="1"/>
  <c r="FY90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GT68" i="2" a="1"/>
  <c r="GT68" i="2" s="1"/>
  <c r="GT51" i="2" a="1"/>
  <c r="GT51" i="2" s="1"/>
  <c r="GT133" i="2" a="1"/>
  <c r="GT133" i="2" s="1"/>
  <c r="GT152" i="2" a="1"/>
  <c r="GT152" i="2" s="1"/>
  <c r="GT147" i="2" a="1"/>
  <c r="GT147" i="2" s="1"/>
  <c r="GT102" i="2" a="1"/>
  <c r="GT102" i="2" s="1"/>
  <c r="GT11" i="2" a="1"/>
  <c r="GT11" i="2" s="1"/>
  <c r="EI150" i="2" a="1"/>
  <c r="EI150" i="2" s="1"/>
  <c r="DN155" i="2" a="1"/>
  <c r="DN155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CS72" i="2" a="1"/>
  <c r="CS72" i="2" s="1"/>
  <c r="FD82" i="2" a="1"/>
  <c r="FD82" i="2" s="1"/>
  <c r="DN187" i="2" a="1"/>
  <c r="DN187" i="2" s="1"/>
  <c r="HJ202" i="2"/>
  <c r="AX200" i="2"/>
  <c r="AH163" i="2" l="1" a="1"/>
  <c r="AH163" i="2" s="1"/>
  <c r="AH19" i="2" a="1"/>
  <c r="AH19" i="2" s="1"/>
  <c r="CS129" i="2" a="1"/>
  <c r="CS129" i="2" s="1"/>
  <c r="GT181" i="2" a="1"/>
  <c r="GT181" i="2" s="1"/>
  <c r="GT115" i="2" a="1"/>
  <c r="GT115" i="2" s="1"/>
  <c r="GT33" i="2" a="1"/>
  <c r="GT33" i="2" s="1"/>
  <c r="GT121" i="2" a="1"/>
  <c r="GT121" i="2" s="1"/>
  <c r="GT122" i="2" a="1"/>
  <c r="GT122" i="2" s="1"/>
  <c r="FY54" i="2" a="1"/>
  <c r="FY54" i="2" s="1"/>
  <c r="FY79" i="2" a="1"/>
  <c r="FY79" i="2" s="1"/>
  <c r="FY47" i="2" a="1"/>
  <c r="FY47" i="2" s="1"/>
  <c r="FY22" i="2" a="1"/>
  <c r="FY22" i="2" s="1"/>
  <c r="AH62" i="2" a="1"/>
  <c r="AH62" i="2" s="1"/>
  <c r="HH203" i="2"/>
  <c r="GT184" i="2" a="1"/>
  <c r="GT184" i="2" s="1"/>
  <c r="EI170" i="2" a="1"/>
  <c r="EI170" i="2" s="1"/>
  <c r="EI166" i="2" a="1"/>
  <c r="EI166" i="2" s="1"/>
  <c r="EI20" i="2" a="1"/>
  <c r="EI20" i="2" s="1"/>
  <c r="EI57" i="2" a="1"/>
  <c r="EI57" i="2" s="1"/>
  <c r="EI142" i="2" a="1"/>
  <c r="EI142" i="2" s="1"/>
  <c r="EI36" i="2" a="1"/>
  <c r="EI36" i="2" s="1"/>
  <c r="EI195" i="2" a="1"/>
  <c r="EI195" i="2" s="1"/>
  <c r="EI178" i="2" a="1"/>
  <c r="EI178" i="2" s="1"/>
  <c r="EI29" i="2" a="1"/>
  <c r="EI29" i="2" s="1"/>
  <c r="EI198" i="2" a="1"/>
  <c r="EI198" i="2" s="1"/>
  <c r="EI16" i="2" a="1"/>
  <c r="EI16" i="2" s="1"/>
  <c r="EI139" i="2" a="1"/>
  <c r="EI139" i="2" s="1"/>
  <c r="EI113" i="2" a="1"/>
  <c r="EI113" i="2" s="1"/>
  <c r="EI165" i="2" a="1"/>
  <c r="EI165" i="2" s="1"/>
  <c r="EI87" i="2" a="1"/>
  <c r="EI87" i="2" s="1"/>
  <c r="EI145" i="2" a="1"/>
  <c r="EI145" i="2" s="1"/>
  <c r="EI106" i="2" a="1"/>
  <c r="EI106" i="2" s="1"/>
  <c r="EY202" i="2"/>
  <c r="EI35" i="2" a="1"/>
  <c r="EI35" i="2" s="1"/>
  <c r="EI34" i="2" a="1"/>
  <c r="EI34" i="2" s="1"/>
  <c r="EI67" i="2" a="1"/>
  <c r="EI67" i="2" s="1"/>
  <c r="EI128" i="2" a="1"/>
  <c r="EI128" i="2" s="1"/>
  <c r="EI71" i="2" a="1"/>
  <c r="EI71" i="2" s="1"/>
  <c r="EI109" i="2" a="1"/>
  <c r="EI109" i="2" s="1"/>
  <c r="EI162" i="2" a="1"/>
  <c r="EI162" i="2" s="1"/>
  <c r="EI153" i="2" a="1"/>
  <c r="EI153" i="2" s="1"/>
  <c r="CS137" i="2" a="1"/>
  <c r="CS137" i="2" s="1"/>
  <c r="CS105" i="2" a="1"/>
  <c r="CS105" i="2" s="1"/>
  <c r="DN124" i="2" a="1"/>
  <c r="DN124" i="2" s="1"/>
  <c r="DN56" i="2" a="1"/>
  <c r="DN56" i="2" s="1"/>
  <c r="CS185" i="2" a="1"/>
  <c r="CS185" i="2" s="1"/>
  <c r="CS161" i="2" a="1"/>
  <c r="CS161" i="2" s="1"/>
  <c r="CS77" i="2" a="1"/>
  <c r="CS77" i="2" s="1"/>
  <c r="CS52" i="2" a="1"/>
  <c r="CS52" i="2" s="1"/>
  <c r="CS134" i="2" a="1"/>
  <c r="CS134" i="2" s="1"/>
  <c r="CS24" i="2" a="1"/>
  <c r="CS24" i="2" s="1"/>
  <c r="CS114" i="2" a="1"/>
  <c r="CS114" i="2" s="1"/>
  <c r="CS120" i="2" a="1"/>
  <c r="CS120" i="2" s="1"/>
  <c r="CS56" i="2" a="1"/>
  <c r="CS56" i="2" s="1"/>
  <c r="CS38" i="2" a="1"/>
  <c r="CS38" i="2" s="1"/>
  <c r="CS116" i="2" a="1"/>
  <c r="CS116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EY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Z182" i="2" l="1"/>
  <c r="GZ28" i="2"/>
  <c r="GZ130" i="2"/>
  <c r="GZ113" i="2"/>
  <c r="GZ26" i="2"/>
  <c r="GZ43" i="2"/>
  <c r="GZ12" i="2"/>
  <c r="GZ151" i="2"/>
  <c r="GZ77" i="2"/>
  <c r="GZ169" i="2"/>
  <c r="GZ52" i="2"/>
  <c r="GZ53" i="2"/>
  <c r="GZ123" i="2"/>
  <c r="GZ50" i="2"/>
  <c r="GZ164" i="2"/>
  <c r="GZ92" i="2"/>
  <c r="GZ69" i="2"/>
  <c r="GZ198" i="2"/>
  <c r="GZ85" i="2"/>
  <c r="GZ190" i="2"/>
  <c r="GZ10" i="2"/>
  <c r="GZ160" i="2"/>
  <c r="GZ185" i="2"/>
  <c r="GZ63" i="2"/>
  <c r="GZ175" i="2"/>
  <c r="GZ170" i="2"/>
  <c r="GZ31" i="2"/>
  <c r="GZ7" i="2"/>
  <c r="GZ36" i="2"/>
  <c r="GZ87" i="2"/>
  <c r="GZ100" i="2"/>
  <c r="GZ66" i="2"/>
  <c r="GZ163" i="2"/>
  <c r="GZ99" i="2"/>
  <c r="GZ137" i="2"/>
  <c r="GZ174" i="2"/>
  <c r="GZ48" i="2"/>
  <c r="GZ179" i="2"/>
  <c r="GZ5" i="2"/>
  <c r="GZ192" i="2"/>
  <c r="GZ54" i="2"/>
  <c r="GZ124" i="2"/>
  <c r="GZ156" i="2"/>
  <c r="GZ23" i="2"/>
  <c r="GZ97" i="2"/>
  <c r="GZ178" i="2"/>
  <c r="GZ177" i="2"/>
  <c r="GZ45" i="2"/>
  <c r="GZ171" i="2"/>
  <c r="GZ67" i="2"/>
  <c r="GZ162" i="2"/>
  <c r="GZ80" i="2"/>
  <c r="GZ70" i="2"/>
  <c r="GZ193" i="2"/>
  <c r="GZ134" i="2"/>
  <c r="GZ138" i="2"/>
  <c r="GZ98" i="2"/>
  <c r="GZ126" i="2"/>
  <c r="GZ57" i="2"/>
  <c r="GZ81" i="2"/>
  <c r="GZ158" i="2"/>
  <c r="GZ154" i="2"/>
  <c r="GZ189" i="2"/>
  <c r="GZ91" i="2"/>
  <c r="GZ144" i="2"/>
  <c r="GZ73" i="2"/>
  <c r="GZ11" i="2"/>
  <c r="GZ117" i="2"/>
  <c r="GZ84" i="2"/>
  <c r="GZ9" i="2"/>
  <c r="GZ30" i="2"/>
  <c r="GZ168" i="2"/>
  <c r="GZ167" i="2"/>
  <c r="GZ122" i="2"/>
  <c r="GZ82" i="2"/>
  <c r="GZ56" i="2"/>
  <c r="GZ19" i="2"/>
  <c r="GZ159" i="2"/>
  <c r="GZ150" i="2"/>
  <c r="GZ116" i="2"/>
  <c r="GZ71" i="2"/>
  <c r="GZ47" i="2"/>
  <c r="GZ191" i="2"/>
  <c r="GZ129" i="2"/>
  <c r="GZ101" i="2"/>
  <c r="GZ132" i="2"/>
  <c r="GZ105" i="2"/>
  <c r="GZ121" i="2"/>
  <c r="GZ161" i="2"/>
  <c r="GZ200" i="2"/>
  <c r="GZ165" i="2"/>
  <c r="GZ128" i="2"/>
  <c r="GZ131" i="2"/>
  <c r="GZ119" i="2"/>
  <c r="GZ96" i="2"/>
  <c r="GZ27" i="2"/>
  <c r="GZ110" i="2"/>
  <c r="GZ14" i="2"/>
  <c r="GZ18" i="2"/>
  <c r="GZ89" i="2"/>
  <c r="GZ13" i="2"/>
  <c r="GZ8" i="2"/>
  <c r="GZ35" i="2"/>
  <c r="GZ44" i="2"/>
  <c r="GZ86" i="2"/>
  <c r="GZ188" i="2"/>
  <c r="GZ127" i="2"/>
  <c r="GZ152" i="2"/>
  <c r="GZ95" i="2"/>
  <c r="GZ17" i="2"/>
  <c r="GZ203" i="2"/>
  <c r="GZ40" i="2"/>
  <c r="GZ83" i="2"/>
  <c r="GZ147" i="2"/>
  <c r="GZ114" i="2"/>
  <c r="GZ108" i="2"/>
  <c r="GZ146" i="2"/>
  <c r="GZ125" i="2"/>
  <c r="GZ6" i="2"/>
  <c r="GZ24" i="2"/>
  <c r="GZ61" i="2"/>
  <c r="GZ139" i="2"/>
  <c r="GZ102" i="2"/>
  <c r="GZ75" i="2"/>
  <c r="GZ20" i="2"/>
  <c r="GZ59" i="2"/>
  <c r="GZ58" i="2"/>
  <c r="GZ118" i="2"/>
  <c r="GZ184" i="2"/>
  <c r="GZ90" i="2"/>
  <c r="GZ72" i="2"/>
  <c r="GZ103" i="2"/>
  <c r="GZ133" i="2"/>
  <c r="GZ64" i="2"/>
  <c r="GZ199" i="2"/>
  <c r="GZ4" i="2"/>
  <c r="GZ186" i="2"/>
  <c r="GZ143" i="2"/>
  <c r="GZ157" i="2"/>
  <c r="GZ34" i="2"/>
  <c r="GZ183" i="2"/>
  <c r="GZ202" i="2"/>
  <c r="GZ38" i="2"/>
  <c r="GZ140" i="2"/>
  <c r="GZ42" i="2"/>
  <c r="GZ195" i="2"/>
  <c r="GZ68" i="2"/>
  <c r="GZ74" i="2"/>
  <c r="GZ106" i="2"/>
  <c r="GZ107" i="2"/>
  <c r="GZ155" i="2"/>
  <c r="GZ22" i="2"/>
  <c r="GZ46" i="2"/>
  <c r="GZ16" i="2"/>
  <c r="GZ88" i="2"/>
  <c r="GZ149" i="2"/>
  <c r="GZ136" i="2"/>
  <c r="GZ142" i="2"/>
  <c r="GZ135" i="2"/>
  <c r="GZ78" i="2"/>
  <c r="GZ37" i="2"/>
  <c r="GZ25" i="2"/>
  <c r="GZ196" i="2"/>
  <c r="GZ120" i="2"/>
  <c r="GZ176" i="2"/>
  <c r="GZ32" i="2"/>
  <c r="GZ201" i="2"/>
  <c r="GZ76" i="2"/>
  <c r="GZ172" i="2"/>
  <c r="GZ148" i="2"/>
  <c r="GZ15" i="2"/>
  <c r="GZ65" i="2"/>
  <c r="GZ41" i="2"/>
  <c r="GZ112" i="2"/>
  <c r="GZ181" i="2"/>
  <c r="GZ33" i="2"/>
  <c r="GZ145" i="2"/>
  <c r="GZ39" i="2"/>
  <c r="GZ104" i="2"/>
  <c r="GZ62" i="2"/>
  <c r="GZ197" i="2"/>
  <c r="GZ166" i="2"/>
  <c r="GZ29" i="2"/>
  <c r="GZ21" i="2"/>
  <c r="GZ111" i="2"/>
  <c r="GZ173" i="2"/>
  <c r="GZ141" i="2"/>
  <c r="GZ153" i="2"/>
  <c r="GZ94" i="2"/>
  <c r="GZ79" i="2"/>
  <c r="GZ109" i="2"/>
  <c r="GZ49" i="2"/>
  <c r="GZ93" i="2"/>
  <c r="GZ60" i="2"/>
  <c r="GZ55" i="2"/>
  <c r="GZ180" i="2"/>
  <c r="GZ187" i="2"/>
  <c r="GZ51" i="2"/>
  <c r="GZ194" i="2"/>
  <c r="GZ115" i="2"/>
  <c r="GZ3" i="2"/>
  <c r="C15" i="4" s="1"/>
  <c r="E15" i="4" s="1"/>
  <c r="F15" i="4" s="1"/>
  <c r="G15" i="4" s="1"/>
  <c r="L15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J47" i="2" l="1"/>
  <c r="FE84" i="2"/>
  <c r="FF83" i="2"/>
  <c r="FG83" i="2" s="1"/>
  <c r="FH83" i="2" s="1"/>
  <c r="FI83" i="2" s="1"/>
  <c r="FJ85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142" i="2" l="1"/>
  <c r="FJ153" i="2"/>
  <c r="FJ96" i="2"/>
  <c r="FJ184" i="2"/>
  <c r="FJ32" i="2"/>
  <c r="FJ120" i="2"/>
  <c r="FJ163" i="2"/>
  <c r="FJ57" i="2"/>
  <c r="FJ53" i="2"/>
  <c r="FJ112" i="2"/>
  <c r="FJ72" i="2"/>
  <c r="FJ19" i="2"/>
  <c r="FJ190" i="2"/>
  <c r="FJ171" i="2"/>
  <c r="FJ95" i="2"/>
  <c r="FJ65" i="2"/>
  <c r="FJ192" i="2"/>
  <c r="FJ101" i="2"/>
  <c r="FJ128" i="2"/>
  <c r="FJ108" i="2"/>
  <c r="FJ125" i="2"/>
  <c r="FJ143" i="2"/>
  <c r="FJ16" i="2"/>
  <c r="FJ114" i="2"/>
  <c r="FJ113" i="2"/>
  <c r="FJ38" i="2"/>
  <c r="FJ187" i="2"/>
  <c r="FJ138" i="2"/>
  <c r="FJ170" i="2"/>
  <c r="FJ133" i="2"/>
  <c r="FJ183" i="2"/>
  <c r="FJ82" i="2"/>
  <c r="FJ33" i="2"/>
  <c r="FJ124" i="2"/>
  <c r="FJ177" i="2"/>
  <c r="FJ26" i="2"/>
  <c r="FJ201" i="2"/>
  <c r="FJ139" i="2"/>
  <c r="FJ30" i="2"/>
  <c r="FJ15" i="2"/>
  <c r="FJ86" i="2"/>
  <c r="FJ68" i="2"/>
  <c r="FJ54" i="2"/>
  <c r="FJ164" i="2"/>
  <c r="FJ9" i="2"/>
  <c r="FJ132" i="2"/>
  <c r="FJ169" i="2"/>
  <c r="FJ180" i="2"/>
  <c r="FJ4" i="2"/>
  <c r="FJ181" i="2"/>
  <c r="FJ43" i="2"/>
  <c r="FJ173" i="2"/>
  <c r="FJ149" i="2"/>
  <c r="FJ99" i="2"/>
  <c r="FJ91" i="2"/>
  <c r="FJ84" i="2"/>
  <c r="FJ118" i="2"/>
  <c r="FJ61" i="2"/>
  <c r="FJ136" i="2"/>
  <c r="FJ52" i="2"/>
  <c r="FJ102" i="2"/>
  <c r="FJ42" i="2"/>
  <c r="FJ135" i="2"/>
  <c r="FJ49" i="2"/>
  <c r="FJ127" i="2"/>
  <c r="FJ40" i="2"/>
  <c r="FJ160" i="2"/>
  <c r="FJ193" i="2"/>
  <c r="FJ203" i="2"/>
  <c r="FJ25" i="2"/>
  <c r="FJ121" i="2"/>
  <c r="FJ92" i="2"/>
  <c r="FJ130" i="2"/>
  <c r="FJ21" i="2"/>
  <c r="FJ41" i="2"/>
  <c r="FJ129" i="2"/>
  <c r="FJ71" i="2"/>
  <c r="FJ5" i="2"/>
  <c r="FJ58" i="2"/>
  <c r="FJ107" i="2"/>
  <c r="FJ168" i="2"/>
  <c r="FJ178" i="2"/>
  <c r="FJ185" i="2"/>
  <c r="FJ202" i="2"/>
  <c r="FJ80" i="2"/>
  <c r="FJ94" i="2"/>
  <c r="FJ7" i="2"/>
  <c r="FJ191" i="2"/>
  <c r="FJ56" i="2"/>
  <c r="FJ151" i="2"/>
  <c r="FJ167" i="2"/>
  <c r="FJ89" i="2"/>
  <c r="FJ90" i="2"/>
  <c r="FJ37" i="2"/>
  <c r="FJ117" i="2"/>
  <c r="FJ67" i="2"/>
  <c r="FJ154" i="2"/>
  <c r="FJ165" i="2"/>
  <c r="FJ166" i="2"/>
  <c r="FJ17" i="2"/>
  <c r="FJ131" i="2"/>
  <c r="FJ36" i="2"/>
  <c r="FJ175" i="2"/>
  <c r="FJ162" i="2"/>
  <c r="FJ122" i="2"/>
  <c r="FJ147" i="2"/>
  <c r="FJ48" i="2"/>
  <c r="FJ158" i="2"/>
  <c r="FJ23" i="2"/>
  <c r="FJ14" i="2"/>
  <c r="FJ105" i="2"/>
  <c r="FJ194" i="2"/>
  <c r="FJ83" i="2"/>
  <c r="FJ159" i="2"/>
  <c r="FJ77" i="2"/>
  <c r="FJ110" i="2"/>
  <c r="FJ50" i="2"/>
  <c r="FJ76" i="2"/>
  <c r="FJ10" i="2"/>
  <c r="FJ6" i="2"/>
  <c r="FJ70" i="2"/>
  <c r="FJ188" i="2"/>
  <c r="FJ134" i="2"/>
  <c r="FJ111" i="2"/>
  <c r="FJ150" i="2"/>
  <c r="FJ189" i="2"/>
  <c r="FJ157" i="2"/>
  <c r="FJ29" i="2"/>
  <c r="FJ69" i="2"/>
  <c r="FJ119" i="2"/>
  <c r="FJ12" i="2"/>
  <c r="FJ179" i="2"/>
  <c r="FJ62" i="2"/>
  <c r="FJ199" i="2"/>
  <c r="FJ148" i="2"/>
  <c r="FJ145" i="2"/>
  <c r="FJ66" i="2"/>
  <c r="FJ79" i="2"/>
  <c r="FJ74" i="2"/>
  <c r="FJ182" i="2"/>
  <c r="FJ197" i="2"/>
  <c r="FJ172" i="2"/>
  <c r="FJ155" i="2"/>
  <c r="FJ87" i="2"/>
  <c r="FJ104" i="2"/>
  <c r="FJ3" i="2"/>
  <c r="C13" i="4" s="1"/>
  <c r="E13" i="4" s="1"/>
  <c r="F13" i="4" s="1"/>
  <c r="G13" i="4" s="1"/>
  <c r="L13" i="4" s="1"/>
  <c r="FJ98" i="2"/>
  <c r="FJ140" i="2"/>
  <c r="FJ59" i="2"/>
  <c r="FJ20" i="2"/>
  <c r="FJ81" i="2"/>
  <c r="FJ109" i="2"/>
  <c r="FJ73" i="2"/>
  <c r="FJ146" i="2"/>
  <c r="FJ34" i="2"/>
  <c r="FJ60" i="2"/>
  <c r="FJ97" i="2"/>
  <c r="FJ137" i="2"/>
  <c r="FJ88" i="2"/>
  <c r="FJ44" i="2"/>
  <c r="FJ123" i="2"/>
  <c r="FJ200" i="2"/>
  <c r="FJ55" i="2"/>
  <c r="FJ8" i="2"/>
  <c r="FJ115" i="2"/>
  <c r="FJ22" i="2"/>
  <c r="FJ78" i="2"/>
  <c r="FJ100" i="2"/>
  <c r="FJ144" i="2"/>
  <c r="FJ13" i="2"/>
  <c r="FJ45" i="2"/>
  <c r="FJ27" i="2"/>
  <c r="FJ63" i="2"/>
  <c r="FJ31" i="2"/>
  <c r="FJ35" i="2"/>
  <c r="FJ39" i="2"/>
  <c r="FJ51" i="2"/>
  <c r="FJ156" i="2"/>
  <c r="FJ126" i="2"/>
  <c r="FJ93" i="2"/>
  <c r="FJ174" i="2"/>
  <c r="FJ195" i="2"/>
  <c r="FJ196" i="2"/>
  <c r="FJ18" i="2"/>
  <c r="FJ103" i="2"/>
  <c r="FJ186" i="2"/>
  <c r="FJ198" i="2"/>
  <c r="FJ161" i="2"/>
  <c r="FJ64" i="2"/>
  <c r="FJ75" i="2"/>
  <c r="FJ106" i="2"/>
  <c r="FJ176" i="2"/>
  <c r="FJ141" i="2"/>
  <c r="FJ152" i="2"/>
  <c r="FJ116" i="2"/>
  <c r="FJ24" i="2"/>
  <c r="FJ28" i="2"/>
  <c r="FJ11" i="2"/>
  <c r="FJ46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GE114" i="2" l="1"/>
  <c r="GE119" i="2"/>
  <c r="GE91" i="2"/>
  <c r="GE74" i="2"/>
  <c r="GE61" i="2"/>
  <c r="GE199" i="2"/>
  <c r="GE30" i="2"/>
  <c r="GE44" i="2"/>
  <c r="GE116" i="2"/>
  <c r="GE67" i="2"/>
  <c r="GE48" i="2"/>
  <c r="GE134" i="2"/>
  <c r="GE181" i="2"/>
  <c r="GE202" i="2"/>
  <c r="GE108" i="2"/>
  <c r="GE15" i="2"/>
  <c r="GE68" i="2"/>
  <c r="GE177" i="2"/>
  <c r="GE203" i="2"/>
  <c r="GE19" i="2"/>
  <c r="GE113" i="2"/>
  <c r="GE192" i="2"/>
  <c r="GE151" i="2"/>
  <c r="GE10" i="2"/>
  <c r="GE125" i="2"/>
  <c r="GE39" i="2"/>
  <c r="GE97" i="2"/>
  <c r="GE54" i="2"/>
  <c r="GE35" i="2"/>
  <c r="GE196" i="2"/>
  <c r="GE172" i="2"/>
  <c r="GE112" i="2"/>
  <c r="GE72" i="2"/>
  <c r="GE81" i="2"/>
  <c r="GE139" i="2"/>
  <c r="GE140" i="2"/>
  <c r="GE90" i="2"/>
  <c r="GE59" i="2"/>
  <c r="GE41" i="2"/>
  <c r="GE145" i="2"/>
  <c r="GE173" i="2"/>
  <c r="GE193" i="2"/>
  <c r="GE53" i="2"/>
  <c r="GE4" i="2"/>
  <c r="GE197" i="2"/>
  <c r="GE96" i="2"/>
  <c r="GE64" i="2"/>
  <c r="GE169" i="2"/>
  <c r="GE26" i="2"/>
  <c r="GE126" i="2"/>
  <c r="GE36" i="2"/>
  <c r="GE180" i="2"/>
  <c r="GE147" i="2"/>
  <c r="GE56" i="2"/>
  <c r="GE27" i="2"/>
  <c r="GE95" i="2"/>
  <c r="GE63" i="2"/>
  <c r="GE73" i="2"/>
  <c r="GE31" i="2"/>
  <c r="GE161" i="2"/>
  <c r="GE83" i="2"/>
  <c r="GE11" i="2"/>
  <c r="GE106" i="2"/>
  <c r="GE122" i="2"/>
  <c r="GE144" i="2"/>
  <c r="GE162" i="2"/>
  <c r="GE168" i="2"/>
  <c r="GE131" i="2"/>
  <c r="GE155" i="2"/>
  <c r="GE32" i="2"/>
  <c r="GE7" i="2"/>
  <c r="GE104" i="2"/>
  <c r="GE98" i="2"/>
  <c r="GE109" i="2"/>
  <c r="GE191" i="2"/>
  <c r="GE152" i="2"/>
  <c r="GE85" i="2"/>
  <c r="GE79" i="2"/>
  <c r="GE118" i="2"/>
  <c r="GE117" i="2"/>
  <c r="GE128" i="2"/>
  <c r="GE158" i="2"/>
  <c r="GE50" i="2"/>
  <c r="GE133" i="2"/>
  <c r="GE198" i="2"/>
  <c r="GE182" i="2"/>
  <c r="GE159" i="2"/>
  <c r="GE156" i="2"/>
  <c r="GE174" i="2"/>
  <c r="GE8" i="2"/>
  <c r="GE75" i="2"/>
  <c r="GE115" i="2"/>
  <c r="GE13" i="2"/>
  <c r="GE132" i="2"/>
  <c r="GE93" i="2"/>
  <c r="GE164" i="2"/>
  <c r="GE138" i="2"/>
  <c r="GE66" i="2"/>
  <c r="GE149" i="2"/>
  <c r="GE5" i="2"/>
  <c r="GE55" i="2"/>
  <c r="GE24" i="2"/>
  <c r="GE121" i="2"/>
  <c r="GE178" i="2"/>
  <c r="GE40" i="2"/>
  <c r="GE137" i="2"/>
  <c r="GE160" i="2"/>
  <c r="GE9" i="2"/>
  <c r="GE43" i="2"/>
  <c r="GE22" i="2"/>
  <c r="GE62" i="2"/>
  <c r="GE52" i="2"/>
  <c r="GE57" i="2"/>
  <c r="GE187" i="2"/>
  <c r="GE47" i="2"/>
  <c r="GE77" i="2"/>
  <c r="GE6" i="2"/>
  <c r="GE12" i="2"/>
  <c r="GE127" i="2"/>
  <c r="GE146" i="2"/>
  <c r="GE166" i="2"/>
  <c r="GE120" i="2"/>
  <c r="GE185" i="2"/>
  <c r="GE105" i="2"/>
  <c r="GE33" i="2"/>
  <c r="GE135" i="2"/>
  <c r="GE186" i="2"/>
  <c r="GE100" i="2"/>
  <c r="GE87" i="2"/>
  <c r="GE200" i="2"/>
  <c r="GE107" i="2"/>
  <c r="GE14" i="2"/>
  <c r="GE176" i="2"/>
  <c r="GE70" i="2"/>
  <c r="GE92" i="2"/>
  <c r="GE148" i="2"/>
  <c r="GE189" i="2"/>
  <c r="GE17" i="2"/>
  <c r="GE195" i="2"/>
  <c r="GE175" i="2"/>
  <c r="GE103" i="2"/>
  <c r="GE29" i="2"/>
  <c r="GE21" i="2"/>
  <c r="GE142" i="2"/>
  <c r="GE167" i="2"/>
  <c r="GE123" i="2"/>
  <c r="GE141" i="2"/>
  <c r="GE111" i="2"/>
  <c r="GE101" i="2"/>
  <c r="GE170" i="2"/>
  <c r="GE46" i="2"/>
  <c r="GE124" i="2"/>
  <c r="GE86" i="2"/>
  <c r="GE78" i="2"/>
  <c r="GE143" i="2"/>
  <c r="GE110" i="2"/>
  <c r="GE194" i="2"/>
  <c r="GE171" i="2"/>
  <c r="GE42" i="2"/>
  <c r="GE154" i="2"/>
  <c r="GE179" i="2"/>
  <c r="GE163" i="2"/>
  <c r="GE82" i="2"/>
  <c r="GE37" i="2"/>
  <c r="GE102" i="2"/>
  <c r="GE16" i="2"/>
  <c r="GE80" i="2"/>
  <c r="GE89" i="2"/>
  <c r="GE18" i="2"/>
  <c r="GE201" i="2"/>
  <c r="GE25" i="2"/>
  <c r="GE165" i="2"/>
  <c r="GE129" i="2"/>
  <c r="GE38" i="2"/>
  <c r="GE188" i="2"/>
  <c r="GE58" i="2"/>
  <c r="GE184" i="2"/>
  <c r="GE94" i="2"/>
  <c r="GE60" i="2"/>
  <c r="GE51" i="2"/>
  <c r="GE69" i="2"/>
  <c r="GE84" i="2"/>
  <c r="GE157" i="2"/>
  <c r="GE183" i="2"/>
  <c r="GE76" i="2"/>
  <c r="GE190" i="2"/>
  <c r="GE3" i="2"/>
  <c r="C14" i="4" s="1"/>
  <c r="E14" i="4" s="1"/>
  <c r="F14" i="4" s="1"/>
  <c r="G14" i="4" s="1"/>
  <c r="L14" i="4" s="1"/>
  <c r="GE71" i="2"/>
  <c r="GE49" i="2"/>
  <c r="GE20" i="2"/>
  <c r="GE130" i="2"/>
  <c r="GE45" i="2"/>
  <c r="GE136" i="2"/>
  <c r="GE28" i="2"/>
  <c r="GE99" i="2"/>
  <c r="GE153" i="2"/>
  <c r="GE34" i="2"/>
  <c r="GE65" i="2"/>
  <c r="GE88" i="2"/>
  <c r="GE23" i="2"/>
  <c r="GE150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<sst xmlns="http://schemas.openxmlformats.org/spreadsheetml/2006/main" count="1183" uniqueCount="325">
  <si>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</si>
  <si>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</si>
  <si>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</si>
  <si>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</si>
  <si>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</si>
  <si>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</si>
  <si>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</si>
  <si>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</si>
  <si>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</si>
  <si>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</si>
  <si>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</si>
  <si>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</si>
  <si>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</si>
  <si>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</si>
  <si>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</si>
  <si>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</si>
  <si>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</si>
  <si>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</si>
  <si>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</si>
  <si>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</si>
  <si>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</si>
  <si>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</si>
  <si>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</si>
  <si>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</si>
  <si>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</si>
  <si>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</si>
  <si>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</si>
  <si>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</si>
  <si>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</si>
  <si>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</si>
  <si>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</si>
  <si>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</si>
  <si>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</si>
  <si>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</si>
  <si>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</si>
  <si>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</si>
  <si>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</si>
  <si>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</si>
  <si>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</si>
  <si>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</si>
  <si>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</si>
  <si>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</si>
  <si>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</si>
  <si>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</si>
  <si>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</si>
  <si>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</si>
  <si>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</si>
  <si>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</si>
  <si>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</si>
  <si>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</si>
  <si>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</si>
  <si>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</si>
  <si>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</si>
  <si>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</si>
  <si>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</si>
  <si>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</si>
  <si>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</si>
  <si>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</si>
  <si>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</si>
  <si>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</si>
  <si>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</si>
  <si>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</si>
  <si>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</si>
  <si>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</si>
  <si>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</si>
  <si>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</si>
  <si>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</si>
  <si>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</si>
  <si>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</si>
  <si>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</si>
  <si>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</si>
  <si>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</si>
  <si>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</si>
  <si>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</si>
  <si>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</si>
  <si>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</si>
  <si>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</si>
  <si>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</si>
  <si>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</si>
  <si>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</si>
  <si>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</si>
  <si>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</si>
  <si>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</si>
  <si>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</si>
  <si>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</si>
  <si>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</si>
  <si>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</si>
  <si>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</si>
  <si>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</si>
  <si>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</si>
  <si>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</si>
  <si>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</si>
  <si>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</si>
  <si>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</si>
  <si>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</si>
  <si>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</si>
  <si>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</si>
  <si>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</si>
  <si>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</si>
  <si>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</si>
  <si>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</si>
  <si>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</si>
  <si>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</si>
  <si>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</si>
  <si>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</si>
  <si>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</si>
  <si>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</si>
  <si>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</si>
  <si>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</si>
  <si>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</si>
  <si>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</si>
  <si>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</si>
  <si>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</si>
  <si>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</si>
  <si>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</si>
  <si>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</si>
  <si>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</si>
  <si>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</si>
  <si>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</si>
  <si>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</si>
  <si>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</si>
  <si>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</si>
  <si>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</si>
  <si>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</si>
  <si>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</si>
  <si>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</si>
  <si>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</si>
  <si>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</si>
  <si>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</si>
  <si>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</si>
  <si>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</si>
  <si>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</si>
  <si>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</si>
  <si>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</si>
  <si>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</si>
  <si>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</si>
  <si>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</si>
  <si>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</si>
  <si>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</si>
  <si>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</si>
  <si>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</si>
  <si>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</si>
  <si>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</si>
  <si>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</si>
  <si>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</si>
  <si>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</si>
  <si>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</si>
  <si>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</si>
  <si>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</si>
  <si>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</si>
  <si>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</si>
  <si>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</si>
  <si>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</si>
  <si>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</si>
  <si>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</si>
  <si>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</si>
  <si>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</si>
  <si>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</si>
  <si>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</si>
  <si>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</si>
  <si>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</si>
  <si>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</si>
  <si>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</si>
  <si>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</si>
  <si>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</si>
  <si>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</si>
  <si>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</si>
  <si>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</si>
  <si>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</si>
  <si>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</si>
  <si>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</si>
  <si>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</si>
  <si>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</si>
  <si>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</si>
  <si>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</si>
  <si>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</si>
  <si>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</si>
  <si>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</si>
  <si>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</si>
  <si>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</si>
  <si>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</si>
  <si>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</si>
  <si>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</si>
  <si>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</si>
  <si>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</si>
  <si>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</si>
  <si>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</si>
  <si>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</si>
  <si>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</si>
  <si>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</si>
  <si>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</si>
  <si>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</si>
  <si>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</si>
  <si>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</si>
  <si>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</si>
  <si>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</si>
  <si>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</si>
  <si>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</si>
  <si>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</si>
  <si>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</si>
  <si>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</si>
  <si>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</si>
  <si>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</si>
  <si>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</si>
  <si>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</si>
  <si>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</si>
  <si>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</si>
  <si>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</si>
  <si>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</si>
  <si>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</si>
  <si>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</si>
  <si>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</si>
  <si>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</si>
  <si>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</si>
  <si>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</si>
  <si>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</si>
  <si>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</si>
  <si>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</si>
  <si>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</si>
  <si>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</si>
  <si>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</si>
  <si>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</si>
  <si>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</si>
  <si>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</si>
  <si>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</si>
  <si>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</si>
  <si>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</si>
  <si>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</si>
  <si>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</si>
  <si>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</si>
  <si>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</si>
  <si>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</si>
  <si>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</si>
  <si>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</si>
  <si>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</si>
  <si>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</si>
  <si>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</si>
  <si>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</si>
  <si>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</si>
  <si>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</si>
  <si>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</si>
  <si>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</si>
  <si>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</si>
  <si>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</si>
  <si>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</si>
  <si>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</si>
  <si>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</si>
  <si>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</si>
  <si>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</si>
  <si>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</si>
  <si>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</si>
  <si>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</si>
  <si>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</si>
  <si>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</si>
  <si>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</si>
  <si>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</si>
  <si>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</si>
  <si>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</si>
  <si>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</si>
  <si>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</si>
  <si>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</si>
  <si>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</si>
  <si>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</si>
  <si>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</si>
  <si>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</si>
  <si>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</si>
  <si>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</si>
  <si>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</si>
  <si>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</si>
  <si>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</si>
  <si>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</si>
  <si>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</si>
  <si>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</si>
  <si>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</si>
  <si>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</si>
  <si>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</si>
  <si>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</si>
  <si>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</si>
  <si>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</si>
  <si>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</si>
  <si>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</si>
  <si>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</si>
  <si>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</si>
  <si>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</si>
  <si>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</si>
  <si>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</si>
  <si>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</si>
  <si>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</si>
  <si>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</si>
  <si>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</si>
  <si>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</si>
  <si>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</si>
  <si>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</si>
  <si>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</si>
  <si>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</si>
  <si>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</si>
  <si>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</si>
  <si>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</si>
  <si>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</si>
  <si>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</si>
  <si>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</si>
  <si>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</si>
  <si>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</si>
  <si>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</si>
  <si>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</si>
  <si>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</si>
  <si>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</si>
  <si>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</si>
  <si>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</si>
  <si>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</si>
  <si>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</si>
  <si>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</si>
  <si>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</si>
  <si>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</si>
  <si>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</si>
  <si>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</si>
  <si>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</si>
  <si>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</si>
  <si>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</si>
  <si>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</si>
  <si>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</si>
  <si>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</si>
  <si>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</si>
  <si>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</si>
  <si>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2/5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</si>
</sst>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606.4756720002963</c:v>
                </c:pt>
                <c:pt idx="97">
                  <c:v>617.16268463508527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608.76607282046416</c:v>
                </c:pt>
                <c:pt idx="112">
                  <c:v>617.92589503011754</c:v>
                </c:pt>
                <c:pt idx="113">
                  <c:v>627.08290360699937</c:v>
                </c:pt>
                <c:pt idx="114">
                  <c:v>636.237145425721</c:v>
                </c:pt>
                <c:pt idx="115">
                  <c:v>645.38866590218879</c:v>
                </c:pt>
                <c:pt idx="116">
                  <c:v>599.60338857466706</c:v>
                </c:pt>
                <c:pt idx="117">
                  <c:v>599.60338857466706</c:v>
                </c:pt>
                <c:pt idx="118">
                  <c:v>599.60338857466706</c:v>
                </c:pt>
                <c:pt idx="119">
                  <c:v>599.60338857466706</c:v>
                </c:pt>
                <c:pt idx="120">
                  <c:v>599.60338857466706</c:v>
                </c:pt>
                <c:pt idx="121">
                  <c:v>599.60338857466706</c:v>
                </c:pt>
                <c:pt idx="122">
                  <c:v>599.60338857466706</c:v>
                </c:pt>
                <c:pt idx="123">
                  <c:v>599.60338857466706</c:v>
                </c:pt>
                <c:pt idx="124">
                  <c:v>599.60338857466706</c:v>
                </c:pt>
                <c:pt idx="125">
                  <c:v>599.60338857466706</c:v>
                </c:pt>
                <c:pt idx="126">
                  <c:v>599.60338857466706</c:v>
                </c:pt>
                <c:pt idx="127">
                  <c:v>599.60338857466706</c:v>
                </c:pt>
                <c:pt idx="128">
                  <c:v>599.60338857466706</c:v>
                </c:pt>
                <c:pt idx="129">
                  <c:v>599.60338857466706</c:v>
                </c:pt>
                <c:pt idx="130">
                  <c:v>599.60338857466706</c:v>
                </c:pt>
                <c:pt idx="131">
                  <c:v>599.60338857466706</c:v>
                </c:pt>
                <c:pt idx="132">
                  <c:v>599.60338857466706</c:v>
                </c:pt>
                <c:pt idx="133">
                  <c:v>599.60338857466706</c:v>
                </c:pt>
                <c:pt idx="134">
                  <c:v>599.60338857466706</c:v>
                </c:pt>
                <c:pt idx="135">
                  <c:v>599.60338857466706</c:v>
                </c:pt>
                <c:pt idx="136">
                  <c:v>599.60338857466706</c:v>
                </c:pt>
                <c:pt idx="137">
                  <c:v>599.60338857466706</c:v>
                </c:pt>
                <c:pt idx="138">
                  <c:v>599.60338857466706</c:v>
                </c:pt>
                <c:pt idx="139">
                  <c:v>599.60338857466706</c:v>
                </c:pt>
                <c:pt idx="140">
                  <c:v>599.60338857466706</c:v>
                </c:pt>
                <c:pt idx="141">
                  <c:v>599.60338857466706</c:v>
                </c:pt>
                <c:pt idx="142">
                  <c:v>599.60338857466706</c:v>
                </c:pt>
                <c:pt idx="143">
                  <c:v>599.60338857466706</c:v>
                </c:pt>
                <c:pt idx="144">
                  <c:v>599.60338857466706</c:v>
                </c:pt>
                <c:pt idx="145">
                  <c:v>599.60338857466706</c:v>
                </c:pt>
                <c:pt idx="146">
                  <c:v>599.60338857466706</c:v>
                </c:pt>
                <c:pt idx="147">
                  <c:v>599.60338857466706</c:v>
                </c:pt>
                <c:pt idx="148">
                  <c:v>599.60338857466706</c:v>
                </c:pt>
                <c:pt idx="149">
                  <c:v>599.60338857466706</c:v>
                </c:pt>
                <c:pt idx="150">
                  <c:v>599.60338857466706</c:v>
                </c:pt>
                <c:pt idx="151">
                  <c:v>599.60338857466706</c:v>
                </c:pt>
                <c:pt idx="152">
                  <c:v>599.60338857466706</c:v>
                </c:pt>
                <c:pt idx="153">
                  <c:v>599.60338857466706</c:v>
                </c:pt>
                <c:pt idx="154">
                  <c:v>599.60338857466706</c:v>
                </c:pt>
                <c:pt idx="155">
                  <c:v>599.60338857466706</c:v>
                </c:pt>
                <c:pt idx="156">
                  <c:v>599.60338857466706</c:v>
                </c:pt>
                <c:pt idx="157">
                  <c:v>599.60338857466706</c:v>
                </c:pt>
                <c:pt idx="158">
                  <c:v>599.60338857466706</c:v>
                </c:pt>
                <c:pt idx="159">
                  <c:v>599.60338857466706</c:v>
                </c:pt>
                <c:pt idx="160">
                  <c:v>599.60338857466706</c:v>
                </c:pt>
                <c:pt idx="161">
                  <c:v>599.60338857466706</c:v>
                </c:pt>
                <c:pt idx="162">
                  <c:v>599.60338857466706</c:v>
                </c:pt>
                <c:pt idx="163">
                  <c:v>599.60338857466706</c:v>
                </c:pt>
                <c:pt idx="164">
                  <c:v>599.60338857466706</c:v>
                </c:pt>
                <c:pt idx="165">
                  <c:v>599.60338857466706</c:v>
                </c:pt>
                <c:pt idx="166">
                  <c:v>599.60338857466706</c:v>
                </c:pt>
                <c:pt idx="167">
                  <c:v>599.60338857466706</c:v>
                </c:pt>
                <c:pt idx="168">
                  <c:v>599.60338857466706</c:v>
                </c:pt>
                <c:pt idx="169">
                  <c:v>599.60338857466706</c:v>
                </c:pt>
                <c:pt idx="170">
                  <c:v>599.60338857466706</c:v>
                </c:pt>
                <c:pt idx="171">
                  <c:v>599.60338857466706</c:v>
                </c:pt>
                <c:pt idx="172">
                  <c:v>599.60338857466706</c:v>
                </c:pt>
                <c:pt idx="173">
                  <c:v>599.60338857466706</c:v>
                </c:pt>
                <c:pt idx="174">
                  <c:v>599.60338857466706</c:v>
                </c:pt>
                <c:pt idx="175">
                  <c:v>599.60338857466706</c:v>
                </c:pt>
                <c:pt idx="176">
                  <c:v>599.60338857466706</c:v>
                </c:pt>
                <c:pt idx="177">
                  <c:v>599.60338857466706</c:v>
                </c:pt>
                <c:pt idx="178">
                  <c:v>599.60338857466706</c:v>
                </c:pt>
                <c:pt idx="179">
                  <c:v>599.60338857466706</c:v>
                </c:pt>
                <c:pt idx="180">
                  <c:v>599.60338857466706</c:v>
                </c:pt>
                <c:pt idx="181">
                  <c:v>599.60338857466706</c:v>
                </c:pt>
                <c:pt idx="182">
                  <c:v>599.60338857466706</c:v>
                </c:pt>
                <c:pt idx="183">
                  <c:v>599.60338857466706</c:v>
                </c:pt>
                <c:pt idx="184">
                  <c:v>599.60338857466706</c:v>
                </c:pt>
                <c:pt idx="185">
                  <c:v>599.60338857466706</c:v>
                </c:pt>
                <c:pt idx="186">
                  <c:v>599.60338857466706</c:v>
                </c:pt>
                <c:pt idx="187">
                  <c:v>599.60338857466706</c:v>
                </c:pt>
                <c:pt idx="188">
                  <c:v>599.60338857466706</c:v>
                </c:pt>
                <c:pt idx="189">
                  <c:v>599.60338857466706</c:v>
                </c:pt>
                <c:pt idx="190">
                  <c:v>599.60338857466706</c:v>
                </c:pt>
                <c:pt idx="191">
                  <c:v>599.60338857466706</c:v>
                </c:pt>
                <c:pt idx="192">
                  <c:v>599.60338857466706</c:v>
                </c:pt>
                <c:pt idx="193">
                  <c:v>599.60338857466706</c:v>
                </c:pt>
                <c:pt idx="194">
                  <c:v>599.60338857466706</c:v>
                </c:pt>
                <c:pt idx="195">
                  <c:v>599.60338857466706</c:v>
                </c:pt>
                <c:pt idx="196">
                  <c:v>599.60338857466706</c:v>
                </c:pt>
                <c:pt idx="197">
                  <c:v>599.60338857466706</c:v>
                </c:pt>
                <c:pt idx="198">
                  <c:v>599.60338857466706</c:v>
                </c:pt>
                <c:pt idx="199">
                  <c:v>599.60338857466706</c:v>
                </c:pt>
                <c:pt idx="200">
                  <c:v>599.60338857466706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2.5190532665630827</c:v>
                </c:pt>
                <c:pt idx="2">
                  <c:v>3.1687081667398167</c:v>
                </c:pt>
                <c:pt idx="3">
                  <c:v>3.9865614601985349</c:v>
                </c:pt>
                <c:pt idx="4">
                  <c:v>5.0163202361113051</c:v>
                </c:pt>
                <c:pt idx="5">
                  <c:v>6.3130879223073455</c:v>
                </c:pt>
                <c:pt idx="6">
                  <c:v>7.9463452208055463</c:v>
                </c:pt>
                <c:pt idx="7">
                  <c:v>10.003713038446195</c:v>
                </c:pt>
                <c:pt idx="8">
                  <c:v>12.59570310211417</c:v>
                </c:pt>
                <c:pt idx="9">
                  <c:v>15.86171618218548</c:v>
                </c:pt>
                <c:pt idx="10">
                  <c:v>19.977616413303661</c:v>
                </c:pt>
                <c:pt idx="11">
                  <c:v>25.165296892949996</c:v>
                </c:pt>
                <c:pt idx="12">
                  <c:v>31.704761356540562</c:v>
                </c:pt>
                <c:pt idx="13">
                  <c:v>39.949385347859533</c:v>
                </c:pt>
                <c:pt idx="14">
                  <c:v>50.34519561281224</c:v>
                </c:pt>
                <c:pt idx="15">
                  <c:v>63.455228171043764</c:v>
                </c:pt>
                <c:pt idx="16">
                  <c:v>79.990305975915703</c:v>
                </c:pt>
                <c:pt idx="17">
                  <c:v>100.84793184155241</c:v>
                </c:pt>
                <c:pt idx="18">
                  <c:v>127.16144112014972</c:v>
                </c:pt>
                <c:pt idx="19">
                  <c:v>160.36212642057541</c:v>
                </c:pt>
                <c:pt idx="20">
                  <c:v>202.25776507632233</c:v>
                </c:pt>
                <c:pt idx="21">
                  <c:v>173.55265168473866</c:v>
                </c:pt>
                <c:pt idx="22">
                  <c:v>190.45035477579151</c:v>
                </c:pt>
                <c:pt idx="23">
                  <c:v>207.31313753029789</c:v>
                </c:pt>
                <c:pt idx="24">
                  <c:v>224.14424082064872</c:v>
                </c:pt>
                <c:pt idx="25">
                  <c:v>240.94637860003544</c:v>
                </c:pt>
                <c:pt idx="26">
                  <c:v>232.21273151004846</c:v>
                </c:pt>
                <c:pt idx="27">
                  <c:v>250.34379664975143</c:v>
                </c:pt>
                <c:pt idx="28">
                  <c:v>268.44509403501723</c:v>
                </c:pt>
                <c:pt idx="29">
                  <c:v>286.51891307475512</c:v>
                </c:pt>
                <c:pt idx="30">
                  <c:v>304.56723069319679</c:v>
                </c:pt>
                <c:pt idx="31">
                  <c:v>285.51549805235203</c:v>
                </c:pt>
                <c:pt idx="32">
                  <c:v>304.90122958502059</c:v>
                </c:pt>
                <c:pt idx="33">
                  <c:v>324.25956140199474</c:v>
                </c:pt>
                <c:pt idx="34">
                  <c:v>343.59235877087173</c:v>
                </c:pt>
                <c:pt idx="35">
                  <c:v>362.90125995557429</c:v>
                </c:pt>
                <c:pt idx="36">
                  <c:v>333.59571809025681</c:v>
                </c:pt>
                <c:pt idx="37">
                  <c:v>352.58386588275107</c:v>
                </c:pt>
                <c:pt idx="38">
                  <c:v>371.54960739396319</c:v>
                </c:pt>
                <c:pt idx="39">
                  <c:v>390.49424676672493</c:v>
                </c:pt>
                <c:pt idx="40">
                  <c:v>409.41895132244662</c:v>
                </c:pt>
                <c:pt idx="41">
                  <c:v>374.20974903573415</c:v>
                </c:pt>
                <c:pt idx="42">
                  <c:v>392.15509020880739</c:v>
                </c:pt>
                <c:pt idx="43">
                  <c:v>410.0826272965067</c:v>
                </c:pt>
                <c:pt idx="44">
                  <c:v>427.99324784652998</c:v>
                </c:pt>
                <c:pt idx="45">
                  <c:v>445.88775909204782</c:v>
                </c:pt>
                <c:pt idx="46">
                  <c:v>404.7725663863921</c:v>
                </c:pt>
                <c:pt idx="47">
                  <c:v>423.35133170920341</c:v>
                </c:pt>
                <c:pt idx="48">
                  <c:v>441.9125544305254</c:v>
                </c:pt>
                <c:pt idx="49">
                  <c:v>460.45707467656558</c:v>
                </c:pt>
                <c:pt idx="50">
                  <c:v>478.98565941806777</c:v>
                </c:pt>
                <c:pt idx="51">
                  <c:v>437.27384609850304</c:v>
                </c:pt>
                <c:pt idx="52">
                  <c:v>453.50478673498765</c:v>
                </c:pt>
                <c:pt idx="53">
                  <c:v>469.72331365057767</c:v>
                </c:pt>
                <c:pt idx="54">
                  <c:v>485.92991564672792</c:v>
                </c:pt>
                <c:pt idx="55">
                  <c:v>502.1250462743144</c:v>
                </c:pt>
                <c:pt idx="56">
                  <c:v>460.12606445231495</c:v>
                </c:pt>
                <c:pt idx="57">
                  <c:v>476.00889611215524</c:v>
                </c:pt>
                <c:pt idx="58">
                  <c:v>491.88045730137583</c:v>
                </c:pt>
                <c:pt idx="59">
                  <c:v>507.74116274934249</c:v>
                </c:pt>
                <c:pt idx="60">
                  <c:v>523.59139917298648</c:v>
                </c:pt>
                <c:pt idx="61">
                  <c:v>477.66270222958809</c:v>
                </c:pt>
                <c:pt idx="62">
                  <c:v>492.87206528378442</c:v>
                </c:pt>
                <c:pt idx="63">
                  <c:v>508.07148149252976</c:v>
                </c:pt>
                <c:pt idx="64">
                  <c:v>523.26129022176121</c:v>
                </c:pt>
                <c:pt idx="65">
                  <c:v>538.44180953565876</c:v>
                </c:pt>
                <c:pt idx="66">
                  <c:v>492.21099800137699</c:v>
                </c:pt>
                <c:pt idx="67">
                  <c:v>507.08051163078727</c:v>
                </c:pt>
                <c:pt idx="68">
                  <c:v>521.94081049197484</c:v>
                </c:pt>
                <c:pt idx="69">
                  <c:v>536.79219379540234</c:v>
                </c:pt>
                <c:pt idx="70">
                  <c:v>551.63494285165018</c:v>
                </c:pt>
                <c:pt idx="71">
                  <c:v>513.68620830921793</c:v>
                </c:pt>
                <c:pt idx="72">
                  <c:v>528.54250886235877</c:v>
                </c:pt>
                <c:pt idx="73">
                  <c:v>543.39002099916354</c:v>
                </c:pt>
                <c:pt idx="74">
                  <c:v>558.22901857759996</c:v>
                </c:pt>
                <c:pt idx="75">
                  <c:v>573.05975971536157</c:v>
                </c:pt>
                <c:pt idx="76">
                  <c:v>535.14247147610877</c:v>
                </c:pt>
                <c:pt idx="77">
                  <c:v>548.33728653000833</c:v>
                </c:pt>
                <c:pt idx="78">
                  <c:v>561.52544355316832</c:v>
                </c:pt>
                <c:pt idx="79">
                  <c:v>574.7071209020188</c:v>
                </c:pt>
                <c:pt idx="80">
                  <c:v>587.88248808694345</c:v>
                </c:pt>
                <c:pt idx="81">
                  <c:v>587.88248808694345</c:v>
                </c:pt>
                <c:pt idx="82">
                  <c:v>587.88248808694345</c:v>
                </c:pt>
                <c:pt idx="83">
                  <c:v>587.88248808694345</c:v>
                </c:pt>
                <c:pt idx="84">
                  <c:v>587.88248808694345</c:v>
                </c:pt>
                <c:pt idx="85">
                  <c:v>587.88248808694345</c:v>
                </c:pt>
                <c:pt idx="86">
                  <c:v>587.88248808694345</c:v>
                </c:pt>
                <c:pt idx="87">
                  <c:v>587.88248808694345</c:v>
                </c:pt>
                <c:pt idx="88">
                  <c:v>587.88248808694345</c:v>
                </c:pt>
                <c:pt idx="89">
                  <c:v>587.88248808694345</c:v>
                </c:pt>
                <c:pt idx="90">
                  <c:v>587.88248808694345</c:v>
                </c:pt>
                <c:pt idx="91">
                  <c:v>587.88248808694345</c:v>
                </c:pt>
                <c:pt idx="92">
                  <c:v>587.88248808694345</c:v>
                </c:pt>
                <c:pt idx="93">
                  <c:v>587.88248808694345</c:v>
                </c:pt>
                <c:pt idx="94">
                  <c:v>587.88248808694345</c:v>
                </c:pt>
                <c:pt idx="95">
                  <c:v>587.88248808694345</c:v>
                </c:pt>
                <c:pt idx="96">
                  <c:v>587.88248808694345</c:v>
                </c:pt>
                <c:pt idx="97">
                  <c:v>587.88248808694345</c:v>
                </c:pt>
                <c:pt idx="98">
                  <c:v>587.88248808694345</c:v>
                </c:pt>
                <c:pt idx="99">
                  <c:v>587.88248808694345</c:v>
                </c:pt>
                <c:pt idx="100">
                  <c:v>587.88248808694345</c:v>
                </c:pt>
                <c:pt idx="101">
                  <c:v>587.88248808694345</c:v>
                </c:pt>
                <c:pt idx="102">
                  <c:v>587.88248808694345</c:v>
                </c:pt>
                <c:pt idx="103">
                  <c:v>587.88248808694345</c:v>
                </c:pt>
                <c:pt idx="104">
                  <c:v>587.88248808694345</c:v>
                </c:pt>
                <c:pt idx="105">
                  <c:v>587.88248808694345</c:v>
                </c:pt>
                <c:pt idx="106">
                  <c:v>587.88248808694345</c:v>
                </c:pt>
                <c:pt idx="107">
                  <c:v>587.88248808694345</c:v>
                </c:pt>
                <c:pt idx="108">
                  <c:v>587.88248808694345</c:v>
                </c:pt>
                <c:pt idx="109">
                  <c:v>587.88248808694345</c:v>
                </c:pt>
                <c:pt idx="110">
                  <c:v>587.88248808694345</c:v>
                </c:pt>
                <c:pt idx="111">
                  <c:v>587.88248808694345</c:v>
                </c:pt>
                <c:pt idx="112">
                  <c:v>587.88248808694345</c:v>
                </c:pt>
                <c:pt idx="113">
                  <c:v>587.88248808694345</c:v>
                </c:pt>
                <c:pt idx="114">
                  <c:v>587.88248808694345</c:v>
                </c:pt>
                <c:pt idx="115">
                  <c:v>587.88248808694345</c:v>
                </c:pt>
                <c:pt idx="116">
                  <c:v>587.88248808694345</c:v>
                </c:pt>
                <c:pt idx="117">
                  <c:v>587.88248808694345</c:v>
                </c:pt>
                <c:pt idx="118">
                  <c:v>587.88248808694345</c:v>
                </c:pt>
                <c:pt idx="119">
                  <c:v>587.88248808694345</c:v>
                </c:pt>
                <c:pt idx="120">
                  <c:v>587.88248808694345</c:v>
                </c:pt>
                <c:pt idx="121">
                  <c:v>587.88248808694345</c:v>
                </c:pt>
                <c:pt idx="122">
                  <c:v>587.88248808694345</c:v>
                </c:pt>
                <c:pt idx="123">
                  <c:v>587.88248808694345</c:v>
                </c:pt>
                <c:pt idx="124">
                  <c:v>587.88248808694345</c:v>
                </c:pt>
                <c:pt idx="125">
                  <c:v>587.88248808694345</c:v>
                </c:pt>
                <c:pt idx="126">
                  <c:v>587.88248808694345</c:v>
                </c:pt>
                <c:pt idx="127">
                  <c:v>587.88248808694345</c:v>
                </c:pt>
                <c:pt idx="128">
                  <c:v>587.88248808694345</c:v>
                </c:pt>
                <c:pt idx="129">
                  <c:v>587.88248808694345</c:v>
                </c:pt>
                <c:pt idx="130">
                  <c:v>587.88248808694345</c:v>
                </c:pt>
                <c:pt idx="131">
                  <c:v>587.88248808694345</c:v>
                </c:pt>
                <c:pt idx="132">
                  <c:v>587.88248808694345</c:v>
                </c:pt>
                <c:pt idx="133">
                  <c:v>587.88248808694345</c:v>
                </c:pt>
                <c:pt idx="134">
                  <c:v>587.88248808694345</c:v>
                </c:pt>
                <c:pt idx="135">
                  <c:v>587.88248808694345</c:v>
                </c:pt>
                <c:pt idx="136">
                  <c:v>587.88248808694345</c:v>
                </c:pt>
                <c:pt idx="137">
                  <c:v>587.88248808694345</c:v>
                </c:pt>
                <c:pt idx="138">
                  <c:v>587.88248808694345</c:v>
                </c:pt>
                <c:pt idx="139">
                  <c:v>587.88248808694345</c:v>
                </c:pt>
                <c:pt idx="140">
                  <c:v>587.88248808694345</c:v>
                </c:pt>
                <c:pt idx="141">
                  <c:v>587.88248808694345</c:v>
                </c:pt>
                <c:pt idx="142">
                  <c:v>587.88248808694345</c:v>
                </c:pt>
                <c:pt idx="143">
                  <c:v>587.88248808694345</c:v>
                </c:pt>
                <c:pt idx="144">
                  <c:v>587.88248808694345</c:v>
                </c:pt>
                <c:pt idx="145">
                  <c:v>587.88248808694345</c:v>
                </c:pt>
                <c:pt idx="146">
                  <c:v>587.88248808694345</c:v>
                </c:pt>
                <c:pt idx="147">
                  <c:v>587.88248808694345</c:v>
                </c:pt>
                <c:pt idx="148">
                  <c:v>587.88248808694345</c:v>
                </c:pt>
                <c:pt idx="149">
                  <c:v>587.88248808694345</c:v>
                </c:pt>
                <c:pt idx="150">
                  <c:v>587.88248808694345</c:v>
                </c:pt>
                <c:pt idx="151">
                  <c:v>587.88248808694345</c:v>
                </c:pt>
                <c:pt idx="152">
                  <c:v>587.88248808694345</c:v>
                </c:pt>
                <c:pt idx="153">
                  <c:v>587.88248808694345</c:v>
                </c:pt>
                <c:pt idx="154">
                  <c:v>587.88248808694345</c:v>
                </c:pt>
                <c:pt idx="155">
                  <c:v>587.88248808694345</c:v>
                </c:pt>
                <c:pt idx="156">
                  <c:v>587.88248808694345</c:v>
                </c:pt>
                <c:pt idx="157">
                  <c:v>587.88248808694345</c:v>
                </c:pt>
                <c:pt idx="158">
                  <c:v>587.88248808694345</c:v>
                </c:pt>
                <c:pt idx="159">
                  <c:v>587.88248808694345</c:v>
                </c:pt>
                <c:pt idx="160">
                  <c:v>587.88248808694345</c:v>
                </c:pt>
                <c:pt idx="161">
                  <c:v>587.88248808694345</c:v>
                </c:pt>
                <c:pt idx="162">
                  <c:v>587.88248808694345</c:v>
                </c:pt>
                <c:pt idx="163">
                  <c:v>587.88248808694345</c:v>
                </c:pt>
                <c:pt idx="164">
                  <c:v>587.88248808694345</c:v>
                </c:pt>
                <c:pt idx="165">
                  <c:v>587.88248808694345</c:v>
                </c:pt>
                <c:pt idx="166">
                  <c:v>587.88248808694345</c:v>
                </c:pt>
                <c:pt idx="167">
                  <c:v>587.88248808694345</c:v>
                </c:pt>
                <c:pt idx="168">
                  <c:v>587.88248808694345</c:v>
                </c:pt>
                <c:pt idx="169">
                  <c:v>587.88248808694345</c:v>
                </c:pt>
                <c:pt idx="170">
                  <c:v>587.88248808694345</c:v>
                </c:pt>
                <c:pt idx="171">
                  <c:v>587.88248808694345</c:v>
                </c:pt>
                <c:pt idx="172">
                  <c:v>587.88248808694345</c:v>
                </c:pt>
                <c:pt idx="173">
                  <c:v>587.88248808694345</c:v>
                </c:pt>
                <c:pt idx="174">
                  <c:v>587.88248808694345</c:v>
                </c:pt>
                <c:pt idx="175">
                  <c:v>587.88248808694345</c:v>
                </c:pt>
                <c:pt idx="176">
                  <c:v>587.88248808694345</c:v>
                </c:pt>
                <c:pt idx="177">
                  <c:v>587.88248808694345</c:v>
                </c:pt>
                <c:pt idx="178">
                  <c:v>587.88248808694345</c:v>
                </c:pt>
                <c:pt idx="179">
                  <c:v>587.88248808694345</c:v>
                </c:pt>
                <c:pt idx="180">
                  <c:v>587.88248808694345</c:v>
                </c:pt>
                <c:pt idx="181">
                  <c:v>587.88248808694345</c:v>
                </c:pt>
                <c:pt idx="182">
                  <c:v>587.88248808694345</c:v>
                </c:pt>
                <c:pt idx="183">
                  <c:v>587.88248808694345</c:v>
                </c:pt>
                <c:pt idx="184">
                  <c:v>587.88248808694345</c:v>
                </c:pt>
                <c:pt idx="185">
                  <c:v>587.88248808694345</c:v>
                </c:pt>
                <c:pt idx="186">
                  <c:v>587.88248808694345</c:v>
                </c:pt>
                <c:pt idx="187">
                  <c:v>587.88248808694345</c:v>
                </c:pt>
                <c:pt idx="188">
                  <c:v>587.88248808694345</c:v>
                </c:pt>
                <c:pt idx="189">
                  <c:v>587.88248808694345</c:v>
                </c:pt>
                <c:pt idx="190">
                  <c:v>587.88248808694345</c:v>
                </c:pt>
                <c:pt idx="191">
                  <c:v>587.88248808694345</c:v>
                </c:pt>
                <c:pt idx="192">
                  <c:v>587.88248808694345</c:v>
                </c:pt>
                <c:pt idx="193">
                  <c:v>587.88248808694345</c:v>
                </c:pt>
                <c:pt idx="194">
                  <c:v>587.88248808694345</c:v>
                </c:pt>
                <c:pt idx="195">
                  <c:v>587.88248808694345</c:v>
                </c:pt>
                <c:pt idx="196">
                  <c:v>587.88248808694345</c:v>
                </c:pt>
                <c:pt idx="197">
                  <c:v>587.88248808694345</c:v>
                </c:pt>
                <c:pt idx="198">
                  <c:v>587.88248808694345</c:v>
                </c:pt>
                <c:pt idx="199">
                  <c:v>587.88248808694345</c:v>
                </c:pt>
                <c:pt idx="200">
                  <c:v>587.88248808694345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3.1042643505229663</c:v>
                </c:pt>
                <c:pt idx="2">
                  <c:v>3.9117642757299911</c:v>
                </c:pt>
                <c:pt idx="3">
                  <c:v>4.9301290524746477</c:v>
                </c:pt>
                <c:pt idx="4">
                  <c:v>6.2146223450829501</c:v>
                </c:pt>
                <c:pt idx="5">
                  <c:v>7.8350403275523961</c:v>
                </c:pt>
                <c:pt idx="6">
                  <c:v>9.8795451969182846</c:v>
                </c:pt>
                <c:pt idx="7">
                  <c:v>12.459512829585032</c:v>
                </c:pt>
                <c:pt idx="8">
                  <c:v>15.715663572984148</c:v>
                </c:pt>
                <c:pt idx="9">
                  <c:v>19.825816682991903</c:v>
                </c:pt>
                <c:pt idx="10">
                  <c:v>25.014699491454234</c:v>
                </c:pt>
                <c:pt idx="11">
                  <c:v>48.591024385686815</c:v>
                </c:pt>
                <c:pt idx="12">
                  <c:v>71.851517457889358</c:v>
                </c:pt>
                <c:pt idx="13">
                  <c:v>94.916502895640136</c:v>
                </c:pt>
                <c:pt idx="14">
                  <c:v>117.84085485605193</c:v>
                </c:pt>
                <c:pt idx="15">
                  <c:v>140.65596743833868</c:v>
                </c:pt>
                <c:pt idx="16">
                  <c:v>102.14680795061109</c:v>
                </c:pt>
                <c:pt idx="17">
                  <c:v>131.37263409422076</c:v>
                </c:pt>
                <c:pt idx="18">
                  <c:v>160.44060977285537</c:v>
                </c:pt>
                <c:pt idx="19">
                  <c:v>189.38349101963934</c:v>
                </c:pt>
                <c:pt idx="20">
                  <c:v>218.22312573751944</c:v>
                </c:pt>
                <c:pt idx="21">
                  <c:v>175.97468557906811</c:v>
                </c:pt>
                <c:pt idx="22">
                  <c:v>206.94924679590613</c:v>
                </c:pt>
                <c:pt idx="23">
                  <c:v>237.81654602419815</c:v>
                </c:pt>
                <c:pt idx="24">
                  <c:v>268.59247034924738</c:v>
                </c:pt>
                <c:pt idx="25">
                  <c:v>299.28895999218292</c:v>
                </c:pt>
                <c:pt idx="26">
                  <c:v>256.1259217726236</c:v>
                </c:pt>
                <c:pt idx="27">
                  <c:v>285.60915345709321</c:v>
                </c:pt>
                <c:pt idx="28">
                  <c:v>315.02425837022901</c:v>
                </c:pt>
                <c:pt idx="29">
                  <c:v>344.37848728901122</c:v>
                </c:pt>
                <c:pt idx="30">
                  <c:v>373.67775378131773</c:v>
                </c:pt>
                <c:pt idx="31">
                  <c:v>327.84800604214905</c:v>
                </c:pt>
                <c:pt idx="32">
                  <c:v>354.28835078897447</c:v>
                </c:pt>
                <c:pt idx="33">
                  <c:v>380.68547719043931</c:v>
                </c:pt>
                <c:pt idx="34">
                  <c:v>407.04280051298912</c:v>
                </c:pt>
                <c:pt idx="35">
                  <c:v>433.36325788318953</c:v>
                </c:pt>
                <c:pt idx="36">
                  <c:v>384.8063530090264</c:v>
                </c:pt>
                <c:pt idx="37">
                  <c:v>408.27737426224098</c:v>
                </c:pt>
                <c:pt idx="38">
                  <c:v>431.71925936589827</c:v>
                </c:pt>
                <c:pt idx="39">
                  <c:v>455.13381148368143</c:v>
                </c:pt>
                <c:pt idx="40">
                  <c:v>478.52263325233702</c:v>
                </c:pt>
                <c:pt idx="41">
                  <c:v>426.7864543232979</c:v>
                </c:pt>
                <c:pt idx="42">
                  <c:v>446.92118768795041</c:v>
                </c:pt>
                <c:pt idx="43">
                  <c:v>467.03650905023113</c:v>
                </c:pt>
                <c:pt idx="44">
                  <c:v>487.13337154695296</c:v>
                </c:pt>
                <c:pt idx="45">
                  <c:v>507.21264330953471</c:v>
                </c:pt>
                <c:pt idx="46">
                  <c:v>475.65165795068168</c:v>
                </c:pt>
                <c:pt idx="47">
                  <c:v>493.281917555973</c:v>
                </c:pt>
                <c:pt idx="48">
                  <c:v>510.89882453659533</c:v>
                </c:pt>
                <c:pt idx="49">
                  <c:v>528.50290387292728</c:v>
                </c:pt>
                <c:pt idx="50">
                  <c:v>546.09464274073594</c:v>
                </c:pt>
                <c:pt idx="51">
                  <c:v>522.3633716587924</c:v>
                </c:pt>
                <c:pt idx="52">
                  <c:v>537.50484084926518</c:v>
                </c:pt>
                <c:pt idx="53">
                  <c:v>552.63734833627166</c:v>
                </c:pt>
                <c:pt idx="54">
                  <c:v>567.76117396419647</c:v>
                </c:pt>
                <c:pt idx="55">
                  <c:v>582.87658146020169</c:v>
                </c:pt>
                <c:pt idx="56">
                  <c:v>562.85708424728375</c:v>
                </c:pt>
                <c:pt idx="57">
                  <c:v>575.52417545438084</c:v>
                </c:pt>
                <c:pt idx="58">
                  <c:v>588.18544859108772</c:v>
                </c:pt>
                <c:pt idx="59">
                  <c:v>600.84104650480526</c:v>
                </c:pt>
                <c:pt idx="60">
                  <c:v>613.4911055367329</c:v>
                </c:pt>
                <c:pt idx="61">
                  <c:v>595.53454234223091</c:v>
                </c:pt>
                <c:pt idx="62">
                  <c:v>606.14657668140751</c:v>
                </c:pt>
                <c:pt idx="63">
                  <c:v>616.75475381599506</c:v>
                </c:pt>
                <c:pt idx="64">
                  <c:v>627.35914942789123</c:v>
                </c:pt>
                <c:pt idx="65">
                  <c:v>637.95983643241459</c:v>
                </c:pt>
                <c:pt idx="66">
                  <c:v>620.83381098828943</c:v>
                </c:pt>
                <c:pt idx="67">
                  <c:v>630.21354239884874</c:v>
                </c:pt>
                <c:pt idx="68">
                  <c:v>639.59038670342341</c:v>
                </c:pt>
                <c:pt idx="69">
                  <c:v>648.96439218997534</c:v>
                </c:pt>
                <c:pt idx="70">
                  <c:v>658.33560563795174</c:v>
                </c:pt>
                <c:pt idx="71">
                  <c:v>640.40562962638558</c:v>
                </c:pt>
                <c:pt idx="72">
                  <c:v>648.96439218997534</c:v>
                </c:pt>
                <c:pt idx="73">
                  <c:v>657.5208271917312</c:v>
                </c:pt>
                <c:pt idx="74">
                  <c:v>666.07496918760103</c:v>
                </c:pt>
                <c:pt idx="75">
                  <c:v>674.62685177369792</c:v>
                </c:pt>
                <c:pt idx="76">
                  <c:v>657.5208271917312</c:v>
                </c:pt>
                <c:pt idx="77">
                  <c:v>664.85308800712085</c:v>
                </c:pt>
                <c:pt idx="78">
                  <c:v>672.18368537898493</c:v>
                </c:pt>
                <c:pt idx="79">
                  <c:v>679.51264000554897</c:v>
                </c:pt>
                <c:pt idx="80">
                  <c:v>686.83997210216705</c:v>
                </c:pt>
                <c:pt idx="81">
                  <c:v>664.4457840171641</c:v>
                </c:pt>
                <c:pt idx="82">
                  <c:v>664.4457840171641</c:v>
                </c:pt>
                <c:pt idx="83">
                  <c:v>664.4457840171641</c:v>
                </c:pt>
                <c:pt idx="84">
                  <c:v>664.4457840171641</c:v>
                </c:pt>
                <c:pt idx="85">
                  <c:v>664.4457840171641</c:v>
                </c:pt>
                <c:pt idx="86">
                  <c:v>664.4457840171641</c:v>
                </c:pt>
                <c:pt idx="87">
                  <c:v>664.4457840171641</c:v>
                </c:pt>
                <c:pt idx="88">
                  <c:v>664.4457840171641</c:v>
                </c:pt>
                <c:pt idx="89">
                  <c:v>664.4457840171641</c:v>
                </c:pt>
                <c:pt idx="90">
                  <c:v>664.4457840171641</c:v>
                </c:pt>
                <c:pt idx="91">
                  <c:v>664.4457840171641</c:v>
                </c:pt>
                <c:pt idx="92">
                  <c:v>664.4457840171641</c:v>
                </c:pt>
                <c:pt idx="93">
                  <c:v>664.4457840171641</c:v>
                </c:pt>
                <c:pt idx="94">
                  <c:v>664.4457840171641</c:v>
                </c:pt>
                <c:pt idx="95">
                  <c:v>664.4457840171641</c:v>
                </c:pt>
                <c:pt idx="96">
                  <c:v>664.4457840171641</c:v>
                </c:pt>
                <c:pt idx="97">
                  <c:v>664.4457840171641</c:v>
                </c:pt>
                <c:pt idx="98">
                  <c:v>664.4457840171641</c:v>
                </c:pt>
                <c:pt idx="99">
                  <c:v>664.4457840171641</c:v>
                </c:pt>
                <c:pt idx="100">
                  <c:v>664.4457840171641</c:v>
                </c:pt>
                <c:pt idx="101">
                  <c:v>664.4457840171641</c:v>
                </c:pt>
                <c:pt idx="102">
                  <c:v>664.4457840171641</c:v>
                </c:pt>
                <c:pt idx="103">
                  <c:v>664.4457840171641</c:v>
                </c:pt>
                <c:pt idx="104">
                  <c:v>664.4457840171641</c:v>
                </c:pt>
                <c:pt idx="105">
                  <c:v>664.4457840171641</c:v>
                </c:pt>
                <c:pt idx="106">
                  <c:v>664.4457840171641</c:v>
                </c:pt>
                <c:pt idx="107">
                  <c:v>664.4457840171641</c:v>
                </c:pt>
                <c:pt idx="108">
                  <c:v>664.4457840171641</c:v>
                </c:pt>
                <c:pt idx="109">
                  <c:v>664.4457840171641</c:v>
                </c:pt>
                <c:pt idx="110">
                  <c:v>664.4457840171641</c:v>
                </c:pt>
                <c:pt idx="111">
                  <c:v>664.4457840171641</c:v>
                </c:pt>
                <c:pt idx="112">
                  <c:v>664.4457840171641</c:v>
                </c:pt>
                <c:pt idx="113">
                  <c:v>664.4457840171641</c:v>
                </c:pt>
                <c:pt idx="114">
                  <c:v>664.4457840171641</c:v>
                </c:pt>
                <c:pt idx="115">
                  <c:v>664.4457840171641</c:v>
                </c:pt>
                <c:pt idx="116">
                  <c:v>664.4457840171641</c:v>
                </c:pt>
                <c:pt idx="117">
                  <c:v>664.4457840171641</c:v>
                </c:pt>
                <c:pt idx="118">
                  <c:v>664.4457840171641</c:v>
                </c:pt>
                <c:pt idx="119">
                  <c:v>664.4457840171641</c:v>
                </c:pt>
                <c:pt idx="120">
                  <c:v>664.4457840171641</c:v>
                </c:pt>
                <c:pt idx="121">
                  <c:v>664.4457840171641</c:v>
                </c:pt>
                <c:pt idx="122">
                  <c:v>664.4457840171641</c:v>
                </c:pt>
                <c:pt idx="123">
                  <c:v>664.4457840171641</c:v>
                </c:pt>
                <c:pt idx="124">
                  <c:v>664.4457840171641</c:v>
                </c:pt>
                <c:pt idx="125">
                  <c:v>664.4457840171641</c:v>
                </c:pt>
                <c:pt idx="126">
                  <c:v>664.4457840171641</c:v>
                </c:pt>
                <c:pt idx="127">
                  <c:v>664.4457840171641</c:v>
                </c:pt>
                <c:pt idx="128">
                  <c:v>664.4457840171641</c:v>
                </c:pt>
                <c:pt idx="129">
                  <c:v>664.4457840171641</c:v>
                </c:pt>
                <c:pt idx="130">
                  <c:v>664.4457840171641</c:v>
                </c:pt>
                <c:pt idx="131">
                  <c:v>664.4457840171641</c:v>
                </c:pt>
                <c:pt idx="132">
                  <c:v>664.4457840171641</c:v>
                </c:pt>
                <c:pt idx="133">
                  <c:v>664.4457840171641</c:v>
                </c:pt>
                <c:pt idx="134">
                  <c:v>664.4457840171641</c:v>
                </c:pt>
                <c:pt idx="135">
                  <c:v>664.4457840171641</c:v>
                </c:pt>
                <c:pt idx="136">
                  <c:v>664.4457840171641</c:v>
                </c:pt>
                <c:pt idx="137">
                  <c:v>664.4457840171641</c:v>
                </c:pt>
                <c:pt idx="138">
                  <c:v>664.4457840171641</c:v>
                </c:pt>
                <c:pt idx="139">
                  <c:v>664.4457840171641</c:v>
                </c:pt>
                <c:pt idx="140">
                  <c:v>664.4457840171641</c:v>
                </c:pt>
                <c:pt idx="141">
                  <c:v>664.4457840171641</c:v>
                </c:pt>
                <c:pt idx="142">
                  <c:v>664.4457840171641</c:v>
                </c:pt>
                <c:pt idx="143">
                  <c:v>664.4457840171641</c:v>
                </c:pt>
                <c:pt idx="144">
                  <c:v>664.4457840171641</c:v>
                </c:pt>
                <c:pt idx="145">
                  <c:v>664.4457840171641</c:v>
                </c:pt>
                <c:pt idx="146">
                  <c:v>664.4457840171641</c:v>
                </c:pt>
                <c:pt idx="147">
                  <c:v>664.4457840171641</c:v>
                </c:pt>
                <c:pt idx="148">
                  <c:v>664.4457840171641</c:v>
                </c:pt>
                <c:pt idx="149">
                  <c:v>664.4457840171641</c:v>
                </c:pt>
                <c:pt idx="150">
                  <c:v>664.4457840171641</c:v>
                </c:pt>
                <c:pt idx="151">
                  <c:v>664.4457840171641</c:v>
                </c:pt>
                <c:pt idx="152">
                  <c:v>664.4457840171641</c:v>
                </c:pt>
                <c:pt idx="153">
                  <c:v>664.4457840171641</c:v>
                </c:pt>
                <c:pt idx="154">
                  <c:v>664.4457840171641</c:v>
                </c:pt>
                <c:pt idx="155">
                  <c:v>664.4457840171641</c:v>
                </c:pt>
                <c:pt idx="156">
                  <c:v>664.4457840171641</c:v>
                </c:pt>
                <c:pt idx="157">
                  <c:v>664.4457840171641</c:v>
                </c:pt>
                <c:pt idx="158">
                  <c:v>664.4457840171641</c:v>
                </c:pt>
                <c:pt idx="159">
                  <c:v>664.4457840171641</c:v>
                </c:pt>
                <c:pt idx="160">
                  <c:v>664.4457840171641</c:v>
                </c:pt>
                <c:pt idx="161">
                  <c:v>664.4457840171641</c:v>
                </c:pt>
                <c:pt idx="162">
                  <c:v>664.4457840171641</c:v>
                </c:pt>
                <c:pt idx="163">
                  <c:v>664.4457840171641</c:v>
                </c:pt>
                <c:pt idx="164">
                  <c:v>664.4457840171641</c:v>
                </c:pt>
                <c:pt idx="165">
                  <c:v>664.4457840171641</c:v>
                </c:pt>
                <c:pt idx="166">
                  <c:v>664.4457840171641</c:v>
                </c:pt>
                <c:pt idx="167">
                  <c:v>664.4457840171641</c:v>
                </c:pt>
                <c:pt idx="168">
                  <c:v>664.4457840171641</c:v>
                </c:pt>
                <c:pt idx="169">
                  <c:v>664.4457840171641</c:v>
                </c:pt>
                <c:pt idx="170">
                  <c:v>664.4457840171641</c:v>
                </c:pt>
                <c:pt idx="171">
                  <c:v>664.4457840171641</c:v>
                </c:pt>
                <c:pt idx="172">
                  <c:v>664.4457840171641</c:v>
                </c:pt>
                <c:pt idx="173">
                  <c:v>664.4457840171641</c:v>
                </c:pt>
                <c:pt idx="174">
                  <c:v>664.4457840171641</c:v>
                </c:pt>
                <c:pt idx="175">
                  <c:v>664.4457840171641</c:v>
                </c:pt>
                <c:pt idx="176">
                  <c:v>664.4457840171641</c:v>
                </c:pt>
                <c:pt idx="177">
                  <c:v>664.4457840171641</c:v>
                </c:pt>
                <c:pt idx="178">
                  <c:v>664.4457840171641</c:v>
                </c:pt>
                <c:pt idx="179">
                  <c:v>664.4457840171641</c:v>
                </c:pt>
                <c:pt idx="180">
                  <c:v>664.4457840171641</c:v>
                </c:pt>
                <c:pt idx="181">
                  <c:v>664.4457840171641</c:v>
                </c:pt>
                <c:pt idx="182">
                  <c:v>664.4457840171641</c:v>
                </c:pt>
                <c:pt idx="183">
                  <c:v>664.4457840171641</c:v>
                </c:pt>
                <c:pt idx="184">
                  <c:v>664.4457840171641</c:v>
                </c:pt>
                <c:pt idx="185">
                  <c:v>664.4457840171641</c:v>
                </c:pt>
                <c:pt idx="186">
                  <c:v>664.4457840171641</c:v>
                </c:pt>
                <c:pt idx="187">
                  <c:v>664.4457840171641</c:v>
                </c:pt>
                <c:pt idx="188">
                  <c:v>664.4457840171641</c:v>
                </c:pt>
                <c:pt idx="189">
                  <c:v>664.4457840171641</c:v>
                </c:pt>
                <c:pt idx="190">
                  <c:v>664.4457840171641</c:v>
                </c:pt>
                <c:pt idx="191">
                  <c:v>664.4457840171641</c:v>
                </c:pt>
                <c:pt idx="192">
                  <c:v>664.4457840171641</c:v>
                </c:pt>
                <c:pt idx="193">
                  <c:v>664.4457840171641</c:v>
                </c:pt>
                <c:pt idx="194">
                  <c:v>664.4457840171641</c:v>
                </c:pt>
                <c:pt idx="195">
                  <c:v>664.4457840171641</c:v>
                </c:pt>
                <c:pt idx="196">
                  <c:v>664.4457840171641</c:v>
                </c:pt>
                <c:pt idx="197">
                  <c:v>664.4457840171641</c:v>
                </c:pt>
                <c:pt idx="198">
                  <c:v>664.4457840171641</c:v>
                </c:pt>
                <c:pt idx="199">
                  <c:v>664.4457840171641</c:v>
                </c:pt>
                <c:pt idx="200">
                  <c:v>664.4457840171641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3.6374994536665191</c:v>
                </c:pt>
                <c:pt idx="2">
                  <c:v>5.4577222588629324</c:v>
                </c:pt>
                <c:pt idx="3">
                  <c:v>8.1928812743363384</c:v>
                </c:pt>
                <c:pt idx="4">
                  <c:v>12.304790888266751</c:v>
                </c:pt>
                <c:pt idx="5">
                  <c:v>18.489265295267202</c:v>
                </c:pt>
                <c:pt idx="6">
                  <c:v>27.795104201347016</c:v>
                </c:pt>
                <c:pt idx="7">
                  <c:v>41.80377550782655</c:v>
                </c:pt>
                <c:pt idx="8">
                  <c:v>62.900847610765744</c:v>
                </c:pt>
                <c:pt idx="9">
                  <c:v>94.686151958102812</c:v>
                </c:pt>
                <c:pt idx="10">
                  <c:v>142.59377360663922</c:v>
                </c:pt>
                <c:pt idx="11">
                  <c:v>147.15364202921708</c:v>
                </c:pt>
                <c:pt idx="12">
                  <c:v>172.3819432826981</c:v>
                </c:pt>
                <c:pt idx="13">
                  <c:v>197.52328405894409</c:v>
                </c:pt>
                <c:pt idx="14">
                  <c:v>222.5902995865016</c:v>
                </c:pt>
                <c:pt idx="15">
                  <c:v>247.59253912923518</c:v>
                </c:pt>
                <c:pt idx="16">
                  <c:v>236.12362808635771</c:v>
                </c:pt>
                <c:pt idx="17">
                  <c:v>259.4583522737052</c:v>
                </c:pt>
                <c:pt idx="18">
                  <c:v>282.74566191220862</c:v>
                </c:pt>
                <c:pt idx="19">
                  <c:v>305.99000951570451</c:v>
                </c:pt>
                <c:pt idx="20">
                  <c:v>329.1951157650264</c:v>
                </c:pt>
                <c:pt idx="21">
                  <c:v>305.58256210041856</c:v>
                </c:pt>
                <c:pt idx="22">
                  <c:v>326.75422310957646</c:v>
                </c:pt>
                <c:pt idx="23">
                  <c:v>347.89559775078084</c:v>
                </c:pt>
                <c:pt idx="24">
                  <c:v>369.00878433811749</c:v>
                </c:pt>
                <c:pt idx="25">
                  <c:v>390.09562155502181</c:v>
                </c:pt>
                <c:pt idx="26">
                  <c:v>356.42536127479252</c:v>
                </c:pt>
                <c:pt idx="27">
                  <c:v>375.49976912888474</c:v>
                </c:pt>
                <c:pt idx="28">
                  <c:v>394.55307910081638</c:v>
                </c:pt>
                <c:pt idx="29">
                  <c:v>413.58645287885287</c:v>
                </c:pt>
                <c:pt idx="30">
                  <c:v>432.60093655053032</c:v>
                </c:pt>
                <c:pt idx="31">
                  <c:v>392.52709819732326</c:v>
                </c:pt>
                <c:pt idx="32">
                  <c:v>409.13356351129414</c:v>
                </c:pt>
                <c:pt idx="33">
                  <c:v>425.72547631490761</c:v>
                </c:pt>
                <c:pt idx="34">
                  <c:v>442.30348341629519</c:v>
                </c:pt>
                <c:pt idx="35">
                  <c:v>458.86817919889182</c:v>
                </c:pt>
                <c:pt idx="36">
                  <c:v>417.22895611601695</c:v>
                </c:pt>
                <c:pt idx="37">
                  <c:v>434.21834928171887</c:v>
                </c:pt>
                <c:pt idx="38">
                  <c:v>451.19347585644169</c:v>
                </c:pt>
                <c:pt idx="39">
                  <c:v>468.15494792329127</c:v>
                </c:pt>
                <c:pt idx="40">
                  <c:v>485.10332961470635</c:v>
                </c:pt>
                <c:pt idx="41">
                  <c:v>439.87827870613802</c:v>
                </c:pt>
                <c:pt idx="42">
                  <c:v>455.23313822520032</c:v>
                </c:pt>
                <c:pt idx="43">
                  <c:v>470.57693415697889</c:v>
                </c:pt>
                <c:pt idx="44">
                  <c:v>485.91007793184241</c:v>
                </c:pt>
                <c:pt idx="45">
                  <c:v>501.23295290548822</c:v>
                </c:pt>
                <c:pt idx="46">
                  <c:v>455.23313822520032</c:v>
                </c:pt>
                <c:pt idx="47">
                  <c:v>469.76963499064959</c:v>
                </c:pt>
                <c:pt idx="48">
                  <c:v>484.29655280391285</c:v>
                </c:pt>
                <c:pt idx="49">
                  <c:v>498.81421938664909</c:v>
                </c:pt>
                <c:pt idx="50">
                  <c:v>513.32294183422596</c:v>
                </c:pt>
                <c:pt idx="51">
                  <c:v>466.9438547503903</c:v>
                </c:pt>
                <c:pt idx="52">
                  <c:v>481.0691595363574</c:v>
                </c:pt>
                <c:pt idx="53">
                  <c:v>495.18565291531036</c:v>
                </c:pt>
                <c:pt idx="54">
                  <c:v>509.29362139720428</c:v>
                </c:pt>
                <c:pt idx="55">
                  <c:v>523.39333432879232</c:v>
                </c:pt>
                <c:pt idx="56">
                  <c:v>476.22720551346384</c:v>
                </c:pt>
                <c:pt idx="57">
                  <c:v>489.54009419456355</c:v>
                </c:pt>
                <c:pt idx="58">
                  <c:v>502.84530459138995</c:v>
                </c:pt>
                <c:pt idx="59">
                  <c:v>516.14306845280373</c:v>
                </c:pt>
                <c:pt idx="60">
                  <c:v>529.43360461515238</c:v>
                </c:pt>
                <c:pt idx="61">
                  <c:v>484.29655280391279</c:v>
                </c:pt>
                <c:pt idx="62">
                  <c:v>497.60475956110264</c:v>
                </c:pt>
                <c:pt idx="63">
                  <c:v>510.90543009043807</c:v>
                </c:pt>
                <c:pt idx="64">
                  <c:v>524.19878818539257</c:v>
                </c:pt>
                <c:pt idx="65">
                  <c:v>537.48504536607993</c:v>
                </c:pt>
                <c:pt idx="66">
                  <c:v>491.55652284509341</c:v>
                </c:pt>
                <c:pt idx="67">
                  <c:v>504.05449654558856</c:v>
                </c:pt>
                <c:pt idx="68">
                  <c:v>516.54591709215595</c:v>
                </c:pt>
                <c:pt idx="69">
                  <c:v>529.03096526266211</c:v>
                </c:pt>
                <c:pt idx="70">
                  <c:v>541.50981260805463</c:v>
                </c:pt>
                <c:pt idx="71">
                  <c:v>496.79841842488571</c:v>
                </c:pt>
                <c:pt idx="72">
                  <c:v>508.48767664593629</c:v>
                </c:pt>
                <c:pt idx="73">
                  <c:v>520.1712571941606</c:v>
                </c:pt>
                <c:pt idx="74">
                  <c:v>531.84930555696269</c:v>
                </c:pt>
                <c:pt idx="75">
                  <c:v>543.52196031239748</c:v>
                </c:pt>
                <c:pt idx="76">
                  <c:v>500.42673591507014</c:v>
                </c:pt>
                <c:pt idx="77">
                  <c:v>511.71129412952837</c:v>
                </c:pt>
                <c:pt idx="78">
                  <c:v>522.99059760658679</c:v>
                </c:pt>
                <c:pt idx="79">
                  <c:v>534.26477564098775</c:v>
                </c:pt>
                <c:pt idx="80">
                  <c:v>545.53395162610911</c:v>
                </c:pt>
                <c:pt idx="81">
                  <c:v>504.05449654558862</c:v>
                </c:pt>
                <c:pt idx="82">
                  <c:v>514.93448269445673</c:v>
                </c:pt>
                <c:pt idx="83">
                  <c:v>525.80961770763849</c:v>
                </c:pt>
                <c:pt idx="84">
                  <c:v>536.68001605918801</c:v>
                </c:pt>
                <c:pt idx="85">
                  <c:v>547.54578720789482</c:v>
                </c:pt>
                <c:pt idx="86">
                  <c:v>507.68170489320681</c:v>
                </c:pt>
                <c:pt idx="87">
                  <c:v>518.15724540667998</c:v>
                </c:pt>
                <c:pt idx="88">
                  <c:v>528.62831945844061</c:v>
                </c:pt>
                <c:pt idx="89">
                  <c:v>539.09502799191023</c:v>
                </c:pt>
                <c:pt idx="90">
                  <c:v>549.55746771122074</c:v>
                </c:pt>
                <c:pt idx="91">
                  <c:v>510.90543009043807</c:v>
                </c:pt>
                <c:pt idx="92">
                  <c:v>520.57403979607113</c:v>
                </c:pt>
                <c:pt idx="93">
                  <c:v>530.23886398734817</c:v>
                </c:pt>
                <c:pt idx="94">
                  <c:v>539.89998139729244</c:v>
                </c:pt>
                <c:pt idx="95">
                  <c:v>549.55746771122074</c:v>
                </c:pt>
                <c:pt idx="96">
                  <c:v>512.51713136140791</c:v>
                </c:pt>
                <c:pt idx="97">
                  <c:v>521.78234819536726</c:v>
                </c:pt>
                <c:pt idx="98">
                  <c:v>531.04409761975751</c:v>
                </c:pt>
                <c:pt idx="99">
                  <c:v>540.30244864194128</c:v>
                </c:pt>
                <c:pt idx="100">
                  <c:v>549.55746771122097</c:v>
                </c:pt>
                <c:pt idx="101">
                  <c:v>514.12872559596781</c:v>
                </c:pt>
                <c:pt idx="102">
                  <c:v>522.9905976065869</c:v>
                </c:pt>
                <c:pt idx="103">
                  <c:v>531.84930555696269</c:v>
                </c:pt>
                <c:pt idx="104">
                  <c:v>540.70490958838275</c:v>
                </c:pt>
                <c:pt idx="105">
                  <c:v>549.55746771122074</c:v>
                </c:pt>
                <c:pt idx="106">
                  <c:v>507.27870887599425</c:v>
                </c:pt>
                <c:pt idx="107">
                  <c:v>507.27870887599425</c:v>
                </c:pt>
                <c:pt idx="108">
                  <c:v>507.27870887599425</c:v>
                </c:pt>
                <c:pt idx="109">
                  <c:v>507.27870887599425</c:v>
                </c:pt>
                <c:pt idx="110">
                  <c:v>507.27870887599425</c:v>
                </c:pt>
                <c:pt idx="111">
                  <c:v>507.27870887599425</c:v>
                </c:pt>
                <c:pt idx="112">
                  <c:v>507.27870887599425</c:v>
                </c:pt>
                <c:pt idx="113">
                  <c:v>507.27870887599425</c:v>
                </c:pt>
                <c:pt idx="114">
                  <c:v>507.27870887599425</c:v>
                </c:pt>
                <c:pt idx="115">
                  <c:v>507.27870887599425</c:v>
                </c:pt>
                <c:pt idx="116">
                  <c:v>507.27870887599425</c:v>
                </c:pt>
                <c:pt idx="117">
                  <c:v>507.27870887599425</c:v>
                </c:pt>
                <c:pt idx="118">
                  <c:v>507.27870887599425</c:v>
                </c:pt>
                <c:pt idx="119">
                  <c:v>507.27870887599425</c:v>
                </c:pt>
                <c:pt idx="120">
                  <c:v>507.27870887599425</c:v>
                </c:pt>
                <c:pt idx="121">
                  <c:v>507.27870887599425</c:v>
                </c:pt>
                <c:pt idx="122">
                  <c:v>507.27870887599425</c:v>
                </c:pt>
                <c:pt idx="123">
                  <c:v>507.27870887599425</c:v>
                </c:pt>
                <c:pt idx="124">
                  <c:v>507.27870887599425</c:v>
                </c:pt>
                <c:pt idx="125">
                  <c:v>507.27870887599425</c:v>
                </c:pt>
                <c:pt idx="126">
                  <c:v>507.27870887599425</c:v>
                </c:pt>
                <c:pt idx="127">
                  <c:v>507.27870887599425</c:v>
                </c:pt>
                <c:pt idx="128">
                  <c:v>507.27870887599425</c:v>
                </c:pt>
                <c:pt idx="129">
                  <c:v>507.27870887599425</c:v>
                </c:pt>
                <c:pt idx="130">
                  <c:v>507.27870887599425</c:v>
                </c:pt>
                <c:pt idx="131">
                  <c:v>507.27870887599425</c:v>
                </c:pt>
                <c:pt idx="132">
                  <c:v>507.27870887599425</c:v>
                </c:pt>
                <c:pt idx="133">
                  <c:v>507.27870887599425</c:v>
                </c:pt>
                <c:pt idx="134">
                  <c:v>507.27870887599425</c:v>
                </c:pt>
                <c:pt idx="135">
                  <c:v>507.27870887599425</c:v>
                </c:pt>
                <c:pt idx="136">
                  <c:v>507.27870887599425</c:v>
                </c:pt>
                <c:pt idx="137">
                  <c:v>507.27870887599425</c:v>
                </c:pt>
                <c:pt idx="138">
                  <c:v>507.27870887599425</c:v>
                </c:pt>
                <c:pt idx="139">
                  <c:v>507.27870887599425</c:v>
                </c:pt>
                <c:pt idx="140">
                  <c:v>507.27870887599425</c:v>
                </c:pt>
                <c:pt idx="141">
                  <c:v>507.27870887599425</c:v>
                </c:pt>
                <c:pt idx="142">
                  <c:v>507.27870887599425</c:v>
                </c:pt>
                <c:pt idx="143">
                  <c:v>507.27870887599425</c:v>
                </c:pt>
                <c:pt idx="144">
                  <c:v>507.27870887599425</c:v>
                </c:pt>
                <c:pt idx="145">
                  <c:v>507.27870887599425</c:v>
                </c:pt>
                <c:pt idx="146">
                  <c:v>507.27870887599425</c:v>
                </c:pt>
                <c:pt idx="147">
                  <c:v>507.27870887599425</c:v>
                </c:pt>
                <c:pt idx="148">
                  <c:v>507.27870887599425</c:v>
                </c:pt>
                <c:pt idx="149">
                  <c:v>507.27870887599425</c:v>
                </c:pt>
                <c:pt idx="150">
                  <c:v>507.27870887599425</c:v>
                </c:pt>
                <c:pt idx="151">
                  <c:v>507.27870887599425</c:v>
                </c:pt>
                <c:pt idx="152">
                  <c:v>507.27870887599425</c:v>
                </c:pt>
                <c:pt idx="153">
                  <c:v>507.27870887599425</c:v>
                </c:pt>
                <c:pt idx="154">
                  <c:v>507.27870887599425</c:v>
                </c:pt>
                <c:pt idx="155">
                  <c:v>507.27870887599425</c:v>
                </c:pt>
                <c:pt idx="156">
                  <c:v>507.27870887599425</c:v>
                </c:pt>
                <c:pt idx="157">
                  <c:v>507.27870887599425</c:v>
                </c:pt>
                <c:pt idx="158">
                  <c:v>507.27870887599425</c:v>
                </c:pt>
                <c:pt idx="159">
                  <c:v>507.27870887599425</c:v>
                </c:pt>
                <c:pt idx="160">
                  <c:v>507.27870887599425</c:v>
                </c:pt>
                <c:pt idx="161">
                  <c:v>507.27870887599425</c:v>
                </c:pt>
                <c:pt idx="162">
                  <c:v>507.27870887599425</c:v>
                </c:pt>
                <c:pt idx="163">
                  <c:v>507.27870887599425</c:v>
                </c:pt>
                <c:pt idx="164">
                  <c:v>507.27870887599425</c:v>
                </c:pt>
                <c:pt idx="165">
                  <c:v>507.27870887599425</c:v>
                </c:pt>
                <c:pt idx="166">
                  <c:v>507.27870887599425</c:v>
                </c:pt>
                <c:pt idx="167">
                  <c:v>507.27870887599425</c:v>
                </c:pt>
                <c:pt idx="168">
                  <c:v>507.27870887599425</c:v>
                </c:pt>
                <c:pt idx="169">
                  <c:v>507.27870887599425</c:v>
                </c:pt>
                <c:pt idx="170">
                  <c:v>507.27870887599425</c:v>
                </c:pt>
                <c:pt idx="171">
                  <c:v>507.27870887599425</c:v>
                </c:pt>
                <c:pt idx="172">
                  <c:v>507.27870887599425</c:v>
                </c:pt>
                <c:pt idx="173">
                  <c:v>507.27870887599425</c:v>
                </c:pt>
                <c:pt idx="174">
                  <c:v>507.27870887599425</c:v>
                </c:pt>
                <c:pt idx="175">
                  <c:v>507.27870887599425</c:v>
                </c:pt>
                <c:pt idx="176">
                  <c:v>507.27870887599425</c:v>
                </c:pt>
                <c:pt idx="177">
                  <c:v>507.27870887599425</c:v>
                </c:pt>
                <c:pt idx="178">
                  <c:v>507.27870887599425</c:v>
                </c:pt>
                <c:pt idx="179">
                  <c:v>507.27870887599425</c:v>
                </c:pt>
                <c:pt idx="180">
                  <c:v>507.27870887599425</c:v>
                </c:pt>
                <c:pt idx="181">
                  <c:v>507.27870887599425</c:v>
                </c:pt>
                <c:pt idx="182">
                  <c:v>507.27870887599425</c:v>
                </c:pt>
                <c:pt idx="183">
                  <c:v>507.27870887599425</c:v>
                </c:pt>
                <c:pt idx="184">
                  <c:v>507.27870887599425</c:v>
                </c:pt>
                <c:pt idx="185">
                  <c:v>507.27870887599425</c:v>
                </c:pt>
                <c:pt idx="186">
                  <c:v>507.27870887599425</c:v>
                </c:pt>
                <c:pt idx="187">
                  <c:v>507.27870887599425</c:v>
                </c:pt>
                <c:pt idx="188">
                  <c:v>507.27870887599425</c:v>
                </c:pt>
                <c:pt idx="189">
                  <c:v>507.27870887599425</c:v>
                </c:pt>
                <c:pt idx="190">
                  <c:v>507.27870887599425</c:v>
                </c:pt>
                <c:pt idx="191">
                  <c:v>507.27870887599425</c:v>
                </c:pt>
                <c:pt idx="192">
                  <c:v>507.27870887599425</c:v>
                </c:pt>
                <c:pt idx="193">
                  <c:v>507.27870887599425</c:v>
                </c:pt>
                <c:pt idx="194">
                  <c:v>507.27870887599425</c:v>
                </c:pt>
                <c:pt idx="195">
                  <c:v>507.27870887599425</c:v>
                </c:pt>
                <c:pt idx="196">
                  <c:v>507.27870887599425</c:v>
                </c:pt>
                <c:pt idx="197">
                  <c:v>507.27870887599425</c:v>
                </c:pt>
                <c:pt idx="198">
                  <c:v>507.27870887599425</c:v>
                </c:pt>
                <c:pt idx="199">
                  <c:v>507.27870887599425</c:v>
                </c:pt>
                <c:pt idx="200">
                  <c:v>507.27870887599425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2.9758156199557515</c:v>
                </c:pt>
                <c:pt idx="2">
                  <c:v>3.9653026569590337</c:v>
                </c:pt>
                <c:pt idx="3">
                  <c:v>5.2851463938399075</c:v>
                </c:pt>
                <c:pt idx="4">
                  <c:v>7.0460633538091342</c:v>
                </c:pt>
                <c:pt idx="5">
                  <c:v>9.3960075889199022</c:v>
                </c:pt>
                <c:pt idx="6">
                  <c:v>12.53273587814193</c:v>
                </c:pt>
                <c:pt idx="7">
                  <c:v>16.72062557445792</c:v>
                </c:pt>
                <c:pt idx="8">
                  <c:v>22.313188331922618</c:v>
                </c:pt>
                <c:pt idx="9">
                  <c:v>29.783213949804821</c:v>
                </c:pt>
                <c:pt idx="10">
                  <c:v>39.763136997095295</c:v>
                </c:pt>
                <c:pt idx="11">
                  <c:v>53.099101927027704</c:v>
                </c:pt>
                <c:pt idx="12">
                  <c:v>70.9233868359387</c:v>
                </c:pt>
                <c:pt idx="13">
                  <c:v>94.751434931417066</c:v>
                </c:pt>
                <c:pt idx="14">
                  <c:v>126.61187452414181</c:v>
                </c:pt>
                <c:pt idx="15">
                  <c:v>169.22076873606747</c:v>
                </c:pt>
                <c:pt idx="16">
                  <c:v>156.31763533587534</c:v>
                </c:pt>
                <c:pt idx="17">
                  <c:v>183.23613938898788</c:v>
                </c:pt>
                <c:pt idx="18">
                  <c:v>210.06205920782259</c:v>
                </c:pt>
                <c:pt idx="19">
                  <c:v>236.80889001154432</c:v>
                </c:pt>
                <c:pt idx="20">
                  <c:v>263.48682168593842</c:v>
                </c:pt>
                <c:pt idx="21">
                  <c:v>208.55295085965801</c:v>
                </c:pt>
                <c:pt idx="22">
                  <c:v>234.55138491384039</c:v>
                </c:pt>
                <c:pt idx="23">
                  <c:v>260.48403592293715</c:v>
                </c:pt>
                <c:pt idx="24">
                  <c:v>286.35837196420749</c:v>
                </c:pt>
                <c:pt idx="25">
                  <c:v>312.18040027213078</c:v>
                </c:pt>
                <c:pt idx="26">
                  <c:v>254.10050561748869</c:v>
                </c:pt>
                <c:pt idx="27">
                  <c:v>278.48936400091276</c:v>
                </c:pt>
                <c:pt idx="28">
                  <c:v>302.83030487228285</c:v>
                </c:pt>
                <c:pt idx="29">
                  <c:v>327.12771904371101</c:v>
                </c:pt>
                <c:pt idx="30">
                  <c:v>351.38529181133845</c:v>
                </c:pt>
                <c:pt idx="31">
                  <c:v>291.97612129761018</c:v>
                </c:pt>
                <c:pt idx="32">
                  <c:v>314.79730475594641</c:v>
                </c:pt>
                <c:pt idx="33">
                  <c:v>337.58182519139035</c:v>
                </c:pt>
                <c:pt idx="34">
                  <c:v>360.33250350315166</c:v>
                </c:pt>
                <c:pt idx="35">
                  <c:v>383.05177541071208</c:v>
                </c:pt>
                <c:pt idx="36">
                  <c:v>324.88660171920714</c:v>
                </c:pt>
                <c:pt idx="37">
                  <c:v>345.04466702323003</c:v>
                </c:pt>
                <c:pt idx="38">
                  <c:v>365.17687261995815</c:v>
                </c:pt>
                <c:pt idx="39">
                  <c:v>385.28484395959771</c:v>
                </c:pt>
                <c:pt idx="40">
                  <c:v>405.37002304691242</c:v>
                </c:pt>
                <c:pt idx="41">
                  <c:v>351.0123838279564</c:v>
                </c:pt>
                <c:pt idx="42">
                  <c:v>369.27485695721407</c:v>
                </c:pt>
                <c:pt idx="43">
                  <c:v>387.5176312788667</c:v>
                </c:pt>
                <c:pt idx="44">
                  <c:v>405.7417642472314</c:v>
                </c:pt>
                <c:pt idx="45">
                  <c:v>423.9482106076091</c:v>
                </c:pt>
                <c:pt idx="46">
                  <c:v>373.37184903581334</c:v>
                </c:pt>
                <c:pt idx="47">
                  <c:v>389.75013922020406</c:v>
                </c:pt>
                <c:pt idx="48">
                  <c:v>406.11349808426445</c:v>
                </c:pt>
                <c:pt idx="49">
                  <c:v>422.46261177230537</c:v>
                </c:pt>
                <c:pt idx="50">
                  <c:v>438.7981090039209</c:v>
                </c:pt>
                <c:pt idx="51">
                  <c:v>391.98236961231743</c:v>
                </c:pt>
                <c:pt idx="52">
                  <c:v>406.48522456571527</c:v>
                </c:pt>
                <c:pt idx="53">
                  <c:v>420.97690043878242</c:v>
                </c:pt>
                <c:pt idx="54">
                  <c:v>435.45783620208516</c:v>
                </c:pt>
                <c:pt idx="55">
                  <c:v>449.92843925372966</c:v>
                </c:pt>
                <c:pt idx="56">
                  <c:v>408.71542941668878</c:v>
                </c:pt>
                <c:pt idx="57">
                  <c:v>421.34833884363542</c:v>
                </c:pt>
                <c:pt idx="58">
                  <c:v>433.97309421022049</c:v>
                </c:pt>
                <c:pt idx="59">
                  <c:v>446.58996615169809</c:v>
                </c:pt>
                <c:pt idx="60">
                  <c:v>459.19920876443319</c:v>
                </c:pt>
                <c:pt idx="61">
                  <c:v>422.09119450330468</c:v>
                </c:pt>
                <c:pt idx="62">
                  <c:v>433.23068233058763</c:v>
                </c:pt>
                <c:pt idx="63">
                  <c:v>444.36402075569396</c:v>
                </c:pt>
                <c:pt idx="64">
                  <c:v>455.49138558575584</c:v>
                </c:pt>
                <c:pt idx="65">
                  <c:v>466.61294333655468</c:v>
                </c:pt>
                <c:pt idx="66">
                  <c:v>433.60189168293124</c:v>
                </c:pt>
                <c:pt idx="67">
                  <c:v>443.25095855050807</c:v>
                </c:pt>
                <c:pt idx="68">
                  <c:v>452.89552584845842</c:v>
                </c:pt>
                <c:pt idx="69">
                  <c:v>462.53570293273214</c:v>
                </c:pt>
                <c:pt idx="70">
                  <c:v>472.17159422788467</c:v>
                </c:pt>
                <c:pt idx="71">
                  <c:v>472.17159422788467</c:v>
                </c:pt>
                <c:pt idx="72">
                  <c:v>472.17159422788467</c:v>
                </c:pt>
                <c:pt idx="73">
                  <c:v>472.17159422788467</c:v>
                </c:pt>
                <c:pt idx="74">
                  <c:v>472.17159422788467</c:v>
                </c:pt>
                <c:pt idx="75">
                  <c:v>472.17159422788467</c:v>
                </c:pt>
                <c:pt idx="76">
                  <c:v>472.17159422788467</c:v>
                </c:pt>
                <c:pt idx="77">
                  <c:v>472.17159422788467</c:v>
                </c:pt>
                <c:pt idx="78">
                  <c:v>472.17159422788467</c:v>
                </c:pt>
                <c:pt idx="79">
                  <c:v>472.17159422788467</c:v>
                </c:pt>
                <c:pt idx="80">
                  <c:v>472.17159422788467</c:v>
                </c:pt>
                <c:pt idx="81">
                  <c:v>472.17159422788467</c:v>
                </c:pt>
                <c:pt idx="82">
                  <c:v>472.17159422788467</c:v>
                </c:pt>
                <c:pt idx="83">
                  <c:v>472.17159422788467</c:v>
                </c:pt>
                <c:pt idx="84">
                  <c:v>472.17159422788467</c:v>
                </c:pt>
                <c:pt idx="85">
                  <c:v>472.17159422788467</c:v>
                </c:pt>
                <c:pt idx="86">
                  <c:v>472.17159422788467</c:v>
                </c:pt>
                <c:pt idx="87">
                  <c:v>472.17159422788467</c:v>
                </c:pt>
                <c:pt idx="88">
                  <c:v>472.17159422788467</c:v>
                </c:pt>
                <c:pt idx="89">
                  <c:v>472.17159422788467</c:v>
                </c:pt>
                <c:pt idx="90">
                  <c:v>472.17159422788467</c:v>
                </c:pt>
                <c:pt idx="91">
                  <c:v>472.17159422788467</c:v>
                </c:pt>
                <c:pt idx="92">
                  <c:v>472.17159422788467</c:v>
                </c:pt>
                <c:pt idx="93">
                  <c:v>472.17159422788467</c:v>
                </c:pt>
                <c:pt idx="94">
                  <c:v>472.17159422788467</c:v>
                </c:pt>
                <c:pt idx="95">
                  <c:v>472.17159422788467</c:v>
                </c:pt>
                <c:pt idx="96">
                  <c:v>472.17159422788467</c:v>
                </c:pt>
                <c:pt idx="97">
                  <c:v>472.17159422788467</c:v>
                </c:pt>
                <c:pt idx="98">
                  <c:v>472.17159422788467</c:v>
                </c:pt>
                <c:pt idx="99">
                  <c:v>472.17159422788467</c:v>
                </c:pt>
                <c:pt idx="100">
                  <c:v>472.17159422788467</c:v>
                </c:pt>
                <c:pt idx="101">
                  <c:v>472.17159422788467</c:v>
                </c:pt>
                <c:pt idx="102">
                  <c:v>472.17159422788467</c:v>
                </c:pt>
                <c:pt idx="103">
                  <c:v>472.17159422788467</c:v>
                </c:pt>
                <c:pt idx="104">
                  <c:v>472.17159422788467</c:v>
                </c:pt>
                <c:pt idx="105">
                  <c:v>472.17159422788467</c:v>
                </c:pt>
                <c:pt idx="106">
                  <c:v>472.17159422788467</c:v>
                </c:pt>
                <c:pt idx="107">
                  <c:v>472.17159422788467</c:v>
                </c:pt>
                <c:pt idx="108">
                  <c:v>472.17159422788467</c:v>
                </c:pt>
                <c:pt idx="109">
                  <c:v>472.17159422788467</c:v>
                </c:pt>
                <c:pt idx="110">
                  <c:v>472.17159422788467</c:v>
                </c:pt>
                <c:pt idx="111">
                  <c:v>472.17159422788467</c:v>
                </c:pt>
                <c:pt idx="112">
                  <c:v>472.17159422788467</c:v>
                </c:pt>
                <c:pt idx="113">
                  <c:v>472.17159422788467</c:v>
                </c:pt>
                <c:pt idx="114">
                  <c:v>472.17159422788467</c:v>
                </c:pt>
                <c:pt idx="115">
                  <c:v>472.17159422788467</c:v>
                </c:pt>
                <c:pt idx="116">
                  <c:v>472.17159422788467</c:v>
                </c:pt>
                <c:pt idx="117">
                  <c:v>472.17159422788467</c:v>
                </c:pt>
                <c:pt idx="118">
                  <c:v>472.17159422788467</c:v>
                </c:pt>
                <c:pt idx="119">
                  <c:v>472.17159422788467</c:v>
                </c:pt>
                <c:pt idx="120">
                  <c:v>472.17159422788467</c:v>
                </c:pt>
                <c:pt idx="121">
                  <c:v>472.17159422788467</c:v>
                </c:pt>
                <c:pt idx="122">
                  <c:v>472.17159422788467</c:v>
                </c:pt>
                <c:pt idx="123">
                  <c:v>472.17159422788467</c:v>
                </c:pt>
                <c:pt idx="124">
                  <c:v>472.17159422788467</c:v>
                </c:pt>
                <c:pt idx="125">
                  <c:v>472.17159422788467</c:v>
                </c:pt>
                <c:pt idx="126">
                  <c:v>472.17159422788467</c:v>
                </c:pt>
                <c:pt idx="127">
                  <c:v>472.17159422788467</c:v>
                </c:pt>
                <c:pt idx="128">
                  <c:v>472.17159422788467</c:v>
                </c:pt>
                <c:pt idx="129">
                  <c:v>472.17159422788467</c:v>
                </c:pt>
                <c:pt idx="130">
                  <c:v>472.17159422788467</c:v>
                </c:pt>
                <c:pt idx="131">
                  <c:v>472.17159422788467</c:v>
                </c:pt>
                <c:pt idx="132">
                  <c:v>472.17159422788467</c:v>
                </c:pt>
                <c:pt idx="133">
                  <c:v>472.17159422788467</c:v>
                </c:pt>
                <c:pt idx="134">
                  <c:v>472.17159422788467</c:v>
                </c:pt>
                <c:pt idx="135">
                  <c:v>472.17159422788467</c:v>
                </c:pt>
                <c:pt idx="136">
                  <c:v>472.17159422788467</c:v>
                </c:pt>
                <c:pt idx="137">
                  <c:v>472.17159422788467</c:v>
                </c:pt>
                <c:pt idx="138">
                  <c:v>472.17159422788467</c:v>
                </c:pt>
                <c:pt idx="139">
                  <c:v>472.17159422788467</c:v>
                </c:pt>
                <c:pt idx="140">
                  <c:v>472.17159422788467</c:v>
                </c:pt>
                <c:pt idx="141">
                  <c:v>472.17159422788467</c:v>
                </c:pt>
                <c:pt idx="142">
                  <c:v>472.17159422788467</c:v>
                </c:pt>
                <c:pt idx="143">
                  <c:v>472.17159422788467</c:v>
                </c:pt>
                <c:pt idx="144">
                  <c:v>472.17159422788467</c:v>
                </c:pt>
                <c:pt idx="145">
                  <c:v>472.17159422788467</c:v>
                </c:pt>
                <c:pt idx="146">
                  <c:v>472.17159422788467</c:v>
                </c:pt>
                <c:pt idx="147">
                  <c:v>472.17159422788467</c:v>
                </c:pt>
                <c:pt idx="148">
                  <c:v>472.17159422788467</c:v>
                </c:pt>
                <c:pt idx="149">
                  <c:v>472.17159422788467</c:v>
                </c:pt>
                <c:pt idx="150">
                  <c:v>472.17159422788467</c:v>
                </c:pt>
                <c:pt idx="151">
                  <c:v>472.17159422788467</c:v>
                </c:pt>
                <c:pt idx="152">
                  <c:v>472.17159422788467</c:v>
                </c:pt>
                <c:pt idx="153">
                  <c:v>472.17159422788467</c:v>
                </c:pt>
                <c:pt idx="154">
                  <c:v>472.17159422788467</c:v>
                </c:pt>
                <c:pt idx="155">
                  <c:v>472.17159422788467</c:v>
                </c:pt>
                <c:pt idx="156">
                  <c:v>472.17159422788467</c:v>
                </c:pt>
                <c:pt idx="157">
                  <c:v>472.17159422788467</c:v>
                </c:pt>
                <c:pt idx="158">
                  <c:v>472.17159422788467</c:v>
                </c:pt>
                <c:pt idx="159">
                  <c:v>472.17159422788467</c:v>
                </c:pt>
                <c:pt idx="160">
                  <c:v>472.17159422788467</c:v>
                </c:pt>
                <c:pt idx="161">
                  <c:v>472.17159422788467</c:v>
                </c:pt>
                <c:pt idx="162">
                  <c:v>472.17159422788467</c:v>
                </c:pt>
                <c:pt idx="163">
                  <c:v>472.17159422788467</c:v>
                </c:pt>
                <c:pt idx="164">
                  <c:v>472.17159422788467</c:v>
                </c:pt>
                <c:pt idx="165">
                  <c:v>472.17159422788467</c:v>
                </c:pt>
                <c:pt idx="166">
                  <c:v>472.17159422788467</c:v>
                </c:pt>
                <c:pt idx="167">
                  <c:v>472.17159422788467</c:v>
                </c:pt>
                <c:pt idx="168">
                  <c:v>472.17159422788467</c:v>
                </c:pt>
                <c:pt idx="169">
                  <c:v>472.17159422788467</c:v>
                </c:pt>
                <c:pt idx="170">
                  <c:v>472.17159422788467</c:v>
                </c:pt>
                <c:pt idx="171">
                  <c:v>472.17159422788467</c:v>
                </c:pt>
                <c:pt idx="172">
                  <c:v>472.17159422788467</c:v>
                </c:pt>
                <c:pt idx="173">
                  <c:v>472.17159422788467</c:v>
                </c:pt>
                <c:pt idx="174">
                  <c:v>472.17159422788467</c:v>
                </c:pt>
                <c:pt idx="175">
                  <c:v>472.17159422788467</c:v>
                </c:pt>
                <c:pt idx="176">
                  <c:v>472.17159422788467</c:v>
                </c:pt>
                <c:pt idx="177">
                  <c:v>472.17159422788467</c:v>
                </c:pt>
                <c:pt idx="178">
                  <c:v>472.17159422788467</c:v>
                </c:pt>
                <c:pt idx="179">
                  <c:v>472.17159422788467</c:v>
                </c:pt>
                <c:pt idx="180">
                  <c:v>472.17159422788467</c:v>
                </c:pt>
                <c:pt idx="181">
                  <c:v>472.17159422788467</c:v>
                </c:pt>
                <c:pt idx="182">
                  <c:v>472.17159422788467</c:v>
                </c:pt>
                <c:pt idx="183">
                  <c:v>472.17159422788467</c:v>
                </c:pt>
                <c:pt idx="184">
                  <c:v>472.17159422788467</c:v>
                </c:pt>
                <c:pt idx="185">
                  <c:v>472.17159422788467</c:v>
                </c:pt>
                <c:pt idx="186">
                  <c:v>472.17159422788467</c:v>
                </c:pt>
                <c:pt idx="187">
                  <c:v>472.17159422788467</c:v>
                </c:pt>
                <c:pt idx="188">
                  <c:v>472.17159422788467</c:v>
                </c:pt>
                <c:pt idx="189">
                  <c:v>472.17159422788467</c:v>
                </c:pt>
                <c:pt idx="190">
                  <c:v>472.17159422788467</c:v>
                </c:pt>
                <c:pt idx="191">
                  <c:v>472.17159422788467</c:v>
                </c:pt>
                <c:pt idx="192">
                  <c:v>472.17159422788467</c:v>
                </c:pt>
                <c:pt idx="193">
                  <c:v>472.17159422788467</c:v>
                </c:pt>
                <c:pt idx="194">
                  <c:v>472.17159422788467</c:v>
                </c:pt>
                <c:pt idx="195">
                  <c:v>472.17159422788467</c:v>
                </c:pt>
                <c:pt idx="196">
                  <c:v>472.17159422788467</c:v>
                </c:pt>
                <c:pt idx="197">
                  <c:v>472.17159422788467</c:v>
                </c:pt>
                <c:pt idx="198">
                  <c:v>472.17159422788467</c:v>
                </c:pt>
                <c:pt idx="199">
                  <c:v>472.17159422788467</c:v>
                </c:pt>
                <c:pt idx="200">
                  <c:v>472.17159422788467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2.9802985076026349</c:v>
                </c:pt>
                <c:pt idx="2">
                  <c:v>4.709798594441124</c:v>
                </c:pt>
                <c:pt idx="3">
                  <c:v>7.447712474780225</c:v>
                </c:pt>
                <c:pt idx="4">
                  <c:v>11.784609823900155</c:v>
                </c:pt>
                <c:pt idx="5">
                  <c:v>18.658331575743503</c:v>
                </c:pt>
                <c:pt idx="6">
                  <c:v>29.558955733108835</c:v>
                </c:pt>
                <c:pt idx="7">
                  <c:v>46.855146862092077</c:v>
                </c:pt>
                <c:pt idx="8">
                  <c:v>74.31399365006915</c:v>
                </c:pt>
                <c:pt idx="9">
                  <c:v>117.92938744592196</c:v>
                </c:pt>
                <c:pt idx="10">
                  <c:v>187.24258760716552</c:v>
                </c:pt>
                <c:pt idx="11">
                  <c:v>209.11889593919318</c:v>
                </c:pt>
                <c:pt idx="12">
                  <c:v>230.94237558413718</c:v>
                </c:pt>
                <c:pt idx="13">
                  <c:v>252.71872074054355</c:v>
                </c:pt>
                <c:pt idx="14">
                  <c:v>274.45256324043959</c:v>
                </c:pt>
                <c:pt idx="15">
                  <c:v>296.14774103899623</c:v>
                </c:pt>
                <c:pt idx="16">
                  <c:v>317.59837130995112</c:v>
                </c:pt>
                <c:pt idx="17">
                  <c:v>339.0169247922546</c:v>
                </c:pt>
                <c:pt idx="18">
                  <c:v>360.40571193829396</c:v>
                </c:pt>
                <c:pt idx="19">
                  <c:v>220.51126127527394</c:v>
                </c:pt>
                <c:pt idx="20">
                  <c:v>228.41463048777482</c:v>
                </c:pt>
                <c:pt idx="21">
                  <c:v>236.3117437149856</c:v>
                </c:pt>
                <c:pt idx="22">
                  <c:v>244.20283975997833</c:v>
                </c:pt>
                <c:pt idx="23">
                  <c:v>169.1259798341832</c:v>
                </c:pt>
                <c:pt idx="24">
                  <c:v>179.61979491259885</c:v>
                </c:pt>
                <c:pt idx="25">
                  <c:v>190.09925047577488</c:v>
                </c:pt>
                <c:pt idx="26">
                  <c:v>200.56525039888083</c:v>
                </c:pt>
                <c:pt idx="27">
                  <c:v>211.01859640956005</c:v>
                </c:pt>
                <c:pt idx="28">
                  <c:v>159.41349443625651</c:v>
                </c:pt>
                <c:pt idx="29">
                  <c:v>168.17125020839597</c:v>
                </c:pt>
                <c:pt idx="30">
                  <c:v>176.91825435063029</c:v>
                </c:pt>
                <c:pt idx="31">
                  <c:v>185.65511405728049</c:v>
                </c:pt>
                <c:pt idx="32">
                  <c:v>194.38237462342545</c:v>
                </c:pt>
                <c:pt idx="33">
                  <c:v>203.10052831260927</c:v>
                </c:pt>
                <c:pt idx="34">
                  <c:v>211.81002161977344</c:v>
                </c:pt>
                <c:pt idx="35">
                  <c:v>220.51126127527394</c:v>
                </c:pt>
                <c:pt idx="36">
                  <c:v>231.25829908950217</c:v>
                </c:pt>
                <c:pt idx="37">
                  <c:v>241.9939262728623</c:v>
                </c:pt>
                <c:pt idx="38">
                  <c:v>252.71872074054355</c:v>
                </c:pt>
                <c:pt idx="39">
                  <c:v>263.43320731240294</c:v>
                </c:pt>
                <c:pt idx="40">
                  <c:v>274.1378645989617</c:v>
                </c:pt>
                <c:pt idx="41">
                  <c:v>286.7195866319293</c:v>
                </c:pt>
                <c:pt idx="42">
                  <c:v>299.28895999218304</c:v>
                </c:pt>
                <c:pt idx="43">
                  <c:v>311.8465765190731</c:v>
                </c:pt>
                <c:pt idx="44">
                  <c:v>324.39297647857364</c:v>
                </c:pt>
                <c:pt idx="45">
                  <c:v>336.92865492077664</c:v>
                </c:pt>
                <c:pt idx="46">
                  <c:v>351.01904297525971</c:v>
                </c:pt>
                <c:pt idx="47">
                  <c:v>365.09703181844549</c:v>
                </c:pt>
                <c:pt idx="48">
                  <c:v>379.16316689919205</c:v>
                </c:pt>
                <c:pt idx="49">
                  <c:v>393.21794989343471</c:v>
                </c:pt>
                <c:pt idx="50">
                  <c:v>407.26184368889881</c:v>
                </c:pt>
                <c:pt idx="51">
                  <c:v>407.26184368889881</c:v>
                </c:pt>
                <c:pt idx="52">
                  <c:v>407.26184368889881</c:v>
                </c:pt>
                <c:pt idx="53">
                  <c:v>407.26184368889881</c:v>
                </c:pt>
                <c:pt idx="54">
                  <c:v>407.26184368889881</c:v>
                </c:pt>
                <c:pt idx="55">
                  <c:v>407.26184368889881</c:v>
                </c:pt>
                <c:pt idx="56">
                  <c:v>407.26184368889881</c:v>
                </c:pt>
                <c:pt idx="57">
                  <c:v>407.26184368889881</c:v>
                </c:pt>
                <c:pt idx="58">
                  <c:v>407.26184368889881</c:v>
                </c:pt>
                <c:pt idx="59">
                  <c:v>407.26184368889881</c:v>
                </c:pt>
                <c:pt idx="60">
                  <c:v>407.26184368889881</c:v>
                </c:pt>
                <c:pt idx="61">
                  <c:v>407.26184368889881</c:v>
                </c:pt>
                <c:pt idx="62">
                  <c:v>407.26184368889881</c:v>
                </c:pt>
                <c:pt idx="63">
                  <c:v>407.26184368889881</c:v>
                </c:pt>
                <c:pt idx="64">
                  <c:v>407.26184368889881</c:v>
                </c:pt>
                <c:pt idx="65">
                  <c:v>407.26184368889881</c:v>
                </c:pt>
                <c:pt idx="66">
                  <c:v>407.26184368889881</c:v>
                </c:pt>
                <c:pt idx="67">
                  <c:v>407.26184368889881</c:v>
                </c:pt>
                <c:pt idx="68">
                  <c:v>407.26184368889881</c:v>
                </c:pt>
                <c:pt idx="69">
                  <c:v>407.26184368889881</c:v>
                </c:pt>
                <c:pt idx="70">
                  <c:v>407.26184368889881</c:v>
                </c:pt>
                <c:pt idx="71">
                  <c:v>407.26184368889881</c:v>
                </c:pt>
                <c:pt idx="72">
                  <c:v>407.26184368889881</c:v>
                </c:pt>
                <c:pt idx="73">
                  <c:v>407.26184368889881</c:v>
                </c:pt>
                <c:pt idx="74">
                  <c:v>407.26184368889881</c:v>
                </c:pt>
                <c:pt idx="75">
                  <c:v>407.26184368889881</c:v>
                </c:pt>
                <c:pt idx="76">
                  <c:v>407.26184368889881</c:v>
                </c:pt>
                <c:pt idx="77">
                  <c:v>407.26184368889881</c:v>
                </c:pt>
                <c:pt idx="78">
                  <c:v>407.26184368889881</c:v>
                </c:pt>
                <c:pt idx="79">
                  <c:v>407.26184368889881</c:v>
                </c:pt>
                <c:pt idx="80">
                  <c:v>407.26184368889881</c:v>
                </c:pt>
                <c:pt idx="81">
                  <c:v>407.26184368889881</c:v>
                </c:pt>
                <c:pt idx="82">
                  <c:v>407.26184368889881</c:v>
                </c:pt>
                <c:pt idx="83">
                  <c:v>407.26184368889881</c:v>
                </c:pt>
                <c:pt idx="84">
                  <c:v>407.26184368889881</c:v>
                </c:pt>
                <c:pt idx="85">
                  <c:v>407.26184368889881</c:v>
                </c:pt>
                <c:pt idx="86">
                  <c:v>407.26184368889881</c:v>
                </c:pt>
                <c:pt idx="87">
                  <c:v>407.26184368889881</c:v>
                </c:pt>
                <c:pt idx="88">
                  <c:v>407.26184368889881</c:v>
                </c:pt>
                <c:pt idx="89">
                  <c:v>407.26184368889881</c:v>
                </c:pt>
                <c:pt idx="90">
                  <c:v>407.26184368889881</c:v>
                </c:pt>
                <c:pt idx="91">
                  <c:v>407.26184368889881</c:v>
                </c:pt>
                <c:pt idx="92">
                  <c:v>407.26184368889881</c:v>
                </c:pt>
                <c:pt idx="93">
                  <c:v>407.26184368889881</c:v>
                </c:pt>
                <c:pt idx="94">
                  <c:v>407.26184368889881</c:v>
                </c:pt>
                <c:pt idx="95">
                  <c:v>407.26184368889881</c:v>
                </c:pt>
                <c:pt idx="96">
                  <c:v>407.26184368889881</c:v>
                </c:pt>
                <c:pt idx="97">
                  <c:v>407.26184368889881</c:v>
                </c:pt>
                <c:pt idx="98">
                  <c:v>407.26184368889881</c:v>
                </c:pt>
                <c:pt idx="99">
                  <c:v>407.26184368889881</c:v>
                </c:pt>
                <c:pt idx="100">
                  <c:v>407.26184368889881</c:v>
                </c:pt>
                <c:pt idx="101">
                  <c:v>407.26184368889881</c:v>
                </c:pt>
                <c:pt idx="102">
                  <c:v>407.26184368889881</c:v>
                </c:pt>
                <c:pt idx="103">
                  <c:v>407.26184368889881</c:v>
                </c:pt>
                <c:pt idx="104">
                  <c:v>407.26184368889881</c:v>
                </c:pt>
                <c:pt idx="105">
                  <c:v>407.26184368889881</c:v>
                </c:pt>
                <c:pt idx="106">
                  <c:v>407.26184368889881</c:v>
                </c:pt>
                <c:pt idx="107">
                  <c:v>407.26184368889881</c:v>
                </c:pt>
                <c:pt idx="108">
                  <c:v>407.26184368889881</c:v>
                </c:pt>
                <c:pt idx="109">
                  <c:v>407.26184368889881</c:v>
                </c:pt>
                <c:pt idx="110">
                  <c:v>407.26184368889881</c:v>
                </c:pt>
                <c:pt idx="111">
                  <c:v>407.26184368889881</c:v>
                </c:pt>
                <c:pt idx="112">
                  <c:v>407.26184368889881</c:v>
                </c:pt>
                <c:pt idx="113">
                  <c:v>407.26184368889881</c:v>
                </c:pt>
                <c:pt idx="114">
                  <c:v>407.26184368889881</c:v>
                </c:pt>
                <c:pt idx="115">
                  <c:v>407.26184368889881</c:v>
                </c:pt>
                <c:pt idx="116">
                  <c:v>407.26184368889881</c:v>
                </c:pt>
                <c:pt idx="117">
                  <c:v>407.26184368889881</c:v>
                </c:pt>
                <c:pt idx="118">
                  <c:v>407.26184368889881</c:v>
                </c:pt>
                <c:pt idx="119">
                  <c:v>407.26184368889881</c:v>
                </c:pt>
                <c:pt idx="120">
                  <c:v>407.26184368889881</c:v>
                </c:pt>
                <c:pt idx="121">
                  <c:v>407.26184368889881</c:v>
                </c:pt>
                <c:pt idx="122">
                  <c:v>407.26184368889881</c:v>
                </c:pt>
                <c:pt idx="123">
                  <c:v>407.26184368889881</c:v>
                </c:pt>
                <c:pt idx="124">
                  <c:v>407.26184368889881</c:v>
                </c:pt>
                <c:pt idx="125">
                  <c:v>407.26184368889881</c:v>
                </c:pt>
                <c:pt idx="126">
                  <c:v>407.26184368889881</c:v>
                </c:pt>
                <c:pt idx="127">
                  <c:v>407.26184368889881</c:v>
                </c:pt>
                <c:pt idx="128">
                  <c:v>407.26184368889881</c:v>
                </c:pt>
                <c:pt idx="129">
                  <c:v>407.26184368889881</c:v>
                </c:pt>
                <c:pt idx="130">
                  <c:v>407.26184368889881</c:v>
                </c:pt>
                <c:pt idx="131">
                  <c:v>407.26184368889881</c:v>
                </c:pt>
                <c:pt idx="132">
                  <c:v>407.26184368889881</c:v>
                </c:pt>
                <c:pt idx="133">
                  <c:v>407.26184368889881</c:v>
                </c:pt>
                <c:pt idx="134">
                  <c:v>407.26184368889881</c:v>
                </c:pt>
                <c:pt idx="135">
                  <c:v>407.26184368889881</c:v>
                </c:pt>
                <c:pt idx="136">
                  <c:v>407.26184368889881</c:v>
                </c:pt>
                <c:pt idx="137">
                  <c:v>407.26184368889881</c:v>
                </c:pt>
                <c:pt idx="138">
                  <c:v>407.26184368889881</c:v>
                </c:pt>
                <c:pt idx="139">
                  <c:v>407.26184368889881</c:v>
                </c:pt>
                <c:pt idx="140">
                  <c:v>407.26184368889881</c:v>
                </c:pt>
                <c:pt idx="141">
                  <c:v>407.26184368889881</c:v>
                </c:pt>
                <c:pt idx="142">
                  <c:v>407.26184368889881</c:v>
                </c:pt>
                <c:pt idx="143">
                  <c:v>407.26184368889881</c:v>
                </c:pt>
                <c:pt idx="144">
                  <c:v>407.26184368889881</c:v>
                </c:pt>
                <c:pt idx="145">
                  <c:v>407.26184368889881</c:v>
                </c:pt>
                <c:pt idx="146">
                  <c:v>407.26184368889881</c:v>
                </c:pt>
                <c:pt idx="147">
                  <c:v>407.26184368889881</c:v>
                </c:pt>
                <c:pt idx="148">
                  <c:v>407.26184368889881</c:v>
                </c:pt>
                <c:pt idx="149">
                  <c:v>407.26184368889881</c:v>
                </c:pt>
                <c:pt idx="150">
                  <c:v>407.26184368889881</c:v>
                </c:pt>
                <c:pt idx="151">
                  <c:v>407.26184368889881</c:v>
                </c:pt>
                <c:pt idx="152">
                  <c:v>407.26184368889881</c:v>
                </c:pt>
                <c:pt idx="153">
                  <c:v>407.26184368889881</c:v>
                </c:pt>
                <c:pt idx="154">
                  <c:v>407.26184368889881</c:v>
                </c:pt>
                <c:pt idx="155">
                  <c:v>407.26184368889881</c:v>
                </c:pt>
                <c:pt idx="156">
                  <c:v>407.26184368889881</c:v>
                </c:pt>
                <c:pt idx="157">
                  <c:v>407.26184368889881</c:v>
                </c:pt>
                <c:pt idx="158">
                  <c:v>407.26184368889881</c:v>
                </c:pt>
                <c:pt idx="159">
                  <c:v>407.26184368889881</c:v>
                </c:pt>
                <c:pt idx="160">
                  <c:v>407.26184368889881</c:v>
                </c:pt>
                <c:pt idx="161">
                  <c:v>407.26184368889881</c:v>
                </c:pt>
                <c:pt idx="162">
                  <c:v>407.26184368889881</c:v>
                </c:pt>
                <c:pt idx="163">
                  <c:v>407.26184368889881</c:v>
                </c:pt>
                <c:pt idx="164">
                  <c:v>407.26184368889881</c:v>
                </c:pt>
                <c:pt idx="165">
                  <c:v>407.26184368889881</c:v>
                </c:pt>
                <c:pt idx="166">
                  <c:v>407.26184368889881</c:v>
                </c:pt>
                <c:pt idx="167">
                  <c:v>407.26184368889881</c:v>
                </c:pt>
                <c:pt idx="168">
                  <c:v>407.26184368889881</c:v>
                </c:pt>
                <c:pt idx="169">
                  <c:v>407.26184368889881</c:v>
                </c:pt>
                <c:pt idx="170">
                  <c:v>407.26184368889881</c:v>
                </c:pt>
                <c:pt idx="171">
                  <c:v>407.26184368889881</c:v>
                </c:pt>
                <c:pt idx="172">
                  <c:v>407.26184368889881</c:v>
                </c:pt>
                <c:pt idx="173">
                  <c:v>407.26184368889881</c:v>
                </c:pt>
                <c:pt idx="174">
                  <c:v>407.26184368889881</c:v>
                </c:pt>
                <c:pt idx="175">
                  <c:v>407.26184368889881</c:v>
                </c:pt>
                <c:pt idx="176">
                  <c:v>407.26184368889881</c:v>
                </c:pt>
                <c:pt idx="177">
                  <c:v>407.26184368889881</c:v>
                </c:pt>
                <c:pt idx="178">
                  <c:v>407.26184368889881</c:v>
                </c:pt>
                <c:pt idx="179">
                  <c:v>407.26184368889881</c:v>
                </c:pt>
                <c:pt idx="180">
                  <c:v>407.26184368889881</c:v>
                </c:pt>
                <c:pt idx="181">
                  <c:v>407.26184368889881</c:v>
                </c:pt>
                <c:pt idx="182">
                  <c:v>407.26184368889881</c:v>
                </c:pt>
                <c:pt idx="183">
                  <c:v>407.26184368889881</c:v>
                </c:pt>
                <c:pt idx="184">
                  <c:v>407.26184368889881</c:v>
                </c:pt>
                <c:pt idx="185">
                  <c:v>407.26184368889881</c:v>
                </c:pt>
                <c:pt idx="186">
                  <c:v>407.26184368889881</c:v>
                </c:pt>
                <c:pt idx="187">
                  <c:v>407.26184368889881</c:v>
                </c:pt>
                <c:pt idx="188">
                  <c:v>407.26184368889881</c:v>
                </c:pt>
                <c:pt idx="189">
                  <c:v>407.26184368889881</c:v>
                </c:pt>
                <c:pt idx="190">
                  <c:v>407.26184368889881</c:v>
                </c:pt>
                <c:pt idx="191">
                  <c:v>407.26184368889881</c:v>
                </c:pt>
                <c:pt idx="192">
                  <c:v>407.26184368889881</c:v>
                </c:pt>
                <c:pt idx="193">
                  <c:v>407.26184368889881</c:v>
                </c:pt>
                <c:pt idx="194">
                  <c:v>407.26184368889881</c:v>
                </c:pt>
                <c:pt idx="195">
                  <c:v>407.26184368889881</c:v>
                </c:pt>
                <c:pt idx="196">
                  <c:v>407.26184368889881</c:v>
                </c:pt>
                <c:pt idx="197">
                  <c:v>407.26184368889881</c:v>
                </c:pt>
                <c:pt idx="198">
                  <c:v>407.26184368889881</c:v>
                </c:pt>
                <c:pt idx="199">
                  <c:v>407.26184368889881</c:v>
                </c:pt>
                <c:pt idx="200">
                  <c:v>407.26184368889881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548.96387316130563</c:v>
                </c:pt>
                <c:pt idx="82">
                  <c:v>548.96387316130563</c:v>
                </c:pt>
                <c:pt idx="83">
                  <c:v>548.96387316130563</c:v>
                </c:pt>
                <c:pt idx="84">
                  <c:v>548.96387316130563</c:v>
                </c:pt>
                <c:pt idx="85">
                  <c:v>548.96387316130563</c:v>
                </c:pt>
                <c:pt idx="86">
                  <c:v>548.96387316130563</c:v>
                </c:pt>
                <c:pt idx="87">
                  <c:v>548.96387316130563</c:v>
                </c:pt>
                <c:pt idx="88">
                  <c:v>548.96387316130563</c:v>
                </c:pt>
                <c:pt idx="89">
                  <c:v>548.96387316130563</c:v>
                </c:pt>
                <c:pt idx="90">
                  <c:v>548.96387316130563</c:v>
                </c:pt>
                <c:pt idx="91">
                  <c:v>548.96387316130563</c:v>
                </c:pt>
                <c:pt idx="92">
                  <c:v>548.96387316130563</c:v>
                </c:pt>
                <c:pt idx="93">
                  <c:v>548.96387316130563</c:v>
                </c:pt>
                <c:pt idx="94">
                  <c:v>548.96387316130563</c:v>
                </c:pt>
                <c:pt idx="95">
                  <c:v>548.96387316130563</c:v>
                </c:pt>
                <c:pt idx="96">
                  <c:v>548.96387316130563</c:v>
                </c:pt>
                <c:pt idx="97">
                  <c:v>548.96387316130563</c:v>
                </c:pt>
                <c:pt idx="98">
                  <c:v>548.96387316130563</c:v>
                </c:pt>
                <c:pt idx="99">
                  <c:v>548.96387316130563</c:v>
                </c:pt>
                <c:pt idx="100">
                  <c:v>548.96387316130563</c:v>
                </c:pt>
                <c:pt idx="101">
                  <c:v>548.96387316130563</c:v>
                </c:pt>
                <c:pt idx="102">
                  <c:v>548.96387316130563</c:v>
                </c:pt>
                <c:pt idx="103">
                  <c:v>548.96387316130563</c:v>
                </c:pt>
                <c:pt idx="104">
                  <c:v>548.96387316130563</c:v>
                </c:pt>
                <c:pt idx="105">
                  <c:v>548.96387316130563</c:v>
                </c:pt>
                <c:pt idx="106">
                  <c:v>548.96387316130563</c:v>
                </c:pt>
                <c:pt idx="107">
                  <c:v>548.96387316130563</c:v>
                </c:pt>
                <c:pt idx="108">
                  <c:v>548.96387316130563</c:v>
                </c:pt>
                <c:pt idx="109">
                  <c:v>548.96387316130563</c:v>
                </c:pt>
                <c:pt idx="110">
                  <c:v>548.96387316130563</c:v>
                </c:pt>
                <c:pt idx="111">
                  <c:v>548.96387316130563</c:v>
                </c:pt>
                <c:pt idx="112">
                  <c:v>548.96387316130563</c:v>
                </c:pt>
                <c:pt idx="113">
                  <c:v>548.96387316130563</c:v>
                </c:pt>
                <c:pt idx="114">
                  <c:v>548.96387316130563</c:v>
                </c:pt>
                <c:pt idx="115">
                  <c:v>548.96387316130563</c:v>
                </c:pt>
                <c:pt idx="116">
                  <c:v>548.96387316130563</c:v>
                </c:pt>
                <c:pt idx="117">
                  <c:v>548.96387316130563</c:v>
                </c:pt>
                <c:pt idx="118">
                  <c:v>548.96387316130563</c:v>
                </c:pt>
                <c:pt idx="119">
                  <c:v>548.96387316130563</c:v>
                </c:pt>
                <c:pt idx="120">
                  <c:v>548.96387316130563</c:v>
                </c:pt>
                <c:pt idx="121">
                  <c:v>548.96387316130563</c:v>
                </c:pt>
                <c:pt idx="122">
                  <c:v>548.96387316130563</c:v>
                </c:pt>
                <c:pt idx="123">
                  <c:v>548.96387316130563</c:v>
                </c:pt>
                <c:pt idx="124">
                  <c:v>548.96387316130563</c:v>
                </c:pt>
                <c:pt idx="125">
                  <c:v>548.96387316130563</c:v>
                </c:pt>
                <c:pt idx="126">
                  <c:v>548.96387316130563</c:v>
                </c:pt>
                <c:pt idx="127">
                  <c:v>548.96387316130563</c:v>
                </c:pt>
                <c:pt idx="128">
                  <c:v>548.96387316130563</c:v>
                </c:pt>
                <c:pt idx="129">
                  <c:v>548.96387316130563</c:v>
                </c:pt>
                <c:pt idx="130">
                  <c:v>548.96387316130563</c:v>
                </c:pt>
                <c:pt idx="131">
                  <c:v>548.96387316130563</c:v>
                </c:pt>
                <c:pt idx="132">
                  <c:v>548.96387316130563</c:v>
                </c:pt>
                <c:pt idx="133">
                  <c:v>548.96387316130563</c:v>
                </c:pt>
                <c:pt idx="134">
                  <c:v>548.96387316130563</c:v>
                </c:pt>
                <c:pt idx="135">
                  <c:v>548.96387316130563</c:v>
                </c:pt>
                <c:pt idx="136">
                  <c:v>548.96387316130563</c:v>
                </c:pt>
                <c:pt idx="137">
                  <c:v>548.96387316130563</c:v>
                </c:pt>
                <c:pt idx="138">
                  <c:v>548.96387316130563</c:v>
                </c:pt>
                <c:pt idx="139">
                  <c:v>548.96387316130563</c:v>
                </c:pt>
                <c:pt idx="140">
                  <c:v>548.96387316130563</c:v>
                </c:pt>
                <c:pt idx="141">
                  <c:v>548.96387316130563</c:v>
                </c:pt>
                <c:pt idx="142">
                  <c:v>548.96387316130563</c:v>
                </c:pt>
                <c:pt idx="143">
                  <c:v>548.96387316130563</c:v>
                </c:pt>
                <c:pt idx="144">
                  <c:v>548.96387316130563</c:v>
                </c:pt>
                <c:pt idx="145">
                  <c:v>548.96387316130563</c:v>
                </c:pt>
                <c:pt idx="146">
                  <c:v>548.96387316130563</c:v>
                </c:pt>
                <c:pt idx="147">
                  <c:v>548.96387316130563</c:v>
                </c:pt>
                <c:pt idx="148">
                  <c:v>548.96387316130563</c:v>
                </c:pt>
                <c:pt idx="149">
                  <c:v>548.96387316130563</c:v>
                </c:pt>
                <c:pt idx="150">
                  <c:v>548.96387316130563</c:v>
                </c:pt>
                <c:pt idx="151">
                  <c:v>548.96387316130563</c:v>
                </c:pt>
                <c:pt idx="152">
                  <c:v>548.96387316130563</c:v>
                </c:pt>
                <c:pt idx="153">
                  <c:v>548.96387316130563</c:v>
                </c:pt>
                <c:pt idx="154">
                  <c:v>548.96387316130563</c:v>
                </c:pt>
                <c:pt idx="155">
                  <c:v>548.96387316130563</c:v>
                </c:pt>
                <c:pt idx="156">
                  <c:v>548.96387316130563</c:v>
                </c:pt>
                <c:pt idx="157">
                  <c:v>548.96387316130563</c:v>
                </c:pt>
                <c:pt idx="158">
                  <c:v>548.96387316130563</c:v>
                </c:pt>
                <c:pt idx="159">
                  <c:v>548.96387316130563</c:v>
                </c:pt>
                <c:pt idx="160">
                  <c:v>548.96387316130563</c:v>
                </c:pt>
                <c:pt idx="161">
                  <c:v>548.96387316130563</c:v>
                </c:pt>
                <c:pt idx="162">
                  <c:v>548.96387316130563</c:v>
                </c:pt>
                <c:pt idx="163">
                  <c:v>548.96387316130563</c:v>
                </c:pt>
                <c:pt idx="164">
                  <c:v>548.96387316130563</c:v>
                </c:pt>
                <c:pt idx="165">
                  <c:v>548.96387316130563</c:v>
                </c:pt>
                <c:pt idx="166">
                  <c:v>548.96387316130563</c:v>
                </c:pt>
                <c:pt idx="167">
                  <c:v>548.96387316130563</c:v>
                </c:pt>
                <c:pt idx="168">
                  <c:v>548.96387316130563</c:v>
                </c:pt>
                <c:pt idx="169">
                  <c:v>548.96387316130563</c:v>
                </c:pt>
                <c:pt idx="170">
                  <c:v>548.96387316130563</c:v>
                </c:pt>
                <c:pt idx="171">
                  <c:v>548.96387316130563</c:v>
                </c:pt>
                <c:pt idx="172">
                  <c:v>548.96387316130563</c:v>
                </c:pt>
                <c:pt idx="173">
                  <c:v>548.96387316130563</c:v>
                </c:pt>
                <c:pt idx="174">
                  <c:v>548.96387316130563</c:v>
                </c:pt>
                <c:pt idx="175">
                  <c:v>548.96387316130563</c:v>
                </c:pt>
                <c:pt idx="176">
                  <c:v>548.96387316130563</c:v>
                </c:pt>
                <c:pt idx="177">
                  <c:v>548.96387316130563</c:v>
                </c:pt>
                <c:pt idx="178">
                  <c:v>548.96387316130563</c:v>
                </c:pt>
                <c:pt idx="179">
                  <c:v>548.96387316130563</c:v>
                </c:pt>
                <c:pt idx="180">
                  <c:v>548.96387316130563</c:v>
                </c:pt>
                <c:pt idx="181">
                  <c:v>548.96387316130563</c:v>
                </c:pt>
                <c:pt idx="182">
                  <c:v>548.96387316130563</c:v>
                </c:pt>
                <c:pt idx="183">
                  <c:v>548.96387316130563</c:v>
                </c:pt>
                <c:pt idx="184">
                  <c:v>548.96387316130563</c:v>
                </c:pt>
                <c:pt idx="185">
                  <c:v>548.96387316130563</c:v>
                </c:pt>
                <c:pt idx="186">
                  <c:v>548.96387316130563</c:v>
                </c:pt>
                <c:pt idx="187">
                  <c:v>548.96387316130563</c:v>
                </c:pt>
                <c:pt idx="188">
                  <c:v>548.96387316130563</c:v>
                </c:pt>
                <c:pt idx="189">
                  <c:v>548.96387316130563</c:v>
                </c:pt>
                <c:pt idx="190">
                  <c:v>548.96387316130563</c:v>
                </c:pt>
                <c:pt idx="191">
                  <c:v>548.96387316130563</c:v>
                </c:pt>
                <c:pt idx="192">
                  <c:v>548.96387316130563</c:v>
                </c:pt>
                <c:pt idx="193">
                  <c:v>548.96387316130563</c:v>
                </c:pt>
                <c:pt idx="194">
                  <c:v>548.96387316130563</c:v>
                </c:pt>
                <c:pt idx="195">
                  <c:v>548.96387316130563</c:v>
                </c:pt>
                <c:pt idx="196">
                  <c:v>548.96387316130563</c:v>
                </c:pt>
                <c:pt idx="197">
                  <c:v>548.96387316130563</c:v>
                </c:pt>
                <c:pt idx="198">
                  <c:v>548.96387316130563</c:v>
                </c:pt>
                <c:pt idx="199">
                  <c:v>548.96387316130563</c:v>
                </c:pt>
                <c:pt idx="200">
                  <c:v>548.96387316130563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5" zoomScaleNormal="85" workbookViewId="0">
      <selection activeCell="G22" sqref="G2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5.31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14</v>
      </c>
      <c r="C9" s="264">
        <v>0.57032815025915373</v>
      </c>
      <c r="D9" s="33">
        <f t="shared" ref="D9:D18" si="0">C9*$C$5</f>
        <v>3.0284424778761059</v>
      </c>
      <c r="E9" s="265">
        <v>115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29</v>
      </c>
      <c r="C10" s="264">
        <v>8.0449310867789947E-2</v>
      </c>
      <c r="D10" s="33">
        <f t="shared" si="0"/>
        <v>0.42718584070796461</v>
      </c>
      <c r="E10" s="265">
        <v>80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1</v>
      </c>
      <c r="C11" s="264">
        <v>8.0449310867789947E-2</v>
      </c>
      <c r="D11" s="33">
        <f t="shared" si="0"/>
        <v>0.42718584070796461</v>
      </c>
      <c r="E11" s="265">
        <v>80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6</v>
      </c>
      <c r="C12" s="264">
        <v>8.0449310867789947E-2</v>
      </c>
      <c r="D12" s="33">
        <f t="shared" si="0"/>
        <v>0.42718584070796461</v>
      </c>
      <c r="E12" s="265">
        <v>105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324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13</v>
      </c>
      <c r="C13" s="32">
        <v>7.5891727801669626E-2</v>
      </c>
      <c r="D13" s="33">
        <f t="shared" si="0"/>
        <v>0.40298507462686567</v>
      </c>
      <c r="E13" s="34">
        <v>70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324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8</v>
      </c>
      <c r="C14" s="32">
        <v>7.5891727801669626E-2</v>
      </c>
      <c r="D14" s="33">
        <f t="shared" si="0"/>
        <v>0.40298507462686567</v>
      </c>
      <c r="E14" s="34">
        <v>50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324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22</v>
      </c>
      <c r="C15" s="32">
        <v>3.6540461534137224E-2</v>
      </c>
      <c r="D15" s="33">
        <f t="shared" si="0"/>
        <v>0.19402985074626863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G15" s="23" t="s">
        <v>324</v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5.31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20</v>
      </c>
      <c r="B36" s="259">
        <v>73</v>
      </c>
      <c r="C36" s="259">
        <v>1</v>
      </c>
      <c r="D36" s="259">
        <v>6</v>
      </c>
      <c r="E36" s="260"/>
      <c r="F36" s="260"/>
      <c r="G36" s="260"/>
      <c r="H36" s="260">
        <v>1</v>
      </c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25</v>
      </c>
      <c r="B37" s="259">
        <v>103</v>
      </c>
      <c r="C37" s="259">
        <v>2</v>
      </c>
      <c r="D37" s="259">
        <v>28</v>
      </c>
      <c r="E37" s="260"/>
      <c r="F37" s="260"/>
      <c r="G37" s="260"/>
      <c r="H37" s="260">
        <v>1</v>
      </c>
      <c r="I37" s="53">
        <f t="shared" ref="I37:I55" si="1">IF(A37&lt;&gt;0,(B37-(B36-D36))/(A37-A36),"")</f>
        <v>7.2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30</v>
      </c>
      <c r="B38" s="259">
        <v>121</v>
      </c>
      <c r="C38" s="259">
        <v>3</v>
      </c>
      <c r="D38" s="259">
        <v>28</v>
      </c>
      <c r="E38" s="260"/>
      <c r="F38" s="260"/>
      <c r="G38" s="260"/>
      <c r="H38" s="260">
        <v>1</v>
      </c>
      <c r="I38" s="53">
        <f t="shared" si="1"/>
        <v>9.1999999999999993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35</v>
      </c>
      <c r="B39" s="259">
        <v>147</v>
      </c>
      <c r="C39" s="259">
        <v>4</v>
      </c>
      <c r="D39" s="259">
        <v>28</v>
      </c>
      <c r="E39" s="260">
        <v>1</v>
      </c>
      <c r="F39" s="260"/>
      <c r="G39" s="260"/>
      <c r="H39" s="260"/>
      <c r="I39" s="49">
        <f t="shared" si="1"/>
        <v>10.8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40</v>
      </c>
      <c r="B40" s="259">
        <v>175</v>
      </c>
      <c r="C40" s="259">
        <v>5</v>
      </c>
      <c r="D40" s="259">
        <v>28</v>
      </c>
      <c r="E40" s="260">
        <v>1</v>
      </c>
      <c r="F40" s="260"/>
      <c r="G40" s="260"/>
      <c r="H40" s="260"/>
      <c r="I40" s="49">
        <f t="shared" si="1"/>
        <v>11.2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45</v>
      </c>
      <c r="B41" s="259">
        <v>204</v>
      </c>
      <c r="C41" s="259">
        <v>6</v>
      </c>
      <c r="D41" s="259">
        <v>28</v>
      </c>
      <c r="E41" s="260">
        <v>1</v>
      </c>
      <c r="F41" s="260"/>
      <c r="G41" s="260"/>
      <c r="H41" s="260"/>
      <c r="I41" s="53">
        <f t="shared" si="1"/>
        <v>11.4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50</v>
      </c>
      <c r="B42" s="259">
        <v>231</v>
      </c>
      <c r="C42" s="259">
        <v>7</v>
      </c>
      <c r="D42" s="259">
        <v>28</v>
      </c>
      <c r="E42" s="260">
        <v>1</v>
      </c>
      <c r="F42" s="260"/>
      <c r="G42" s="260"/>
      <c r="H42" s="260"/>
      <c r="I42" s="53">
        <f t="shared" si="1"/>
        <v>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55</v>
      </c>
      <c r="B43" s="259">
        <v>254</v>
      </c>
      <c r="C43" s="259">
        <v>8</v>
      </c>
      <c r="D43" s="259">
        <v>28</v>
      </c>
      <c r="E43" s="260">
        <v>1</v>
      </c>
      <c r="F43" s="260"/>
      <c r="G43" s="260"/>
      <c r="H43" s="260"/>
      <c r="I43" s="49">
        <f t="shared" si="1"/>
        <v>10.199999999999999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60</v>
      </c>
      <c r="B44" s="259">
        <v>273</v>
      </c>
      <c r="C44" s="259">
        <v>9</v>
      </c>
      <c r="D44" s="259">
        <v>28</v>
      </c>
      <c r="E44" s="260">
        <v>1</v>
      </c>
      <c r="F44" s="260"/>
      <c r="G44" s="260"/>
      <c r="H44" s="260"/>
      <c r="I44" s="49">
        <f t="shared" si="1"/>
        <v>9.4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65</v>
      </c>
      <c r="B45" s="261">
        <v>289</v>
      </c>
      <c r="C45" s="259">
        <v>10</v>
      </c>
      <c r="D45" s="261">
        <v>28</v>
      </c>
      <c r="E45" s="260">
        <v>1</v>
      </c>
      <c r="F45" s="260"/>
      <c r="G45" s="260"/>
      <c r="H45" s="260"/>
      <c r="I45" s="49">
        <f t="shared" si="1"/>
        <v>8.8000000000000007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70</v>
      </c>
      <c r="B46" s="262">
        <v>302</v>
      </c>
      <c r="C46" s="259">
        <v>11</v>
      </c>
      <c r="D46" s="262">
        <v>28</v>
      </c>
      <c r="E46" s="260">
        <v>1</v>
      </c>
      <c r="F46" s="260"/>
      <c r="G46" s="260"/>
      <c r="H46" s="260"/>
      <c r="I46" s="49">
        <f t="shared" si="1"/>
        <v>8.1999999999999993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75</v>
      </c>
      <c r="B47" s="261">
        <v>312</v>
      </c>
      <c r="C47" s="259">
        <v>12</v>
      </c>
      <c r="D47" s="261">
        <v>28</v>
      </c>
      <c r="E47" s="260">
        <v>1</v>
      </c>
      <c r="F47" s="260"/>
      <c r="G47" s="260"/>
      <c r="H47" s="260"/>
      <c r="I47" s="49">
        <f t="shared" si="1"/>
        <v>7.6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80</v>
      </c>
      <c r="B48" s="261">
        <v>320</v>
      </c>
      <c r="C48" s="259">
        <v>13</v>
      </c>
      <c r="D48" s="261">
        <v>28</v>
      </c>
      <c r="E48" s="260">
        <v>1</v>
      </c>
      <c r="F48" s="260"/>
      <c r="G48" s="260"/>
      <c r="H48" s="260"/>
      <c r="I48" s="49">
        <f t="shared" si="1"/>
        <v>7.2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85</v>
      </c>
      <c r="B49" s="261">
        <v>326</v>
      </c>
      <c r="C49" s="259">
        <v>14</v>
      </c>
      <c r="D49" s="261">
        <v>28</v>
      </c>
      <c r="E49" s="260">
        <v>1</v>
      </c>
      <c r="F49" s="260"/>
      <c r="G49" s="260"/>
      <c r="H49" s="260"/>
      <c r="I49" s="49">
        <f t="shared" si="1"/>
        <v>6.8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90</v>
      </c>
      <c r="B50" s="261">
        <v>330</v>
      </c>
      <c r="C50" s="261">
        <v>15</v>
      </c>
      <c r="D50" s="261">
        <v>28</v>
      </c>
      <c r="E50" s="260">
        <v>1</v>
      </c>
      <c r="F50" s="260"/>
      <c r="G50" s="260"/>
      <c r="H50" s="260"/>
      <c r="I50" s="49">
        <f t="shared" si="1"/>
        <v>6.4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95</v>
      </c>
      <c r="B51" s="261">
        <v>333</v>
      </c>
      <c r="C51" s="261">
        <v>16</v>
      </c>
      <c r="D51" s="261">
        <v>28</v>
      </c>
      <c r="E51" s="260">
        <v>1</v>
      </c>
      <c r="F51" s="260"/>
      <c r="G51" s="260"/>
      <c r="H51" s="260"/>
      <c r="I51" s="49">
        <f t="shared" si="1"/>
        <v>6.2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100</v>
      </c>
      <c r="B52" s="261">
        <v>333</v>
      </c>
      <c r="C52" s="261">
        <v>17</v>
      </c>
      <c r="D52" s="261">
        <v>27</v>
      </c>
      <c r="E52" s="260">
        <v>1</v>
      </c>
      <c r="F52" s="260"/>
      <c r="G52" s="260"/>
      <c r="H52" s="260"/>
      <c r="I52" s="49">
        <f t="shared" si="1"/>
        <v>5.6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105</v>
      </c>
      <c r="B53" s="261">
        <v>333</v>
      </c>
      <c r="C53" s="261">
        <v>18</v>
      </c>
      <c r="D53" s="261">
        <v>26</v>
      </c>
      <c r="E53" s="260">
        <v>1</v>
      </c>
      <c r="F53" s="260"/>
      <c r="G53" s="260"/>
      <c r="H53" s="260"/>
      <c r="I53" s="49">
        <f t="shared" si="1"/>
        <v>5.4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>
        <v>110</v>
      </c>
      <c r="B54" s="261">
        <v>332</v>
      </c>
      <c r="C54" s="261">
        <v>19</v>
      </c>
      <c r="D54" s="261">
        <v>25</v>
      </c>
      <c r="E54" s="260">
        <v>1</v>
      </c>
      <c r="F54" s="260"/>
      <c r="G54" s="260"/>
      <c r="H54" s="260"/>
      <c r="I54" s="49">
        <f t="shared" si="1"/>
        <v>5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>
        <v>115</v>
      </c>
      <c r="B55" s="261">
        <v>331</v>
      </c>
      <c r="C55" s="261">
        <v>20</v>
      </c>
      <c r="D55" s="261">
        <v>24</v>
      </c>
      <c r="E55" s="260">
        <v>1</v>
      </c>
      <c r="F55" s="260"/>
      <c r="G55" s="260"/>
      <c r="H55" s="260"/>
      <c r="I55" s="49">
        <f t="shared" si="1"/>
        <v>4.8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Merisier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20</v>
      </c>
      <c r="B62" s="261">
        <v>117</v>
      </c>
      <c r="C62" s="261">
        <v>1</v>
      </c>
      <c r="D62" s="261">
        <v>27</v>
      </c>
      <c r="E62" s="260"/>
      <c r="F62" s="260"/>
      <c r="G62" s="260"/>
      <c r="H62" s="260">
        <v>1</v>
      </c>
      <c r="I62" s="53">
        <f>IFERROR(B62/A62,"")</f>
        <v>5.85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25</v>
      </c>
      <c r="B63" s="261">
        <v>140</v>
      </c>
      <c r="C63" s="261">
        <v>2</v>
      </c>
      <c r="D63" s="261">
        <v>16</v>
      </c>
      <c r="E63" s="260"/>
      <c r="F63" s="260"/>
      <c r="G63" s="260"/>
      <c r="H63" s="260">
        <v>1</v>
      </c>
      <c r="I63" s="49">
        <f>IF(A63&lt;&gt;0,(B63-(B62-D62))/(A63-A62),"")</f>
        <v>10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30</v>
      </c>
      <c r="B64" s="261">
        <v>178</v>
      </c>
      <c r="C64" s="261">
        <v>3</v>
      </c>
      <c r="D64" s="261">
        <v>23</v>
      </c>
      <c r="E64" s="260"/>
      <c r="F64" s="260"/>
      <c r="G64" s="260"/>
      <c r="H64" s="260">
        <v>1</v>
      </c>
      <c r="I64" s="49">
        <f>IF(A64&lt;&gt;0,(B64-(B63-D63))/(A64-A63),"")</f>
        <v>10.8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35</v>
      </c>
      <c r="B65" s="261">
        <v>213</v>
      </c>
      <c r="C65" s="261">
        <v>4</v>
      </c>
      <c r="D65" s="261">
        <v>29</v>
      </c>
      <c r="E65" s="260">
        <v>1</v>
      </c>
      <c r="F65" s="260"/>
      <c r="G65" s="260"/>
      <c r="H65" s="260"/>
      <c r="I65" s="49">
        <f>IF(A65&lt;&gt;0,(B65-(B64-D64))/(A65-A64),"")</f>
        <v>11.6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40</v>
      </c>
      <c r="B66" s="261">
        <v>241</v>
      </c>
      <c r="C66" s="261">
        <v>5</v>
      </c>
      <c r="D66" s="261">
        <v>32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11.4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45</v>
      </c>
      <c r="B67" s="261">
        <v>263</v>
      </c>
      <c r="C67" s="261">
        <v>6</v>
      </c>
      <c r="D67" s="261">
        <v>36</v>
      </c>
      <c r="E67" s="260">
        <v>1</v>
      </c>
      <c r="F67" s="260"/>
      <c r="G67" s="260"/>
      <c r="H67" s="260"/>
      <c r="I67" s="49">
        <f t="shared" si="2"/>
        <v>10.8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50</v>
      </c>
      <c r="B68" s="261">
        <v>283</v>
      </c>
      <c r="C68" s="261">
        <v>7</v>
      </c>
      <c r="D68" s="261">
        <v>35</v>
      </c>
      <c r="E68" s="260">
        <v>1</v>
      </c>
      <c r="F68" s="260"/>
      <c r="G68" s="260"/>
      <c r="H68" s="260"/>
      <c r="I68" s="49">
        <f t="shared" si="2"/>
        <v>11.2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55</v>
      </c>
      <c r="B69" s="261">
        <v>297</v>
      </c>
      <c r="C69" s="261">
        <v>8</v>
      </c>
      <c r="D69" s="261">
        <v>35</v>
      </c>
      <c r="E69" s="260">
        <v>1</v>
      </c>
      <c r="F69" s="260"/>
      <c r="G69" s="260"/>
      <c r="H69" s="260"/>
      <c r="I69" s="49">
        <f t="shared" si="2"/>
        <v>9.8000000000000007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60</v>
      </c>
      <c r="B70" s="261">
        <v>310</v>
      </c>
      <c r="C70" s="261">
        <v>9</v>
      </c>
      <c r="D70" s="261">
        <v>37</v>
      </c>
      <c r="E70" s="260">
        <v>1</v>
      </c>
      <c r="F70" s="260"/>
      <c r="G70" s="260"/>
      <c r="H70" s="260"/>
      <c r="I70" s="49">
        <f t="shared" si="2"/>
        <v>9.6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65</v>
      </c>
      <c r="B71" s="261">
        <v>319</v>
      </c>
      <c r="C71" s="261">
        <v>10</v>
      </c>
      <c r="D71" s="261">
        <v>37</v>
      </c>
      <c r="E71" s="260">
        <v>1</v>
      </c>
      <c r="F71" s="260"/>
      <c r="G71" s="260"/>
      <c r="H71" s="260"/>
      <c r="I71" s="49">
        <f t="shared" si="2"/>
        <v>9.1999999999999993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70</v>
      </c>
      <c r="B72" s="261">
        <v>327</v>
      </c>
      <c r="C72" s="261">
        <v>11</v>
      </c>
      <c r="D72" s="261">
        <v>32</v>
      </c>
      <c r="E72" s="260">
        <v>1</v>
      </c>
      <c r="F72" s="260"/>
      <c r="G72" s="260"/>
      <c r="H72" s="260"/>
      <c r="I72" s="49">
        <f t="shared" si="2"/>
        <v>9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75</v>
      </c>
      <c r="B73" s="261">
        <v>340</v>
      </c>
      <c r="C73" s="261">
        <v>12</v>
      </c>
      <c r="D73" s="261">
        <v>31</v>
      </c>
      <c r="E73" s="260">
        <v>1</v>
      </c>
      <c r="F73" s="260"/>
      <c r="G73" s="260"/>
      <c r="H73" s="260"/>
      <c r="I73" s="49">
        <f t="shared" si="2"/>
        <v>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80</v>
      </c>
      <c r="B74" s="261">
        <v>349</v>
      </c>
      <c r="C74" s="261"/>
      <c r="D74" s="261"/>
      <c r="E74" s="260"/>
      <c r="F74" s="260"/>
      <c r="G74" s="260"/>
      <c r="H74" s="260"/>
      <c r="I74" s="49">
        <f t="shared" si="2"/>
        <v>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/>
      <c r="B75" s="261"/>
      <c r="C75" s="261"/>
      <c r="D75" s="261"/>
      <c r="E75" s="260"/>
      <c r="F75" s="260"/>
      <c r="G75" s="260"/>
      <c r="H75" s="260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Alisier torminal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10</v>
      </c>
      <c r="B88" s="261">
        <v>11</v>
      </c>
      <c r="C88" s="261"/>
      <c r="D88" s="261"/>
      <c r="E88" s="260"/>
      <c r="F88" s="260"/>
      <c r="G88" s="260"/>
      <c r="H88" s="260">
        <v>1</v>
      </c>
      <c r="I88" s="53">
        <f>IFERROR(B88/A88,"")</f>
        <v>1.1000000000000001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15</v>
      </c>
      <c r="B89" s="261">
        <v>65</v>
      </c>
      <c r="C89" s="261">
        <v>1</v>
      </c>
      <c r="D89" s="261">
        <v>32</v>
      </c>
      <c r="E89" s="260"/>
      <c r="F89" s="260"/>
      <c r="G89" s="260"/>
      <c r="H89" s="260">
        <v>1</v>
      </c>
      <c r="I89" s="53">
        <f t="shared" ref="I89:I107" si="3">IF(A89&lt;&gt;0,(B89-(B88-D88))/(A89-A88),"")</f>
        <v>10.8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20</v>
      </c>
      <c r="B90" s="261">
        <v>102</v>
      </c>
      <c r="C90" s="261">
        <v>2</v>
      </c>
      <c r="D90" s="261">
        <v>35</v>
      </c>
      <c r="E90" s="260"/>
      <c r="F90" s="260"/>
      <c r="G90" s="260"/>
      <c r="H90" s="260">
        <v>1</v>
      </c>
      <c r="I90" s="53">
        <f t="shared" si="3"/>
        <v>13.8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25</v>
      </c>
      <c r="B91" s="261">
        <v>141</v>
      </c>
      <c r="C91" s="261">
        <v>3</v>
      </c>
      <c r="D91" s="261">
        <v>35</v>
      </c>
      <c r="E91" s="260"/>
      <c r="F91" s="260"/>
      <c r="G91" s="260"/>
      <c r="H91" s="260">
        <v>1</v>
      </c>
      <c r="I91" s="53">
        <f t="shared" si="3"/>
        <v>14.8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30</v>
      </c>
      <c r="B92" s="261">
        <v>177</v>
      </c>
      <c r="C92" s="261">
        <v>4</v>
      </c>
      <c r="D92" s="261">
        <v>35</v>
      </c>
      <c r="E92" s="260"/>
      <c r="F92" s="260"/>
      <c r="G92" s="260"/>
      <c r="H92" s="260">
        <v>1</v>
      </c>
      <c r="I92" s="53">
        <f t="shared" si="3"/>
        <v>14.2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35</v>
      </c>
      <c r="B93" s="261">
        <v>206</v>
      </c>
      <c r="C93" s="261">
        <v>5</v>
      </c>
      <c r="D93" s="261">
        <v>35</v>
      </c>
      <c r="E93" s="260">
        <v>1</v>
      </c>
      <c r="F93" s="260"/>
      <c r="G93" s="260"/>
      <c r="H93" s="260"/>
      <c r="I93" s="53">
        <f t="shared" si="3"/>
        <v>12.8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40</v>
      </c>
      <c r="B94" s="261">
        <v>228</v>
      </c>
      <c r="C94" s="261">
        <v>6</v>
      </c>
      <c r="D94" s="261">
        <v>35</v>
      </c>
      <c r="E94" s="260">
        <v>1</v>
      </c>
      <c r="F94" s="260"/>
      <c r="G94" s="260"/>
      <c r="H94" s="260"/>
      <c r="I94" s="53">
        <f t="shared" si="3"/>
        <v>11.4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45</v>
      </c>
      <c r="B95" s="261">
        <v>242</v>
      </c>
      <c r="C95" s="261">
        <v>7</v>
      </c>
      <c r="D95" s="261">
        <v>24</v>
      </c>
      <c r="E95" s="260">
        <v>1</v>
      </c>
      <c r="F95" s="260"/>
      <c r="G95" s="260"/>
      <c r="H95" s="260"/>
      <c r="I95" s="53">
        <f t="shared" si="3"/>
        <v>9.8000000000000007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50</v>
      </c>
      <c r="B96" s="261">
        <v>261</v>
      </c>
      <c r="C96" s="261">
        <v>8</v>
      </c>
      <c r="D96" s="261">
        <v>19</v>
      </c>
      <c r="E96" s="260">
        <v>1</v>
      </c>
      <c r="F96" s="260"/>
      <c r="G96" s="260"/>
      <c r="H96" s="260"/>
      <c r="I96" s="53">
        <f t="shared" si="3"/>
        <v>8.6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55</v>
      </c>
      <c r="B97" s="261">
        <v>279</v>
      </c>
      <c r="C97" s="261">
        <v>9</v>
      </c>
      <c r="D97" s="261">
        <v>16</v>
      </c>
      <c r="E97" s="260">
        <v>1</v>
      </c>
      <c r="F97" s="260"/>
      <c r="G97" s="260"/>
      <c r="H97" s="260"/>
      <c r="I97" s="53">
        <f t="shared" si="3"/>
        <v>7.4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60</v>
      </c>
      <c r="B98" s="261">
        <v>294</v>
      </c>
      <c r="C98" s="261">
        <v>10</v>
      </c>
      <c r="D98" s="261">
        <v>14</v>
      </c>
      <c r="E98" s="260">
        <v>1</v>
      </c>
      <c r="F98" s="260"/>
      <c r="G98" s="260"/>
      <c r="H98" s="260"/>
      <c r="I98" s="53">
        <f t="shared" si="3"/>
        <v>6.2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65</v>
      </c>
      <c r="B99" s="261">
        <v>306</v>
      </c>
      <c r="C99" s="261">
        <v>11</v>
      </c>
      <c r="D99" s="261">
        <v>13</v>
      </c>
      <c r="E99" s="260">
        <v>1</v>
      </c>
      <c r="F99" s="260"/>
      <c r="G99" s="260"/>
      <c r="H99" s="260"/>
      <c r="I99" s="53">
        <f t="shared" si="3"/>
        <v>5.2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70</v>
      </c>
      <c r="B100" s="261">
        <v>316</v>
      </c>
      <c r="C100" s="261">
        <v>12</v>
      </c>
      <c r="D100" s="261">
        <v>13</v>
      </c>
      <c r="E100" s="260">
        <v>1</v>
      </c>
      <c r="F100" s="260"/>
      <c r="G100" s="260"/>
      <c r="H100" s="260"/>
      <c r="I100" s="53">
        <f t="shared" si="3"/>
        <v>4.5999999999999996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75</v>
      </c>
      <c r="B101" s="261">
        <v>324</v>
      </c>
      <c r="C101" s="261">
        <v>13</v>
      </c>
      <c r="D101" s="261">
        <v>12</v>
      </c>
      <c r="E101" s="260">
        <v>1</v>
      </c>
      <c r="F101" s="260"/>
      <c r="G101" s="260"/>
      <c r="H101" s="260"/>
      <c r="I101" s="53">
        <f t="shared" si="3"/>
        <v>4.2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80</v>
      </c>
      <c r="B102" s="261">
        <v>330</v>
      </c>
      <c r="C102" s="261">
        <v>14</v>
      </c>
      <c r="D102" s="261">
        <v>11</v>
      </c>
      <c r="E102" s="260">
        <v>1</v>
      </c>
      <c r="F102" s="260"/>
      <c r="G102" s="260"/>
      <c r="H102" s="260"/>
      <c r="I102" s="53">
        <f t="shared" si="3"/>
        <v>3.6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Charme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10</v>
      </c>
      <c r="B114" s="60">
        <v>67</v>
      </c>
      <c r="C114" s="50">
        <v>1</v>
      </c>
      <c r="D114" s="60">
        <v>10</v>
      </c>
      <c r="E114" s="63"/>
      <c r="F114" s="63"/>
      <c r="G114" s="63"/>
      <c r="H114" s="260">
        <v>1</v>
      </c>
      <c r="I114" s="53">
        <f>IFERROR(B114/A114,"")</f>
        <v>6.7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15</v>
      </c>
      <c r="B115" s="60">
        <v>118</v>
      </c>
      <c r="C115" s="50">
        <v>2</v>
      </c>
      <c r="D115" s="60">
        <v>17</v>
      </c>
      <c r="E115" s="63"/>
      <c r="F115" s="63"/>
      <c r="G115" s="63"/>
      <c r="H115" s="260">
        <v>1</v>
      </c>
      <c r="I115" s="53">
        <f t="shared" ref="I115:I133" si="4">IF(A115&lt;&gt;0,(B115-(B114-D114))/(A115-A114),"")</f>
        <v>12.2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20</v>
      </c>
      <c r="B116" s="60">
        <v>158</v>
      </c>
      <c r="C116" s="50">
        <v>3</v>
      </c>
      <c r="D116" s="60">
        <v>22</v>
      </c>
      <c r="E116" s="63"/>
      <c r="F116" s="63"/>
      <c r="G116" s="63"/>
      <c r="H116" s="260">
        <v>1</v>
      </c>
      <c r="I116" s="53">
        <f t="shared" si="4"/>
        <v>11.4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5">
        <v>25</v>
      </c>
      <c r="B117" s="55">
        <v>188</v>
      </c>
      <c r="C117" s="55">
        <v>4</v>
      </c>
      <c r="D117" s="55">
        <v>26</v>
      </c>
      <c r="E117" s="63"/>
      <c r="F117" s="63"/>
      <c r="G117" s="63"/>
      <c r="H117" s="260">
        <v>1</v>
      </c>
      <c r="I117" s="53">
        <f t="shared" si="4"/>
        <v>10.4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5">
        <v>30</v>
      </c>
      <c r="B118" s="55">
        <v>209</v>
      </c>
      <c r="C118" s="55">
        <v>5</v>
      </c>
      <c r="D118" s="55">
        <v>28</v>
      </c>
      <c r="E118" s="63"/>
      <c r="F118" s="63"/>
      <c r="G118" s="63"/>
      <c r="H118" s="260">
        <v>1</v>
      </c>
      <c r="I118" s="53">
        <f t="shared" si="4"/>
        <v>9.4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5">
        <v>35</v>
      </c>
      <c r="B119" s="55">
        <v>222</v>
      </c>
      <c r="C119" s="55">
        <v>6</v>
      </c>
      <c r="D119" s="55">
        <v>29</v>
      </c>
      <c r="E119" s="63">
        <v>1</v>
      </c>
      <c r="F119" s="63"/>
      <c r="G119" s="63"/>
      <c r="H119" s="260"/>
      <c r="I119" s="53">
        <f t="shared" si="4"/>
        <v>8.1999999999999993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55">
        <v>40</v>
      </c>
      <c r="B120" s="55">
        <v>235</v>
      </c>
      <c r="C120" s="55">
        <v>7</v>
      </c>
      <c r="D120" s="55">
        <v>30</v>
      </c>
      <c r="E120" s="63">
        <v>1</v>
      </c>
      <c r="F120" s="63"/>
      <c r="G120" s="63"/>
      <c r="H120" s="260"/>
      <c r="I120" s="53">
        <f t="shared" si="4"/>
        <v>8.4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55">
        <v>45</v>
      </c>
      <c r="B121" s="55">
        <v>243</v>
      </c>
      <c r="C121" s="55">
        <v>8</v>
      </c>
      <c r="D121" s="55">
        <v>30</v>
      </c>
      <c r="E121" s="63">
        <v>1</v>
      </c>
      <c r="F121" s="63"/>
      <c r="G121" s="63"/>
      <c r="H121" s="260"/>
      <c r="I121" s="53">
        <f t="shared" si="4"/>
        <v>7.6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55">
        <v>50</v>
      </c>
      <c r="B122" s="55">
        <v>249</v>
      </c>
      <c r="C122" s="55">
        <v>9</v>
      </c>
      <c r="D122" s="55">
        <v>30</v>
      </c>
      <c r="E122" s="63">
        <v>1</v>
      </c>
      <c r="F122" s="63"/>
      <c r="G122" s="63"/>
      <c r="H122" s="260"/>
      <c r="I122" s="53">
        <f t="shared" si="4"/>
        <v>7.2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55">
        <v>55</v>
      </c>
      <c r="B123" s="55">
        <v>254</v>
      </c>
      <c r="C123" s="55">
        <v>10</v>
      </c>
      <c r="D123" s="55">
        <v>30</v>
      </c>
      <c r="E123" s="63">
        <v>1</v>
      </c>
      <c r="F123" s="63"/>
      <c r="G123" s="63"/>
      <c r="H123" s="260"/>
      <c r="I123" s="53">
        <f t="shared" si="4"/>
        <v>7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55">
        <v>60</v>
      </c>
      <c r="B124" s="55">
        <v>257</v>
      </c>
      <c r="C124" s="55">
        <v>11</v>
      </c>
      <c r="D124" s="55">
        <v>29</v>
      </c>
      <c r="E124" s="63">
        <v>1</v>
      </c>
      <c r="F124" s="63"/>
      <c r="G124" s="63"/>
      <c r="H124" s="260"/>
      <c r="I124" s="53">
        <f t="shared" si="4"/>
        <v>6.6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55">
        <v>65</v>
      </c>
      <c r="B125" s="55">
        <v>261</v>
      </c>
      <c r="C125" s="55">
        <v>12</v>
      </c>
      <c r="D125" s="55">
        <v>29</v>
      </c>
      <c r="E125" s="63">
        <v>1</v>
      </c>
      <c r="F125" s="63"/>
      <c r="G125" s="63"/>
      <c r="H125" s="260"/>
      <c r="I125" s="53">
        <f t="shared" si="4"/>
        <v>6.6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55">
        <v>70</v>
      </c>
      <c r="B126" s="55">
        <v>263</v>
      </c>
      <c r="C126" s="55">
        <v>13</v>
      </c>
      <c r="D126" s="55">
        <v>28</v>
      </c>
      <c r="E126" s="64">
        <v>1</v>
      </c>
      <c r="F126" s="64"/>
      <c r="G126" s="64"/>
      <c r="H126" s="260"/>
      <c r="I126" s="53">
        <f t="shared" si="4"/>
        <v>6.2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86">
        <v>75</v>
      </c>
      <c r="B127" s="60">
        <v>264</v>
      </c>
      <c r="C127" s="86">
        <v>14</v>
      </c>
      <c r="D127" s="60">
        <v>27</v>
      </c>
      <c r="E127" s="54">
        <v>1</v>
      </c>
      <c r="F127" s="54"/>
      <c r="G127" s="54"/>
      <c r="H127" s="260"/>
      <c r="I127" s="53">
        <f t="shared" si="4"/>
        <v>5.8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>
        <v>80</v>
      </c>
      <c r="B128" s="50">
        <v>265</v>
      </c>
      <c r="C128" s="50">
        <v>15</v>
      </c>
      <c r="D128" s="50">
        <v>26</v>
      </c>
      <c r="E128" s="54">
        <v>1</v>
      </c>
      <c r="F128" s="54"/>
      <c r="G128" s="54"/>
      <c r="H128" s="260"/>
      <c r="I128" s="53">
        <f t="shared" si="4"/>
        <v>5.6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>
        <v>85</v>
      </c>
      <c r="B129" s="50">
        <v>266</v>
      </c>
      <c r="C129" s="50">
        <v>16</v>
      </c>
      <c r="D129" s="50">
        <v>25</v>
      </c>
      <c r="E129" s="54">
        <v>1</v>
      </c>
      <c r="F129" s="54"/>
      <c r="G129" s="54"/>
      <c r="H129" s="260"/>
      <c r="I129" s="53">
        <f t="shared" si="4"/>
        <v>5.4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>
        <v>90</v>
      </c>
      <c r="B130" s="50">
        <v>267</v>
      </c>
      <c r="C130" s="50">
        <v>17</v>
      </c>
      <c r="D130" s="50">
        <v>24</v>
      </c>
      <c r="E130" s="54">
        <v>1</v>
      </c>
      <c r="F130" s="54"/>
      <c r="G130" s="54"/>
      <c r="H130" s="260"/>
      <c r="I130" s="53">
        <f t="shared" si="4"/>
        <v>5.2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>
        <v>95</v>
      </c>
      <c r="B131" s="50">
        <v>267</v>
      </c>
      <c r="C131" s="50">
        <v>18</v>
      </c>
      <c r="D131" s="50">
        <v>23</v>
      </c>
      <c r="E131" s="54">
        <v>1</v>
      </c>
      <c r="F131" s="54"/>
      <c r="G131" s="54"/>
      <c r="H131" s="260"/>
      <c r="I131" s="53">
        <f t="shared" si="4"/>
        <v>4.8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>
        <v>100</v>
      </c>
      <c r="B132" s="261">
        <v>267</v>
      </c>
      <c r="C132" s="261">
        <v>19</v>
      </c>
      <c r="D132" s="261">
        <v>22</v>
      </c>
      <c r="E132" s="260">
        <v>1</v>
      </c>
      <c r="F132" s="260"/>
      <c r="G132" s="260"/>
      <c r="H132" s="260"/>
      <c r="I132" s="53">
        <f t="shared" si="4"/>
        <v>4.5999999999999996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>
        <v>105</v>
      </c>
      <c r="B133" s="261">
        <v>267</v>
      </c>
      <c r="C133" s="261">
        <v>20</v>
      </c>
      <c r="D133" s="261">
        <v>21</v>
      </c>
      <c r="E133" s="260">
        <v>1</v>
      </c>
      <c r="F133" s="260"/>
      <c r="G133" s="260"/>
      <c r="H133" s="260"/>
      <c r="I133" s="53">
        <f t="shared" si="4"/>
        <v>4.4000000000000004</v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Chêne rouge d'Amérique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15</v>
      </c>
      <c r="B140" s="60">
        <v>87</v>
      </c>
      <c r="C140" s="60">
        <v>1</v>
      </c>
      <c r="D140" s="60">
        <v>21</v>
      </c>
      <c r="E140" s="51"/>
      <c r="F140" s="51"/>
      <c r="G140" s="51"/>
      <c r="H140" s="51">
        <v>1</v>
      </c>
      <c r="I140" s="57">
        <f>IFERROR(B140/A140,"")</f>
        <v>5.8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20</v>
      </c>
      <c r="B141" s="60">
        <v>137</v>
      </c>
      <c r="C141" s="60">
        <v>2</v>
      </c>
      <c r="D141" s="60">
        <v>43</v>
      </c>
      <c r="E141" s="51"/>
      <c r="F141" s="51"/>
      <c r="G141" s="51"/>
      <c r="H141" s="51">
        <v>1</v>
      </c>
      <c r="I141" s="57">
        <f t="shared" ref="I141:I159" si="5">IF(A141&lt;&gt;0,(B141-(B140-D140))/(A141-A140),"")</f>
        <v>14.2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25</v>
      </c>
      <c r="B142" s="60">
        <v>163</v>
      </c>
      <c r="C142" s="60">
        <v>3</v>
      </c>
      <c r="D142" s="60">
        <v>44</v>
      </c>
      <c r="E142" s="51"/>
      <c r="F142" s="51"/>
      <c r="G142" s="51"/>
      <c r="H142" s="51">
        <v>1</v>
      </c>
      <c r="I142" s="57">
        <f t="shared" si="5"/>
        <v>13.8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30</v>
      </c>
      <c r="B143" s="60">
        <v>184</v>
      </c>
      <c r="C143" s="60">
        <v>4</v>
      </c>
      <c r="D143" s="60">
        <v>44</v>
      </c>
      <c r="E143" s="51"/>
      <c r="F143" s="51"/>
      <c r="G143" s="51"/>
      <c r="H143" s="51">
        <v>1</v>
      </c>
      <c r="I143" s="57">
        <f t="shared" si="5"/>
        <v>13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35</v>
      </c>
      <c r="B144" s="60">
        <v>201</v>
      </c>
      <c r="C144" s="60">
        <v>5</v>
      </c>
      <c r="D144" s="60">
        <v>42</v>
      </c>
      <c r="E144" s="51">
        <v>1</v>
      </c>
      <c r="F144" s="51"/>
      <c r="G144" s="51"/>
      <c r="H144" s="51"/>
      <c r="I144" s="57">
        <f t="shared" si="5"/>
        <v>12.2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40</v>
      </c>
      <c r="B145" s="60">
        <v>213</v>
      </c>
      <c r="C145" s="60">
        <v>6</v>
      </c>
      <c r="D145" s="60">
        <v>39</v>
      </c>
      <c r="E145" s="51">
        <v>1</v>
      </c>
      <c r="F145" s="51"/>
      <c r="G145" s="51"/>
      <c r="H145" s="51"/>
      <c r="I145" s="57">
        <f t="shared" si="5"/>
        <v>10.8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45</v>
      </c>
      <c r="B146" s="60">
        <v>223</v>
      </c>
      <c r="C146" s="60">
        <v>7</v>
      </c>
      <c r="D146" s="60">
        <v>36</v>
      </c>
      <c r="E146" s="51">
        <v>1</v>
      </c>
      <c r="F146" s="51"/>
      <c r="G146" s="51"/>
      <c r="H146" s="51"/>
      <c r="I146" s="57">
        <f t="shared" si="5"/>
        <v>9.8000000000000007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50</v>
      </c>
      <c r="B147" s="50">
        <v>231</v>
      </c>
      <c r="C147" s="50">
        <v>8</v>
      </c>
      <c r="D147" s="50">
        <v>33</v>
      </c>
      <c r="E147" s="51">
        <v>1</v>
      </c>
      <c r="F147" s="51"/>
      <c r="G147" s="51"/>
      <c r="H147" s="51"/>
      <c r="I147" s="57">
        <f>IF(A147&lt;&gt;0,(B147-(B146-D146))/(A147-A146),"")</f>
        <v>8.8000000000000007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55</v>
      </c>
      <c r="B148" s="50">
        <v>237</v>
      </c>
      <c r="C148" s="50">
        <v>9</v>
      </c>
      <c r="D148" s="50">
        <v>29</v>
      </c>
      <c r="E148" s="51">
        <v>1</v>
      </c>
      <c r="F148" s="51"/>
      <c r="G148" s="51"/>
      <c r="H148" s="51"/>
      <c r="I148" s="57">
        <f t="shared" si="5"/>
        <v>7.8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60</v>
      </c>
      <c r="B149" s="50">
        <v>242</v>
      </c>
      <c r="C149" s="50">
        <v>10</v>
      </c>
      <c r="D149" s="50">
        <v>26</v>
      </c>
      <c r="E149" s="51">
        <v>1</v>
      </c>
      <c r="F149" s="51"/>
      <c r="G149" s="51"/>
      <c r="H149" s="51"/>
      <c r="I149" s="57">
        <f t="shared" si="5"/>
        <v>6.8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65</v>
      </c>
      <c r="B150" s="50">
        <v>246</v>
      </c>
      <c r="C150" s="50">
        <v>11</v>
      </c>
      <c r="D150" s="50">
        <v>23</v>
      </c>
      <c r="E150" s="51">
        <v>1</v>
      </c>
      <c r="F150" s="51"/>
      <c r="G150" s="51"/>
      <c r="H150" s="51"/>
      <c r="I150" s="57">
        <f t="shared" si="5"/>
        <v>6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70</v>
      </c>
      <c r="B151" s="50">
        <v>249</v>
      </c>
      <c r="C151" s="50"/>
      <c r="D151" s="50"/>
      <c r="E151" s="51"/>
      <c r="F151" s="51"/>
      <c r="G151" s="51"/>
      <c r="H151" s="51"/>
      <c r="I151" s="57">
        <f t="shared" si="5"/>
        <v>5.2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50"/>
      <c r="C152" s="50"/>
      <c r="D152" s="50"/>
      <c r="E152" s="51"/>
      <c r="F152" s="51"/>
      <c r="G152" s="51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50"/>
      <c r="C153" s="50"/>
      <c r="D153" s="50"/>
      <c r="E153" s="51"/>
      <c r="F153" s="51"/>
      <c r="G153" s="51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Châtaignier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10</v>
      </c>
      <c r="B166" s="60">
        <v>115</v>
      </c>
      <c r="C166" s="60"/>
      <c r="D166" s="60"/>
      <c r="E166" s="51"/>
      <c r="F166" s="51"/>
      <c r="G166" s="51"/>
      <c r="H166" s="51"/>
      <c r="I166" s="49">
        <f>IFERROR(B166/A166,"")</f>
        <v>11.5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15</v>
      </c>
      <c r="B167" s="60">
        <v>184</v>
      </c>
      <c r="C167" s="60"/>
      <c r="D167" s="60"/>
      <c r="E167" s="51"/>
      <c r="F167" s="51"/>
      <c r="G167" s="51"/>
      <c r="H167" s="51"/>
      <c r="I167" s="49">
        <f t="shared" ref="I167:I185" si="6">IF(A167&lt;&gt;0,(B167-(B166-D166))/(A167-A166),"")</f>
        <v>13.8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18</v>
      </c>
      <c r="B168" s="60">
        <v>225</v>
      </c>
      <c r="C168" s="60">
        <v>1</v>
      </c>
      <c r="D168" s="60">
        <v>94</v>
      </c>
      <c r="E168" s="51"/>
      <c r="F168" s="51"/>
      <c r="G168" s="51"/>
      <c r="H168" s="51">
        <v>1</v>
      </c>
      <c r="I168" s="49">
        <f t="shared" si="6"/>
        <v>13.666666666666666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22</v>
      </c>
      <c r="B169" s="60">
        <v>151</v>
      </c>
      <c r="C169" s="60">
        <v>2</v>
      </c>
      <c r="D169" s="60">
        <v>54</v>
      </c>
      <c r="E169" s="51"/>
      <c r="F169" s="51"/>
      <c r="G169" s="51"/>
      <c r="H169" s="51">
        <v>1</v>
      </c>
      <c r="I169" s="49">
        <f t="shared" si="6"/>
        <v>5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27</v>
      </c>
      <c r="B170" s="60">
        <v>130</v>
      </c>
      <c r="C170" s="60">
        <v>3</v>
      </c>
      <c r="D170" s="60">
        <v>38</v>
      </c>
      <c r="E170" s="51"/>
      <c r="F170" s="51"/>
      <c r="G170" s="51"/>
      <c r="H170" s="51">
        <v>1</v>
      </c>
      <c r="I170" s="49">
        <f t="shared" si="6"/>
        <v>6.6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35</v>
      </c>
      <c r="B171" s="60">
        <v>136</v>
      </c>
      <c r="C171" s="60"/>
      <c r="D171" s="60"/>
      <c r="E171" s="51"/>
      <c r="F171" s="51"/>
      <c r="G171" s="51"/>
      <c r="H171" s="51"/>
      <c r="I171" s="49">
        <f t="shared" si="6"/>
        <v>5.5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40</v>
      </c>
      <c r="B172" s="60">
        <v>170</v>
      </c>
      <c r="C172" s="60"/>
      <c r="D172" s="60"/>
      <c r="E172" s="51"/>
      <c r="F172" s="51"/>
      <c r="G172" s="51"/>
      <c r="H172" s="51"/>
      <c r="I172" s="49">
        <f t="shared" si="6"/>
        <v>6.8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45</v>
      </c>
      <c r="B173" s="50">
        <v>210</v>
      </c>
      <c r="C173" s="50"/>
      <c r="D173" s="50"/>
      <c r="E173" s="51"/>
      <c r="F173" s="51"/>
      <c r="G173" s="51"/>
      <c r="H173" s="51"/>
      <c r="I173" s="49">
        <f t="shared" si="6"/>
        <v>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50</v>
      </c>
      <c r="B174" s="50">
        <v>255</v>
      </c>
      <c r="C174" s="50"/>
      <c r="D174" s="50"/>
      <c r="E174" s="51"/>
      <c r="F174" s="51"/>
      <c r="G174" s="51"/>
      <c r="H174" s="51"/>
      <c r="I174" s="49">
        <f t="shared" si="6"/>
        <v>9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Erable plane</v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10</v>
      </c>
      <c r="B192" s="60">
        <v>11</v>
      </c>
      <c r="C192" s="60"/>
      <c r="D192" s="60"/>
      <c r="E192" s="51"/>
      <c r="F192" s="51"/>
      <c r="G192" s="51"/>
      <c r="H192" s="51">
        <v>1</v>
      </c>
      <c r="I192" s="49">
        <f>IFERROR(B192/A192,"")</f>
        <v>1.1000000000000001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15</v>
      </c>
      <c r="B193" s="60">
        <v>65</v>
      </c>
      <c r="C193" s="60">
        <v>1</v>
      </c>
      <c r="D193" s="60">
        <v>32</v>
      </c>
      <c r="E193" s="51"/>
      <c r="F193" s="51"/>
      <c r="G193" s="51"/>
      <c r="H193" s="51">
        <v>1</v>
      </c>
      <c r="I193" s="49">
        <f t="shared" ref="I193:I211" si="7">IF(A193&lt;&gt;0,(B193-(B192-D192))/(A193-A192),"")</f>
        <v>10.8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20</v>
      </c>
      <c r="B194" s="60">
        <v>102</v>
      </c>
      <c r="C194" s="60">
        <v>2</v>
      </c>
      <c r="D194" s="60">
        <v>35</v>
      </c>
      <c r="E194" s="51"/>
      <c r="F194" s="51"/>
      <c r="G194" s="51"/>
      <c r="H194" s="51">
        <v>1</v>
      </c>
      <c r="I194" s="49">
        <f t="shared" si="7"/>
        <v>13.8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25</v>
      </c>
      <c r="B195" s="60">
        <v>141</v>
      </c>
      <c r="C195" s="60">
        <v>3</v>
      </c>
      <c r="D195" s="60">
        <v>35</v>
      </c>
      <c r="E195" s="51"/>
      <c r="F195" s="51"/>
      <c r="G195" s="51"/>
      <c r="H195" s="51">
        <v>1</v>
      </c>
      <c r="I195" s="49">
        <f t="shared" si="7"/>
        <v>14.8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30</v>
      </c>
      <c r="B196" s="60">
        <v>177</v>
      </c>
      <c r="C196" s="60">
        <v>4</v>
      </c>
      <c r="D196" s="60">
        <v>35</v>
      </c>
      <c r="E196" s="51"/>
      <c r="F196" s="51"/>
      <c r="G196" s="51"/>
      <c r="H196" s="51">
        <v>1</v>
      </c>
      <c r="I196" s="49">
        <f t="shared" si="7"/>
        <v>14.2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35</v>
      </c>
      <c r="B197" s="60">
        <v>206</v>
      </c>
      <c r="C197" s="60">
        <v>5</v>
      </c>
      <c r="D197" s="60">
        <v>35</v>
      </c>
      <c r="E197" s="51">
        <v>1</v>
      </c>
      <c r="F197" s="51"/>
      <c r="G197" s="51"/>
      <c r="H197" s="51"/>
      <c r="I197" s="49">
        <f t="shared" si="7"/>
        <v>12.8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40</v>
      </c>
      <c r="B198" s="60">
        <v>228</v>
      </c>
      <c r="C198" s="60">
        <v>6</v>
      </c>
      <c r="D198" s="60">
        <v>35</v>
      </c>
      <c r="E198" s="51">
        <v>1</v>
      </c>
      <c r="F198" s="51"/>
      <c r="G198" s="51"/>
      <c r="H198" s="51"/>
      <c r="I198" s="49">
        <f t="shared" si="7"/>
        <v>11.4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45</v>
      </c>
      <c r="B199" s="50">
        <v>242</v>
      </c>
      <c r="C199" s="50">
        <v>7</v>
      </c>
      <c r="D199" s="50">
        <v>24</v>
      </c>
      <c r="E199" s="51">
        <v>1</v>
      </c>
      <c r="F199" s="51"/>
      <c r="G199" s="51"/>
      <c r="H199" s="51"/>
      <c r="I199" s="49">
        <f t="shared" si="7"/>
        <v>9.8000000000000007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50</v>
      </c>
      <c r="B200" s="50">
        <v>261</v>
      </c>
      <c r="C200" s="50">
        <v>8</v>
      </c>
      <c r="D200" s="50">
        <v>19</v>
      </c>
      <c r="E200" s="51">
        <v>1</v>
      </c>
      <c r="F200" s="51"/>
      <c r="G200" s="51"/>
      <c r="H200" s="51"/>
      <c r="I200" s="49">
        <f t="shared" si="7"/>
        <v>8.6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>
        <v>55</v>
      </c>
      <c r="B201" s="50">
        <v>279</v>
      </c>
      <c r="C201" s="50">
        <v>9</v>
      </c>
      <c r="D201" s="50">
        <v>16</v>
      </c>
      <c r="E201" s="51">
        <v>1</v>
      </c>
      <c r="F201" s="51"/>
      <c r="G201" s="51"/>
      <c r="H201" s="51"/>
      <c r="I201" s="49">
        <f t="shared" si="7"/>
        <v>7.4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>
        <v>60</v>
      </c>
      <c r="B202" s="50">
        <v>294</v>
      </c>
      <c r="C202" s="50">
        <v>10</v>
      </c>
      <c r="D202" s="50">
        <v>14</v>
      </c>
      <c r="E202" s="51">
        <v>1</v>
      </c>
      <c r="F202" s="51"/>
      <c r="G202" s="51"/>
      <c r="H202" s="51"/>
      <c r="I202" s="49">
        <f t="shared" si="7"/>
        <v>6.2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>
        <v>65</v>
      </c>
      <c r="B203" s="50">
        <v>306</v>
      </c>
      <c r="C203" s="50">
        <v>11</v>
      </c>
      <c r="D203" s="50">
        <v>13</v>
      </c>
      <c r="E203" s="51">
        <v>1</v>
      </c>
      <c r="F203" s="51"/>
      <c r="G203" s="51"/>
      <c r="H203" s="51"/>
      <c r="I203" s="49">
        <f t="shared" si="7"/>
        <v>5.2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>
        <v>70</v>
      </c>
      <c r="B204" s="50">
        <v>316</v>
      </c>
      <c r="C204" s="50">
        <v>12</v>
      </c>
      <c r="D204" s="50">
        <v>13</v>
      </c>
      <c r="E204" s="51">
        <v>1</v>
      </c>
      <c r="F204" s="51"/>
      <c r="G204" s="51"/>
      <c r="H204" s="51"/>
      <c r="I204" s="49">
        <f t="shared" si="7"/>
        <v>4.5999999999999996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>
        <v>75</v>
      </c>
      <c r="B205" s="50">
        <v>324</v>
      </c>
      <c r="C205" s="50">
        <v>13</v>
      </c>
      <c r="D205" s="50">
        <v>12</v>
      </c>
      <c r="E205" s="51">
        <v>1</v>
      </c>
      <c r="F205" s="51"/>
      <c r="G205" s="51"/>
      <c r="H205" s="51"/>
      <c r="I205" s="49">
        <f t="shared" si="7"/>
        <v>4.2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>
        <v>80</v>
      </c>
      <c r="B206" s="50">
        <v>330</v>
      </c>
      <c r="C206" s="50">
        <v>14</v>
      </c>
      <c r="D206" s="50">
        <v>11</v>
      </c>
      <c r="E206" s="51">
        <v>1</v>
      </c>
      <c r="F206" s="51"/>
      <c r="G206" s="51"/>
      <c r="H206" s="51"/>
      <c r="I206" s="49">
        <f t="shared" si="7"/>
        <v>3.6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phoneticPr fontId="35" type="noConversion"/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="115" zoomScaleNormal="115" workbookViewId="0">
      <selection activeCell="B16" sqref="B16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0.48580000000000001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0.51419999999999999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Chêne sessile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Merisier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Alisier torminal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Charme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Chêne rouge d'Amérique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>Châtaignier</v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>Erable plane</v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2.4290000000000003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8.9063333333333343</v>
      </c>
      <c r="H3" s="66">
        <f>(B3+E3+F3)*44/12+(C3+D3)*0.475*44/12</f>
        <v>221.04133333333334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57.855000000000004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212.13500000000002</v>
      </c>
      <c r="S3" s="59">
        <f ca="1">AVERAGE(OFFSET($R$3,0,0,'Données projet'!$E$9+1,1))-AVERAGE(OFFSET($H$3,0,0,'Données projet'!$E$9+1,1))</f>
        <v>455.60094939086878</v>
      </c>
      <c r="T3" s="59">
        <f>IF('Données projet'!E9&gt;30,$R$33-$H$33,LOOKUP('Données projet'!$E$9,$A$3:$A$203,R3:R203)-LOOKUP('Données projet'!$E$9,$A$3:$A$203,$H$3:$H$203))</f>
        <v>287.49979934947112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57.855000000000004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212.13500000000002</v>
      </c>
      <c r="AN3" s="59">
        <f ca="1">AVERAGE(OFFSET($AM$3,0,0,'Données projet'!$E$10+1,1))-AVERAGE(OFFSET($H$3,0,0,'Données projet'!$E$10+1,1))</f>
        <v>369.26509132111897</v>
      </c>
      <c r="AO3" s="59">
        <f>IF('Données projet'!E10&gt;30,$AM$33-$H$33,LOOKUP('Données projet'!$E$10,$A$3:$A$203,AM3:AM203)-LOOKUP('Données projet'!$E$10,$A$3:$A$203,$H$3:$H$203))</f>
        <v>350.51628439233525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57.855000000000004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212.13500000000002</v>
      </c>
      <c r="BI3" s="59">
        <f ca="1">AVERAGE(OFFSET($BH$3,0,0,'Données projet'!$E$11+1,1))-AVERAGE(OFFSET($H$3,0,0,'Données projet'!$E$11+1,1))</f>
        <v>433.03147896464901</v>
      </c>
      <c r="BJ3" s="59">
        <f>IF('Données projet'!E11&gt;30,$BH$33-$H$33,LOOKUP('Données projet'!$E$11,$A$3:$A$203,BH3:BH203)-LOOKUP('Données projet'!$E$11,$A$3:$A$203,$H$3:$H$203))</f>
        <v>419.62680748045614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57.855000000000004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212.13500000000002</v>
      </c>
      <c r="CD3" s="59">
        <f ca="1">AVERAGE(OFFSET($CC$3,0,0,'Données projet'!$E$12+1,1))-AVERAGE(OFFSET($H$3,0,0,'Données projet'!$E$12+1,1))</f>
        <v>464.14483532651036</v>
      </c>
      <c r="CE3" s="59">
        <f>IF('Données projet'!E12&gt;30,$CC$33-$H$33,LOOKUP('Données projet'!$E$12,$A$3:$A$203,CC3:CC203)-LOOKUP('Données projet'!$E$12,$A$3:$A$203,$H$3:$H$203))</f>
        <v>478.54999024966878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57.855000000000004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212.13500000000002</v>
      </c>
      <c r="CY3" s="59">
        <f ca="1">AVERAGE(OFFSET($CX$3,0,0,'Données projet'!$E$13+1,1))-AVERAGE(OFFSET($H$3,0,0,'Données projet'!$E$13+1,1))</f>
        <v>331.14297110116479</v>
      </c>
      <c r="CZ3" s="59">
        <f>IF('Données projet'!E13&gt;30,$CX$33-$H$33,LOOKUP('Données projet'!$E$13,$A$3:$A$203,CX3:CX203)-LOOKUP('Données projet'!$E$13,$A$3:$A$203,$H$3:$H$203))</f>
        <v>397.33434551047685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57.855000000000004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212.13500000000002</v>
      </c>
      <c r="DT3" s="59">
        <f ca="1">AVERAGE(OFFSET($DS$3,0,0,'Données projet'!$E$14+1,1))-AVERAGE(OFFSET($H$3,0,0,'Données projet'!$E$14+1,1))</f>
        <v>245.16221536020706</v>
      </c>
      <c r="DU3" s="59">
        <f>IF('Données projet'!E14&gt;30,$DS$33-$H$33,LOOKUP('Données projet'!$E$14,$A$3:$A$203,DS3:DS203)-LOOKUP('Données projet'!$E$14,$A$3:$A$203,$H$3:$H$203))</f>
        <v>222.86730804976878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57.855000000000004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212.13500000000002</v>
      </c>
      <c r="EO3" s="59">
        <f ca="1">AVERAGE(OFFSET($EN$3,0,0,'Données projet'!$E$15+1,1))-AVERAGE(OFFSET($H$3,0,0,'Données projet'!$E$15+1,1))</f>
        <v>364.9836612099819</v>
      </c>
      <c r="EP3" s="59">
        <f>IF('Données projet'!E15&gt;30,$EN$33-$H$33,LOOKUP('Données projet'!$E$15,$A$3:$A$203,EN3:EN203)-LOOKUP('Données projet'!$E$15,$A$3:$A$203,$H$3:$H$203))</f>
        <v>354.75746837578413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57.855000000000004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57.855000000000004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57.855000000000004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2.4290000000000003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8.9063333333333343</v>
      </c>
      <c r="H4" s="66">
        <f t="shared" ref="H4:H67" si="1">(B4+E4+F4)*44/12+(C4+D4)*0.475*44/12</f>
        <v>221.04133333333334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58.065688597847682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1.1212920291467359</v>
      </c>
      <c r="P4" s="13">
        <f>EXP(-1.0587+0.8836*LN(O4)+0.284)</f>
        <v>0.50989827066551541</v>
      </c>
      <c r="Q4" s="20">
        <f t="shared" ref="Q4:Q34" si="2">(O4+P4)*0.475*44/12</f>
        <v>2.8409897721730037</v>
      </c>
      <c r="R4" s="59">
        <f t="shared" si="0"/>
        <v>216.97073685317005</v>
      </c>
      <c r="S4" s="59">
        <f ca="1">AVERAGE(OFFSET($R$3,0,0,'Données projet'!$E$9+1,1))-AVERAGE(OFFSET($H$3,0,0,'Données projet'!$E$9+1,1))</f>
        <v>455.60094939086878</v>
      </c>
      <c r="T4" s="59">
        <f>$T$3</f>
        <v>287.49979934947112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58.065688597847682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5.85</v>
      </c>
      <c r="AI4" s="13">
        <f>IF('Données projet'!$A$62&gt;35,AI3+AH4-AQ3,IF(A4&lt;'Données projet'!$A$62,$AF$205^A4,IF(A4='Données projet'!$A$62,'Données projet'!$B$62,AI3+AH4-AQ3)))</f>
        <v>1.2688471048731957</v>
      </c>
      <c r="AJ4" s="13">
        <f>AI4*VLOOKUP('Données projet'!$B$10,Paramètres!$A$1:$I$89,3,0)*VLOOKUP('Données projet'!$B$10,Paramètres!$A$1:$I$89,5,0)</f>
        <v>0.98970074180109269</v>
      </c>
      <c r="AK4" s="13">
        <f>EXP(-1.0587+0.8836*LN(AJ4)+0.284)</f>
        <v>0.45664563134517483</v>
      </c>
      <c r="AL4" s="20">
        <f t="shared" ref="AL4:AL67" si="4">(AJ4+AK4)*0.475*44/12</f>
        <v>2.5190532665630827</v>
      </c>
      <c r="AM4" s="59">
        <f t="shared" ref="AM4:AM67" si="5">AL4+(AD4+AE4)*44/12</f>
        <v>216.64880034756013</v>
      </c>
      <c r="AN4" s="59">
        <f ca="1">AVERAGE(OFFSET($AM$3,0,0,'Données projet'!$E$10+1,1))-AVERAGE(OFFSET($H$3,0,0,'Données projet'!$E$10+1,1))</f>
        <v>369.26509132111897</v>
      </c>
      <c r="AO4" s="59">
        <f>$AO$3</f>
        <v>350.51628439233525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58.065688597847682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1.1000000000000001</v>
      </c>
      <c r="BD4" s="12">
        <f>IF('Données projet'!$A$88&gt;35,BD3+BC4-BL3,IF(A4&lt;'Données projet'!$A$88,$BA$205^A4,IF(A4='Données projet'!$A$88,'Données projet'!$B$88,BD3+BC4-BL3)))</f>
        <v>1.2709816152101407</v>
      </c>
      <c r="BE4" s="13">
        <f>BD4*VLOOKUP('Données projet'!$B$11,Paramètres!$A$1:$I$89,3,0)*VLOOKUP('Données projet'!$B$11,Paramètres!$A$1:$I$89,5,0)</f>
        <v>1.2292934182312483</v>
      </c>
      <c r="BF4" s="13">
        <f>EXP(-1.0587+0.8836*LN(BE4)+0.284)</f>
        <v>0.55305931891112503</v>
      </c>
      <c r="BG4" s="20">
        <f t="shared" ref="BG4:BG67" si="7">(BE4+BF4)*0.475*44/12</f>
        <v>3.1042643505229663</v>
      </c>
      <c r="BH4" s="59">
        <f t="shared" ref="BH4:BH67" si="8">BG4+(AY4+AZ4)*44/12</f>
        <v>217.23401143152</v>
      </c>
      <c r="BI4" s="59">
        <f ca="1">AVERAGE(OFFSET($BH$3,0,0,'Données projet'!$E$11+1,1))-AVERAGE(OFFSET($H$3,0,0,'Données projet'!$E$11+1,1))</f>
        <v>433.03147896464901</v>
      </c>
      <c r="BJ4" s="59">
        <f>$BJ$3</f>
        <v>419.62680748045614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58.065688597847682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6.7</v>
      </c>
      <c r="BY4" s="12">
        <f>IF('Données projet'!$A$114&gt;35,BY3+BX4-CG3,IF(A4&lt;'Données projet'!$A$114,$BV$205^A4,IF(A4='Données projet'!$A$114,'Données projet'!$B$114,BY3+BX4-CG3)))</f>
        <v>1.522675921848786</v>
      </c>
      <c r="BZ4" s="13">
        <f>BY4*VLOOKUP('Données projet'!$B$12,Paramètres!$A$1:$I$89,3,0)*VLOOKUP('Données projet'!$B$12,Paramètres!$A$1:$I$89,5,0)</f>
        <v>1.4489784072313048</v>
      </c>
      <c r="CA4" s="13">
        <f>EXP(-1.0587+0.8836*LN(BZ4)+0.284)</f>
        <v>0.63953802549588323</v>
      </c>
      <c r="CB4" s="20">
        <f t="shared" ref="CB4:CB67" si="10">(BZ4+CA4)*0.475*44/12</f>
        <v>3.6374994536665191</v>
      </c>
      <c r="CC4" s="59">
        <f t="shared" ref="CC4:CC67" si="11">CB4+(BT4+BU4)*44/12</f>
        <v>217.76724653466357</v>
      </c>
      <c r="CD4" s="59">
        <f ca="1">AVERAGE(OFFSET($CC$3,0,0,'Données projet'!$E$12+1,1))-AVERAGE(OFFSET($H$3,0,0,'Données projet'!$E$12+1,1))</f>
        <v>464.14483532651036</v>
      </c>
      <c r="CE4" s="59">
        <f>$CE$3</f>
        <v>478.54999024966878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58.065688597847682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5.8</v>
      </c>
      <c r="CT4" s="12">
        <f>IF('Données projet'!$A$140&gt;35,CT3+CS4-DB3,IF(A4&lt;'Données projet'!$A$140,$CQ$205^A4,IF(A4='Données projet'!$A$140,'Données projet'!$B$140,CT3+CS4-DB3)))</f>
        <v>1.3467943429205997</v>
      </c>
      <c r="CU4" s="17">
        <f>CT4*VLOOKUP('Données projet'!$B$13,Paramètres!$A$1:$I$89,3,0)*VLOOKUP('Données projet'!$B$13,Paramètres!$A$1:$I$89,5,0)</f>
        <v>1.1765595379754361</v>
      </c>
      <c r="CV4" s="13">
        <f>EXP(-1.0587+0.8836*LN(CU4)+0.284)</f>
        <v>0.53204273185561757</v>
      </c>
      <c r="CW4" s="20">
        <f t="shared" ref="CW4:CW67" si="13">(CU4+CV4)*0.475*44/12</f>
        <v>2.9758156199557515</v>
      </c>
      <c r="CX4" s="59">
        <f t="shared" ref="CX4:CX67" si="14">CW4+(CO4+CP4)*44/12</f>
        <v>217.10556270095279</v>
      </c>
      <c r="CY4" s="59">
        <f ca="1">AVERAGE(OFFSET($CX$3,0,0,'Données projet'!$E$13+1,1))-AVERAGE(OFFSET($H$3,0,0,'Données projet'!$E$13+1,1))</f>
        <v>331.14297110116479</v>
      </c>
      <c r="CZ4" s="59">
        <f>$CZ$3</f>
        <v>397.33434551047685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58.065688597847682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11.5</v>
      </c>
      <c r="DO4" s="12">
        <f>IF('Données projet'!$A$166&gt;35,DO3+DN4-DW3,IF(A4&lt;'Données projet'!$A$166,$DL$205^A4,IF(A4='Données projet'!$A$166,'Données projet'!$B$166,DO3+DN4-DW3)))</f>
        <v>1.6071994829923506</v>
      </c>
      <c r="DP4" s="17">
        <f>DO4*VLOOKUP('Données projet'!$B$14,Paramètres!$A$1:$I$89,3,0)*VLOOKUP('Données projet'!$B$14,Paramètres!$A$1:$I$89,5,0)</f>
        <v>1.1783986609299915</v>
      </c>
      <c r="DQ4" s="13">
        <f>EXP(-1.0587+0.8836*LN(DP4)+0.284)</f>
        <v>0.53277751568396181</v>
      </c>
      <c r="DR4" s="20">
        <f t="shared" ref="DR4:DR67" si="16">(DP4+DQ4)*0.475*44/12</f>
        <v>2.9802985076026349</v>
      </c>
      <c r="DS4" s="59">
        <f t="shared" ref="DS4:DS67" si="17">DR4+(DJ4+DK4)*44/12</f>
        <v>217.11004558859969</v>
      </c>
      <c r="DT4" s="59">
        <f ca="1">AVERAGE(OFFSET($DS$3,0,0,'Données projet'!$E$14+1,1))-AVERAGE(OFFSET($H$3,0,0,'Données projet'!$E$14+1,1))</f>
        <v>245.16221536020706</v>
      </c>
      <c r="DU4" s="59">
        <f>$DU$3</f>
        <v>222.86730804976878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58.065688597847682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1.1000000000000001</v>
      </c>
      <c r="EJ4" s="12">
        <f>IF('Données projet'!$A$192&gt;35,EJ3+EI4-ER3,IF(A4&lt;'Données projet'!$A$192,$EG$205^A4,IF(A4='Données projet'!$A$192,'Données projet'!$B$192,EJ3+EI4-ER3)))</f>
        <v>1.2709816152101407</v>
      </c>
      <c r="EK4" s="17">
        <f>EJ4*VLOOKUP('Données projet'!$B$15,Paramètres!$A$1:$I$89,3,0)*VLOOKUP('Données projet'!$B$15,Paramètres!$A$1:$I$89,5,0)</f>
        <v>1.0111929730611879</v>
      </c>
      <c r="EL4" s="13">
        <f>EXP(-1.0587+0.8836*LN(EK4)+0.284)</f>
        <v>0.46539683474213156</v>
      </c>
      <c r="EM4" s="20">
        <f t="shared" ref="EM4:EM67" si="19">(EK4+EL4)*0.475*44/12</f>
        <v>2.5717272485907814</v>
      </c>
      <c r="EN4" s="59">
        <f t="shared" ref="EN4:EN67" si="20">EM4+(EE4+EF4)*44/12</f>
        <v>216.70147432958782</v>
      </c>
      <c r="EO4" s="59">
        <f ca="1">AVERAGE(OFFSET($EN$3,0,0,'Données projet'!$E$15+1,1))-AVERAGE(OFFSET($H$3,0,0,'Données projet'!$E$15+1,1))</f>
        <v>364.9836612099819</v>
      </c>
      <c r="EP4" s="59">
        <f>$EP$3</f>
        <v>354.75746837578413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58.065688597847682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58.065688597847682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58.065688597847682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2.4290000000000003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8.9063333333333343</v>
      </c>
      <c r="H5" s="66">
        <f t="shared" si="1"/>
        <v>221.04133333333334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58.272722219551852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1.3895842336737447</v>
      </c>
      <c r="P5" s="13">
        <f t="shared" ref="P5:P68" si="33">EXP(-1.0587+0.8836*LN(O5)+0.284)</f>
        <v>0.61631841327304715</v>
      </c>
      <c r="Q5" s="20">
        <f t="shared" si="2"/>
        <v>3.4936137767656628</v>
      </c>
      <c r="R5" s="59">
        <f t="shared" si="0"/>
        <v>219.6047063595669</v>
      </c>
      <c r="S5" s="59">
        <f ca="1">AVERAGE(OFFSET($R$3,0,0,'Données projet'!$E$9+1,1))-AVERAGE(OFFSET($H$3,0,0,'Données projet'!$E$9+1,1))</f>
        <v>455.60094939086878</v>
      </c>
      <c r="T5" s="59">
        <f t="shared" ref="T5:T68" si="34">$T$3</f>
        <v>287.49979934947112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58.272722219551852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5.85</v>
      </c>
      <c r="AI5" s="13">
        <f>IF('Données projet'!$A$62&gt;35,AI4+AH5-AQ4,IF(A5&lt;'Données projet'!$A$62,$AF$205^A5,IF(A5='Données projet'!$A$62,'Données projet'!$B$62,AI4+AH5-AQ4)))</f>
        <v>1.6099729755450907</v>
      </c>
      <c r="AJ5" s="13">
        <f>AI5*VLOOKUP('Données projet'!$B$10,Paramètres!$A$1:$I$89,3,0)*VLOOKUP('Données projet'!$B$10,Paramètres!$A$1:$I$89,5,0)</f>
        <v>1.2557789209251708</v>
      </c>
      <c r="AK5" s="13">
        <f t="shared" ref="AK5:AK68" si="35">EXP(-1.0587+0.8836*LN(AJ5)+0.284)</f>
        <v>0.56357505040869538</v>
      </c>
      <c r="AL5" s="20">
        <f t="shared" si="4"/>
        <v>3.1687081667398167</v>
      </c>
      <c r="AM5" s="59">
        <f t="shared" si="5"/>
        <v>219.27980074954104</v>
      </c>
      <c r="AN5" s="59">
        <f ca="1">AVERAGE(OFFSET($AM$3,0,0,'Données projet'!$E$10+1,1))-AVERAGE(OFFSET($H$3,0,0,'Données projet'!$E$10+1,1))</f>
        <v>369.26509132111897</v>
      </c>
      <c r="AO5" s="59">
        <f t="shared" ref="AO5:AO68" si="36">$AO$3</f>
        <v>350.51628439233525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58.272722219551852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1.1000000000000001</v>
      </c>
      <c r="BD5" s="12">
        <f>IF('Données projet'!$A$88&gt;35,BD4+BC5-BL4,IF(A5&lt;'Données projet'!$A$88,$BA$205^A5,IF(A5='Données projet'!$A$88,'Données projet'!$B$88,BD4+BC5-BL4)))</f>
        <v>1.6153942662021783</v>
      </c>
      <c r="BE5" s="13">
        <f>BD5*VLOOKUP('Données projet'!$B$11,Paramètres!$A$1:$I$89,3,0)*VLOOKUP('Données projet'!$B$11,Paramètres!$A$1:$I$89,5,0)</f>
        <v>1.562409334270747</v>
      </c>
      <c r="BF5" s="13">
        <f t="shared" ref="BF5:BF68" si="37">EXP(-1.0587+0.8836*LN(BE5)+0.284)</f>
        <v>0.68357972356465468</v>
      </c>
      <c r="BG5" s="20">
        <f t="shared" si="7"/>
        <v>3.9117642757299911</v>
      </c>
      <c r="BH5" s="59">
        <f t="shared" si="8"/>
        <v>220.02285685853121</v>
      </c>
      <c r="BI5" s="59">
        <f ca="1">AVERAGE(OFFSET($BH$3,0,0,'Données projet'!$E$11+1,1))-AVERAGE(OFFSET($H$3,0,0,'Données projet'!$E$11+1,1))</f>
        <v>433.03147896464901</v>
      </c>
      <c r="BJ5" s="59">
        <f t="shared" ref="BJ5:BJ68" si="38">$BJ$3</f>
        <v>419.62680748045614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58.272722219551852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6.7</v>
      </c>
      <c r="BY5" s="12">
        <f>IF('Données projet'!$A$114&gt;35,BY4+BX5-CG4,IF(A5&lt;'Données projet'!$A$114,$BV$205^A5,IF(A5='Données projet'!$A$114,'Données projet'!$B$114,BY4+BX5-CG4)))</f>
        <v>2.3185419629780504</v>
      </c>
      <c r="BZ5" s="13">
        <f>BY5*VLOOKUP('Données projet'!$B$12,Paramètres!$A$1:$I$89,3,0)*VLOOKUP('Données projet'!$B$12,Paramètres!$A$1:$I$89,5,0)</f>
        <v>2.206324531969913</v>
      </c>
      <c r="CA5" s="13">
        <f t="shared" ref="CA5:CA68" si="39">EXP(-1.0587+0.8836*LN(BZ5)+0.284)</f>
        <v>0.92729590374086168</v>
      </c>
      <c r="CB5" s="20">
        <f t="shared" si="10"/>
        <v>5.4577222588629324</v>
      </c>
      <c r="CC5" s="59">
        <f t="shared" si="11"/>
        <v>221.56881484166416</v>
      </c>
      <c r="CD5" s="59">
        <f ca="1">AVERAGE(OFFSET($CC$3,0,0,'Données projet'!$E$12+1,1))-AVERAGE(OFFSET($H$3,0,0,'Données projet'!$E$12+1,1))</f>
        <v>464.14483532651036</v>
      </c>
      <c r="CE5" s="59">
        <f t="shared" ref="CE5:CE68" si="40">$CE$3</f>
        <v>478.54999024966878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58.272722219551852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5.8</v>
      </c>
      <c r="CT5" s="12">
        <f>IF('Données projet'!$A$140&gt;35,CT4+CS5-DB4,IF(A5&lt;'Données projet'!$A$140,$CQ$205^A5,IF(A5='Données projet'!$A$140,'Données projet'!$B$140,CT4+CS5-DB4)))</f>
        <v>1.81385500212293</v>
      </c>
      <c r="CU5" s="17">
        <f>CT5*VLOOKUP('Données projet'!$B$13,Paramètres!$A$1:$I$89,3,0)*VLOOKUP('Données projet'!$B$13,Paramètres!$A$1:$I$89,5,0)</f>
        <v>1.5845837298545919</v>
      </c>
      <c r="CV5" s="13">
        <f t="shared" ref="CV5:CV68" si="41">EXP(-1.0587+0.8836*LN(CU5)+0.284)</f>
        <v>0.69214506839939893</v>
      </c>
      <c r="CW5" s="20">
        <f t="shared" si="13"/>
        <v>3.9653026569590337</v>
      </c>
      <c r="CX5" s="59">
        <f t="shared" si="14"/>
        <v>220.07639523976027</v>
      </c>
      <c r="CY5" s="59">
        <f ca="1">AVERAGE(OFFSET($CX$3,0,0,'Données projet'!$E$13+1,1))-AVERAGE(OFFSET($H$3,0,0,'Données projet'!$E$13+1,1))</f>
        <v>331.14297110116479</v>
      </c>
      <c r="CZ5" s="59">
        <f t="shared" ref="CZ5:CZ68" si="42">$CZ$3</f>
        <v>397.33434551047685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58.272722219551852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11.5</v>
      </c>
      <c r="DO5" s="12">
        <f>IF('Données projet'!$A$166&gt;35,DO4+DN5-DW4,IF(A5&lt;'Données projet'!$A$166,$DL$205^A5,IF(A5='Données projet'!$A$166,'Données projet'!$B$166,DO4+DN5-DW4)))</f>
        <v>2.5830901781308793</v>
      </c>
      <c r="DP5" s="17">
        <f>DO5*VLOOKUP('Données projet'!$B$14,Paramètres!$A$1:$I$89,3,0)*VLOOKUP('Données projet'!$B$14,Paramètres!$A$1:$I$89,5,0)</f>
        <v>1.8939217186055606</v>
      </c>
      <c r="DQ5" s="13">
        <f t="shared" ref="DQ5:DQ68" si="43">EXP(-1.0587+0.8836*LN(DP5)+0.284)</f>
        <v>0.81026886193479808</v>
      </c>
      <c r="DR5" s="20">
        <f t="shared" si="16"/>
        <v>4.709798594441124</v>
      </c>
      <c r="DS5" s="59">
        <f t="shared" si="17"/>
        <v>220.82089117724234</v>
      </c>
      <c r="DT5" s="59">
        <f ca="1">AVERAGE(OFFSET($DS$3,0,0,'Données projet'!$E$14+1,1))-AVERAGE(OFFSET($H$3,0,0,'Données projet'!$E$14+1,1))</f>
        <v>245.16221536020706</v>
      </c>
      <c r="DU5" s="59">
        <f t="shared" ref="DU5:DU68" si="44">$DU$3</f>
        <v>222.86730804976878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58.272722219551852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1.1000000000000001</v>
      </c>
      <c r="EJ5" s="12">
        <f>IF('Données projet'!$A$192&gt;35,EJ4+EI5-ER4,IF(A5&lt;'Données projet'!$A$192,$EG$205^A5,IF(A5='Données projet'!$A$192,'Données projet'!$B$192,EJ4+EI5-ER4)))</f>
        <v>1.6153942662021783</v>
      </c>
      <c r="EK5" s="17">
        <f>EJ5*VLOOKUP('Données projet'!$B$15,Paramètres!$A$1:$I$89,3,0)*VLOOKUP('Données projet'!$B$15,Paramètres!$A$1:$I$89,5,0)</f>
        <v>1.2852076781904531</v>
      </c>
      <c r="EL5" s="13">
        <f t="shared" ref="EL5:EL68" si="45">EXP(-1.0587+0.8836*LN(EK5)+0.284)</f>
        <v>0.57522914588482876</v>
      </c>
      <c r="EM5" s="20">
        <f t="shared" si="19"/>
        <v>3.2402608019311159</v>
      </c>
      <c r="EN5" s="59">
        <f t="shared" si="20"/>
        <v>219.35135338473236</v>
      </c>
      <c r="EO5" s="59">
        <f ca="1">AVERAGE(OFFSET($EN$3,0,0,'Données projet'!$E$15+1,1))-AVERAGE(OFFSET($H$3,0,0,'Données projet'!$E$15+1,1))</f>
        <v>364.9836612099819</v>
      </c>
      <c r="EP5" s="59">
        <f t="shared" ref="EP5:EP68" si="46">$EP$3</f>
        <v>354.75746837578413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58.272722219551852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58.272722219551852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58.272722219551852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2.4290000000000003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8.9063333333333343</v>
      </c>
      <c r="H6" s="66">
        <f t="shared" si="1"/>
        <v>221.04133333333334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58.476164270777289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1.7220708720671365</v>
      </c>
      <c r="P6" s="13">
        <f t="shared" si="33"/>
        <v>0.74494935243383209</v>
      </c>
      <c r="Q6" s="20">
        <f t="shared" si="2"/>
        <v>4.2967268910058536</v>
      </c>
      <c r="R6" s="59">
        <f t="shared" si="0"/>
        <v>222.37599588385592</v>
      </c>
      <c r="S6" s="59">
        <f ca="1">AVERAGE(OFFSET($R$3,0,0,'Données projet'!$E$9+1,1))-AVERAGE(OFFSET($H$3,0,0,'Données projet'!$E$9+1,1))</f>
        <v>455.60094939086878</v>
      </c>
      <c r="T6" s="59">
        <f t="shared" si="34"/>
        <v>287.49979934947112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58.476164270777289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5.85</v>
      </c>
      <c r="AI6" s="13">
        <f>IF('Données projet'!$A$62&gt;35,AI5+AH6-AQ5,IF(A6&lt;'Données projet'!$A$62,$AF$205^A6,IF(A6='Données projet'!$A$62,'Données projet'!$B$62,AI5+AH6-AQ5)))</f>
        <v>2.0428095489444726</v>
      </c>
      <c r="AJ6" s="13">
        <f>AI6*VLOOKUP('Données projet'!$B$10,Paramètres!$A$1:$I$89,3,0)*VLOOKUP('Données projet'!$B$10,Paramètres!$A$1:$I$89,5,0)</f>
        <v>1.5933914481766887</v>
      </c>
      <c r="AK6" s="13">
        <f t="shared" si="35"/>
        <v>0.69554336150668106</v>
      </c>
      <c r="AL6" s="20">
        <f t="shared" si="4"/>
        <v>3.9865614601985349</v>
      </c>
      <c r="AM6" s="59">
        <f t="shared" si="5"/>
        <v>222.06583045304862</v>
      </c>
      <c r="AN6" s="59">
        <f ca="1">AVERAGE(OFFSET($AM$3,0,0,'Données projet'!$E$10+1,1))-AVERAGE(OFFSET($H$3,0,0,'Données projet'!$E$10+1,1))</f>
        <v>369.26509132111897</v>
      </c>
      <c r="AO6" s="59">
        <f t="shared" si="36"/>
        <v>350.51628439233525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58.476164270777289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1.1000000000000001</v>
      </c>
      <c r="BD6" s="12">
        <f>IF('Données projet'!$A$88&gt;35,BD5+BC6-BL5,IF(A6&lt;'Données projet'!$A$88,$BA$205^A6,IF(A6='Données projet'!$A$88,'Données projet'!$B$88,BD5+BC6-BL5)))</f>
        <v>2.0531364136588448</v>
      </c>
      <c r="BE6" s="13">
        <f>BD6*VLOOKUP('Données projet'!$B$11,Paramètres!$A$1:$I$89,3,0)*VLOOKUP('Données projet'!$B$11,Paramètres!$A$1:$I$89,5,0)</f>
        <v>1.9857935392908346</v>
      </c>
      <c r="BF6" s="13">
        <f t="shared" si="37"/>
        <v>0.84490256739317382</v>
      </c>
      <c r="BG6" s="20">
        <f t="shared" si="7"/>
        <v>4.9301290524746477</v>
      </c>
      <c r="BH6" s="59">
        <f t="shared" si="8"/>
        <v>223.00939804532473</v>
      </c>
      <c r="BI6" s="59">
        <f ca="1">AVERAGE(OFFSET($BH$3,0,0,'Données projet'!$E$11+1,1))-AVERAGE(OFFSET($H$3,0,0,'Données projet'!$E$11+1,1))</f>
        <v>433.03147896464901</v>
      </c>
      <c r="BJ6" s="59">
        <f t="shared" si="38"/>
        <v>419.62680748045614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58.476164270777289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6.7</v>
      </c>
      <c r="BY6" s="12">
        <f>IF('Données projet'!$A$114&gt;35,BY5+BX6-CG5,IF(A6&lt;'Données projet'!$A$114,$BV$205^A6,IF(A6='Données projet'!$A$114,'Données projet'!$B$114,BY5+BX6-CG5)))</f>
        <v>3.5303880208226968</v>
      </c>
      <c r="BZ6" s="13">
        <f>BY6*VLOOKUP('Données projet'!$B$12,Paramètres!$A$1:$I$89,3,0)*VLOOKUP('Données projet'!$B$12,Paramètres!$A$1:$I$89,5,0)</f>
        <v>3.3595172406148786</v>
      </c>
      <c r="CA6" s="13">
        <f t="shared" si="39"/>
        <v>1.3445294240758423</v>
      </c>
      <c r="CB6" s="20">
        <f t="shared" si="10"/>
        <v>8.1928812743363384</v>
      </c>
      <c r="CC6" s="59">
        <f t="shared" si="11"/>
        <v>226.27215026718642</v>
      </c>
      <c r="CD6" s="59">
        <f ca="1">AVERAGE(OFFSET($CC$3,0,0,'Données projet'!$E$12+1,1))-AVERAGE(OFFSET($H$3,0,0,'Données projet'!$E$12+1,1))</f>
        <v>464.14483532651036</v>
      </c>
      <c r="CE6" s="59">
        <f t="shared" si="40"/>
        <v>478.54999024966878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58.476164270777289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5.8</v>
      </c>
      <c r="CT6" s="12">
        <f>IF('Données projet'!$A$140&gt;35,CT5+CS6-DB5,IF(A6&lt;'Données projet'!$A$140,$CQ$205^A6,IF(A6='Données projet'!$A$140,'Données projet'!$B$140,CT5+CS6-DB5)))</f>
        <v>2.4428896557373947</v>
      </c>
      <c r="CU6" s="17">
        <f>CT6*VLOOKUP('Données projet'!$B$13,Paramètres!$A$1:$I$89,3,0)*VLOOKUP('Données projet'!$B$13,Paramètres!$A$1:$I$89,5,0)</f>
        <v>2.1341084032521884</v>
      </c>
      <c r="CV6" s="13">
        <f t="shared" si="41"/>
        <v>0.90042541139273424</v>
      </c>
      <c r="CW6" s="20">
        <f t="shared" si="13"/>
        <v>5.2851463938399075</v>
      </c>
      <c r="CX6" s="59">
        <f t="shared" si="14"/>
        <v>223.36441538668998</v>
      </c>
      <c r="CY6" s="59">
        <f ca="1">AVERAGE(OFFSET($CX$3,0,0,'Données projet'!$E$13+1,1))-AVERAGE(OFFSET($H$3,0,0,'Données projet'!$E$13+1,1))</f>
        <v>331.14297110116479</v>
      </c>
      <c r="CZ6" s="59">
        <f t="shared" si="42"/>
        <v>397.33434551047685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58.476164270777289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11.5</v>
      </c>
      <c r="DO6" s="12">
        <f>IF('Données projet'!$A$166&gt;35,DO5+DN6-DW5,IF(A6&lt;'Données projet'!$A$166,$DL$205^A6,IF(A6='Données projet'!$A$166,'Données projet'!$B$166,DO5+DN6-DW5)))</f>
        <v>4.1515411988145683</v>
      </c>
      <c r="DP6" s="17">
        <f>DO6*VLOOKUP('Données projet'!$B$14,Paramètres!$A$1:$I$89,3,0)*VLOOKUP('Données projet'!$B$14,Paramètres!$A$1:$I$89,5,0)</f>
        <v>3.0439100069708416</v>
      </c>
      <c r="DQ6" s="13">
        <f t="shared" si="43"/>
        <v>1.2322885431422059</v>
      </c>
      <c r="DR6" s="20">
        <f t="shared" si="16"/>
        <v>7.447712474780225</v>
      </c>
      <c r="DS6" s="59">
        <f t="shared" si="17"/>
        <v>225.52698146763029</v>
      </c>
      <c r="DT6" s="59">
        <f ca="1">AVERAGE(OFFSET($DS$3,0,0,'Données projet'!$E$14+1,1))-AVERAGE(OFFSET($H$3,0,0,'Données projet'!$E$14+1,1))</f>
        <v>245.16221536020706</v>
      </c>
      <c r="DU6" s="59">
        <f t="shared" si="44"/>
        <v>222.86730804976878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58.476164270777289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1.1000000000000001</v>
      </c>
      <c r="EJ6" s="12">
        <f>IF('Données projet'!$A$192&gt;35,EJ5+EI6-ER5,IF(A6&lt;'Données projet'!$A$192,$EG$205^A6,IF(A6='Données projet'!$A$192,'Données projet'!$B$192,EJ5+EI6-ER5)))</f>
        <v>2.0531364136588448</v>
      </c>
      <c r="EK6" s="17">
        <f>EJ6*VLOOKUP('Données projet'!$B$15,Paramètres!$A$1:$I$89,3,0)*VLOOKUP('Données projet'!$B$15,Paramètres!$A$1:$I$89,5,0)</f>
        <v>1.6334753307069771</v>
      </c>
      <c r="EL6" s="13">
        <f t="shared" si="45"/>
        <v>0.71098156578295024</v>
      </c>
      <c r="EM6" s="20">
        <f t="shared" si="19"/>
        <v>4.0832624280532892</v>
      </c>
      <c r="EN6" s="59">
        <f t="shared" si="20"/>
        <v>222.16253142090338</v>
      </c>
      <c r="EO6" s="59">
        <f ca="1">AVERAGE(OFFSET($EN$3,0,0,'Données projet'!$E$15+1,1))-AVERAGE(OFFSET($H$3,0,0,'Données projet'!$E$15+1,1))</f>
        <v>364.9836612099819</v>
      </c>
      <c r="EP6" s="59">
        <f t="shared" si="46"/>
        <v>354.75746837578413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58.476164270777289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58.476164270777289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58.476164270777289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2.4290000000000003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8.9063333333333343</v>
      </c>
      <c r="H7" s="66">
        <f t="shared" si="1"/>
        <v>221.04133333333334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58.676077057242253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2.1341117843442179</v>
      </c>
      <c r="P7" s="13">
        <f t="shared" si="33"/>
        <v>0.90042667189585779</v>
      </c>
      <c r="Q7" s="20">
        <f t="shared" si="2"/>
        <v>5.2851544779514645</v>
      </c>
      <c r="R7" s="59">
        <f t="shared" si="0"/>
        <v>225.31965924339528</v>
      </c>
      <c r="S7" s="59">
        <f ca="1">AVERAGE(OFFSET($R$3,0,0,'Données projet'!$E$9+1,1))-AVERAGE(OFFSET($H$3,0,0,'Données projet'!$E$9+1,1))</f>
        <v>455.60094939086878</v>
      </c>
      <c r="T7" s="59">
        <f t="shared" si="34"/>
        <v>287.49979934947112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58.676077057242253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5.85</v>
      </c>
      <c r="AI7" s="13">
        <f>IF('Données projet'!$A$62&gt;35,AI6+AH7-AQ6,IF(A7&lt;'Données projet'!$A$62,$AF$205^A7,IF(A7='Données projet'!$A$62,'Données projet'!$B$62,AI6+AH7-AQ6)))</f>
        <v>2.5920129819855133</v>
      </c>
      <c r="AJ7" s="13">
        <f>AI7*VLOOKUP('Données projet'!$B$10,Paramètres!$A$1:$I$89,3,0)*VLOOKUP('Données projet'!$B$10,Paramètres!$A$1:$I$89,5,0)</f>
        <v>2.0217701259487004</v>
      </c>
      <c r="AK7" s="13">
        <f t="shared" si="35"/>
        <v>0.85841374167501538</v>
      </c>
      <c r="AL7" s="20">
        <f t="shared" si="4"/>
        <v>5.0163202361113051</v>
      </c>
      <c r="AM7" s="59">
        <f t="shared" si="5"/>
        <v>225.05082500155513</v>
      </c>
      <c r="AN7" s="59">
        <f ca="1">AVERAGE(OFFSET($AM$3,0,0,'Données projet'!$E$10+1,1))-AVERAGE(OFFSET($H$3,0,0,'Données projet'!$E$10+1,1))</f>
        <v>369.26509132111897</v>
      </c>
      <c r="AO7" s="59">
        <f t="shared" si="36"/>
        <v>350.51628439233525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58.676077057242253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1.1000000000000001</v>
      </c>
      <c r="BD7" s="12">
        <f>IF('Données projet'!$A$88&gt;35,BD6+BC7-BL6,IF(A7&lt;'Données projet'!$A$88,$BA$205^A7,IF(A7='Données projet'!$A$88,'Données projet'!$B$88,BD6+BC7-BL6)))</f>
        <v>2.6094986352788743</v>
      </c>
      <c r="BE7" s="13">
        <f>BD7*VLOOKUP('Données projet'!$B$11,Paramètres!$A$1:$I$89,3,0)*VLOOKUP('Données projet'!$B$11,Paramètres!$A$1:$I$89,5,0)</f>
        <v>2.5239070800417274</v>
      </c>
      <c r="BF7" s="13">
        <f t="shared" si="37"/>
        <v>1.0442971372307801</v>
      </c>
      <c r="BG7" s="20">
        <f t="shared" si="7"/>
        <v>6.2146223450829501</v>
      </c>
      <c r="BH7" s="59">
        <f t="shared" si="8"/>
        <v>226.24912711052676</v>
      </c>
      <c r="BI7" s="59">
        <f ca="1">AVERAGE(OFFSET($BH$3,0,0,'Données projet'!$E$11+1,1))-AVERAGE(OFFSET($H$3,0,0,'Données projet'!$E$11+1,1))</f>
        <v>433.03147896464901</v>
      </c>
      <c r="BJ7" s="59">
        <f t="shared" si="38"/>
        <v>419.62680748045614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58.676077057242253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6.7</v>
      </c>
      <c r="BY7" s="12">
        <f>IF('Données projet'!$A$114&gt;35,BY6+BX7-CG6,IF(A7&lt;'Données projet'!$A$114,$BV$205^A7,IF(A7='Données projet'!$A$114,'Données projet'!$B$114,BY6+BX7-CG6)))</f>
        <v>5.3756368340901108</v>
      </c>
      <c r="BZ7" s="13">
        <f>BY7*VLOOKUP('Données projet'!$B$12,Paramètres!$A$1:$I$89,3,0)*VLOOKUP('Données projet'!$B$12,Paramètres!$A$1:$I$89,5,0)</f>
        <v>5.1154560113201493</v>
      </c>
      <c r="CA7" s="13">
        <f t="shared" si="39"/>
        <v>1.9494956948617177</v>
      </c>
      <c r="CB7" s="20">
        <f t="shared" si="10"/>
        <v>12.304790888266751</v>
      </c>
      <c r="CC7" s="59">
        <f t="shared" si="11"/>
        <v>232.33929565371056</v>
      </c>
      <c r="CD7" s="59">
        <f ca="1">AVERAGE(OFFSET($CC$3,0,0,'Données projet'!$E$12+1,1))-AVERAGE(OFFSET($H$3,0,0,'Données projet'!$E$12+1,1))</f>
        <v>464.14483532651036</v>
      </c>
      <c r="CE7" s="59">
        <f t="shared" si="40"/>
        <v>478.54999024966878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58.676077057242253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5.8</v>
      </c>
      <c r="CT7" s="12">
        <f>IF('Données projet'!$A$140&gt;35,CT6+CS7-DB6,IF(A7&lt;'Données projet'!$A$140,$CQ$205^A7,IF(A7='Données projet'!$A$140,'Données projet'!$B$140,CT6+CS7-DB6)))</f>
        <v>3.2900699687263746</v>
      </c>
      <c r="CU7" s="17">
        <f>CT7*VLOOKUP('Données projet'!$B$13,Paramètres!$A$1:$I$89,3,0)*VLOOKUP('Données projet'!$B$13,Paramètres!$A$1:$I$89,5,0)</f>
        <v>2.874205124679361</v>
      </c>
      <c r="CV7" s="13">
        <f t="shared" si="41"/>
        <v>1.1713814899478936</v>
      </c>
      <c r="CW7" s="20">
        <f t="shared" si="13"/>
        <v>7.0460633538091342</v>
      </c>
      <c r="CX7" s="59">
        <f t="shared" si="14"/>
        <v>227.08056811925294</v>
      </c>
      <c r="CY7" s="59">
        <f ca="1">AVERAGE(OFFSET($CX$3,0,0,'Données projet'!$E$13+1,1))-AVERAGE(OFFSET($H$3,0,0,'Données projet'!$E$13+1,1))</f>
        <v>331.14297110116479</v>
      </c>
      <c r="CZ7" s="59">
        <f t="shared" si="42"/>
        <v>397.33434551047685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58.676077057242253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11.5</v>
      </c>
      <c r="DO7" s="12">
        <f>IF('Données projet'!$A$166&gt;35,DO6+DN7-DW6,IF(A7&lt;'Données projet'!$A$166,$DL$205^A7,IF(A7='Données projet'!$A$166,'Données projet'!$B$166,DO6+DN7-DW6)))</f>
        <v>6.6723548683562175</v>
      </c>
      <c r="DP7" s="17">
        <f>DO7*VLOOKUP('Données projet'!$B$14,Paramètres!$A$1:$I$89,3,0)*VLOOKUP('Données projet'!$B$14,Paramètres!$A$1:$I$89,5,0)</f>
        <v>4.8921705894787788</v>
      </c>
      <c r="DQ7" s="13">
        <f t="shared" si="43"/>
        <v>1.8741125629997808</v>
      </c>
      <c r="DR7" s="20">
        <f t="shared" si="16"/>
        <v>11.784609823900155</v>
      </c>
      <c r="DS7" s="59">
        <f t="shared" si="17"/>
        <v>231.81911458934397</v>
      </c>
      <c r="DT7" s="59">
        <f ca="1">AVERAGE(OFFSET($DS$3,0,0,'Données projet'!$E$14+1,1))-AVERAGE(OFFSET($H$3,0,0,'Données projet'!$E$14+1,1))</f>
        <v>245.16221536020706</v>
      </c>
      <c r="DU7" s="59">
        <f t="shared" si="44"/>
        <v>222.86730804976878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58.676077057242253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1.1000000000000001</v>
      </c>
      <c r="EJ7" s="12">
        <f>IF('Données projet'!$A$192&gt;35,EJ6+EI7-ER6,IF(A7&lt;'Données projet'!$A$192,$EG$205^A7,IF(A7='Données projet'!$A$192,'Données projet'!$B$192,EJ6+EI7-ER6)))</f>
        <v>2.6094986352788743</v>
      </c>
      <c r="EK7" s="17">
        <f>EJ7*VLOOKUP('Données projet'!$B$15,Paramètres!$A$1:$I$89,3,0)*VLOOKUP('Données projet'!$B$15,Paramètres!$A$1:$I$89,5,0)</f>
        <v>2.0761171142278725</v>
      </c>
      <c r="EL7" s="13">
        <f t="shared" si="45"/>
        <v>0.87877116536856548</v>
      </c>
      <c r="EM7" s="20">
        <f t="shared" si="19"/>
        <v>5.14643042029713</v>
      </c>
      <c r="EN7" s="59">
        <f t="shared" si="20"/>
        <v>225.18093518574094</v>
      </c>
      <c r="EO7" s="59">
        <f ca="1">AVERAGE(OFFSET($EN$3,0,0,'Données projet'!$E$15+1,1))-AVERAGE(OFFSET($H$3,0,0,'Données projet'!$E$15+1,1))</f>
        <v>364.9836612099819</v>
      </c>
      <c r="EP7" s="59">
        <f t="shared" si="46"/>
        <v>354.75746837578413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58.676077057242253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58.676077057242253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58.676077057242253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2.4290000000000003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8.9063333333333343</v>
      </c>
      <c r="H8" s="66">
        <f t="shared" si="1"/>
        <v>221.04133333333334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58.872521803800097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2.6447419684939089</v>
      </c>
      <c r="P8" s="13">
        <f t="shared" si="33"/>
        <v>1.0883534414958294</v>
      </c>
      <c r="Q8" s="20">
        <f t="shared" si="2"/>
        <v>6.5018078390654601</v>
      </c>
      <c r="R8" s="59">
        <f t="shared" si="0"/>
        <v>228.47883223077693</v>
      </c>
      <c r="S8" s="59">
        <f ca="1">AVERAGE(OFFSET($R$3,0,0,'Données projet'!$E$9+1,1))-AVERAGE(OFFSET($H$3,0,0,'Données projet'!$E$9+1,1))</f>
        <v>455.60094939086878</v>
      </c>
      <c r="T8" s="59">
        <f t="shared" si="34"/>
        <v>287.49979934947112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58.872521803800097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5.85</v>
      </c>
      <c r="AI8" s="13">
        <f>IF('Données projet'!$A$62&gt;35,AI7+AH8-AQ7,IF(A8&lt;'Données projet'!$A$62,$AF$205^A8,IF(A8='Données projet'!$A$62,'Données projet'!$B$62,AI7+AH8-AQ7)))</f>
        <v>3.2888681679860574</v>
      </c>
      <c r="AJ8" s="13">
        <f>AI8*VLOOKUP('Données projet'!$B$10,Paramètres!$A$1:$I$89,3,0)*VLOOKUP('Données projet'!$B$10,Paramètres!$A$1:$I$89,5,0)</f>
        <v>2.5653171710291249</v>
      </c>
      <c r="AK8" s="13">
        <f t="shared" si="35"/>
        <v>1.0594223058937526</v>
      </c>
      <c r="AL8" s="20">
        <f t="shared" si="4"/>
        <v>6.3130879223073455</v>
      </c>
      <c r="AM8" s="59">
        <f t="shared" si="5"/>
        <v>228.29011231401881</v>
      </c>
      <c r="AN8" s="59">
        <f ca="1">AVERAGE(OFFSET($AM$3,0,0,'Données projet'!$E$10+1,1))-AVERAGE(OFFSET($H$3,0,0,'Données projet'!$E$10+1,1))</f>
        <v>369.26509132111897</v>
      </c>
      <c r="AO8" s="59">
        <f t="shared" si="36"/>
        <v>350.51628439233525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58.872521803800097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1.1000000000000001</v>
      </c>
      <c r="BD8" s="12">
        <f>IF('Données projet'!$A$88&gt;35,BD7+BC8-BL7,IF(A8&lt;'Données projet'!$A$88,$BA$205^A8,IF(A8='Données projet'!$A$88,'Données projet'!$B$88,BD7+BC8-BL7)))</f>
        <v>3.3166247903554016</v>
      </c>
      <c r="BE8" s="13">
        <f>BD8*VLOOKUP('Données projet'!$B$11,Paramètres!$A$1:$I$89,3,0)*VLOOKUP('Données projet'!$B$11,Paramètres!$A$1:$I$89,5,0)</f>
        <v>3.2078394972317446</v>
      </c>
      <c r="BF8" s="13">
        <f t="shared" si="37"/>
        <v>1.2907482506452295</v>
      </c>
      <c r="BG8" s="20">
        <f t="shared" si="7"/>
        <v>7.8350403275523961</v>
      </c>
      <c r="BH8" s="59">
        <f t="shared" si="8"/>
        <v>229.81206471926387</v>
      </c>
      <c r="BI8" s="59">
        <f ca="1">AVERAGE(OFFSET($BH$3,0,0,'Données projet'!$E$11+1,1))-AVERAGE(OFFSET($H$3,0,0,'Données projet'!$E$11+1,1))</f>
        <v>433.03147896464901</v>
      </c>
      <c r="BJ8" s="59">
        <f t="shared" si="38"/>
        <v>419.62680748045614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58.872521803800097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6.7</v>
      </c>
      <c r="BY8" s="12">
        <f>IF('Données projet'!$A$114&gt;35,BY7+BX8-CG7,IF(A8&lt;'Données projet'!$A$114,$BV$205^A8,IF(A8='Données projet'!$A$114,'Données projet'!$B$114,BY7+BX8-CG7)))</f>
        <v>8.1853527718724486</v>
      </c>
      <c r="BZ8" s="13">
        <f>BY8*VLOOKUP('Données projet'!$B$12,Paramètres!$A$1:$I$89,3,0)*VLOOKUP('Données projet'!$B$12,Paramètres!$A$1:$I$89,5,0)</f>
        <v>7.789181697713822</v>
      </c>
      <c r="CA8" s="13">
        <f t="shared" si="39"/>
        <v>2.8266644048319418</v>
      </c>
      <c r="CB8" s="20">
        <f t="shared" si="10"/>
        <v>18.489265295267202</v>
      </c>
      <c r="CC8" s="59">
        <f t="shared" si="11"/>
        <v>240.46628968697866</v>
      </c>
      <c r="CD8" s="59">
        <f ca="1">AVERAGE(OFFSET($CC$3,0,0,'Données projet'!$E$12+1,1))-AVERAGE(OFFSET($H$3,0,0,'Données projet'!$E$12+1,1))</f>
        <v>464.14483532651036</v>
      </c>
      <c r="CE8" s="59">
        <f t="shared" si="40"/>
        <v>478.54999024966878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58.872521803800097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5.8</v>
      </c>
      <c r="CT8" s="12">
        <f>IF('Données projet'!$A$140&gt;35,CT7+CS8-DB7,IF(A8&lt;'Données projet'!$A$140,$CQ$205^A8,IF(A8='Données projet'!$A$140,'Données projet'!$B$140,CT7+CS8-DB7)))</f>
        <v>4.4310476216936356</v>
      </c>
      <c r="CU8" s="17">
        <f>CT8*VLOOKUP('Données projet'!$B$13,Paramètres!$A$1:$I$89,3,0)*VLOOKUP('Données projet'!$B$13,Paramètres!$A$1:$I$89,5,0)</f>
        <v>3.8709632023115605</v>
      </c>
      <c r="CV8" s="13">
        <f t="shared" si="41"/>
        <v>1.5238736908481918</v>
      </c>
      <c r="CW8" s="20">
        <f t="shared" si="13"/>
        <v>9.3960075889199022</v>
      </c>
      <c r="CX8" s="59">
        <f t="shared" si="14"/>
        <v>231.37303198063137</v>
      </c>
      <c r="CY8" s="59">
        <f ca="1">AVERAGE(OFFSET($CX$3,0,0,'Données projet'!$E$13+1,1))-AVERAGE(OFFSET($H$3,0,0,'Données projet'!$E$13+1,1))</f>
        <v>331.14297110116479</v>
      </c>
      <c r="CZ8" s="59">
        <f t="shared" si="42"/>
        <v>397.33434551047685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58.872521803800097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11.5</v>
      </c>
      <c r="DO8" s="12">
        <f>IF('Données projet'!$A$166&gt;35,DO7+DN8-DW7,IF(A8&lt;'Données projet'!$A$166,$DL$205^A8,IF(A8='Données projet'!$A$166,'Données projet'!$B$166,DO7+DN8-DW7)))</f>
        <v>10.723805294763606</v>
      </c>
      <c r="DP8" s="17">
        <f>DO8*VLOOKUP('Données projet'!$B$14,Paramètres!$A$1:$I$89,3,0)*VLOOKUP('Données projet'!$B$14,Paramètres!$A$1:$I$89,5,0)</f>
        <v>7.8626940421206752</v>
      </c>
      <c r="DQ8" s="13">
        <f t="shared" si="43"/>
        <v>2.8502236090239195</v>
      </c>
      <c r="DR8" s="20">
        <f t="shared" si="16"/>
        <v>18.658331575743503</v>
      </c>
      <c r="DS8" s="59">
        <f t="shared" si="17"/>
        <v>240.63535596745498</v>
      </c>
      <c r="DT8" s="59">
        <f ca="1">AVERAGE(OFFSET($DS$3,0,0,'Données projet'!$E$14+1,1))-AVERAGE(OFFSET($H$3,0,0,'Données projet'!$E$14+1,1))</f>
        <v>245.16221536020706</v>
      </c>
      <c r="DU8" s="59">
        <f t="shared" si="44"/>
        <v>222.86730804976878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58.872521803800097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1.1000000000000001</v>
      </c>
      <c r="EJ8" s="12">
        <f>IF('Données projet'!$A$192&gt;35,EJ7+EI8-ER7,IF(A8&lt;'Données projet'!$A$192,$EG$205^A8,IF(A8='Données projet'!$A$192,'Données projet'!$B$192,EJ7+EI8-ER7)))</f>
        <v>3.3166247903554016</v>
      </c>
      <c r="EK8" s="17">
        <f>EJ8*VLOOKUP('Données projet'!$B$15,Paramètres!$A$1:$I$89,3,0)*VLOOKUP('Données projet'!$B$15,Paramètres!$A$1:$I$89,5,0)</f>
        <v>2.6387066832067574</v>
      </c>
      <c r="EL8" s="13">
        <f t="shared" si="45"/>
        <v>1.0861586266766543</v>
      </c>
      <c r="EM8" s="20">
        <f t="shared" si="19"/>
        <v>6.4874737480469413</v>
      </c>
      <c r="EN8" s="59">
        <f t="shared" si="20"/>
        <v>228.4644981397584</v>
      </c>
      <c r="EO8" s="59">
        <f ca="1">AVERAGE(OFFSET($EN$3,0,0,'Données projet'!$E$15+1,1))-AVERAGE(OFFSET($H$3,0,0,'Données projet'!$E$15+1,1))</f>
        <v>364.9836612099819</v>
      </c>
      <c r="EP8" s="59">
        <f t="shared" si="46"/>
        <v>354.75746837578413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58.872521803800097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58.872521803800097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58.872521803800097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2.4290000000000003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8.9063333333333343</v>
      </c>
      <c r="H9" s="66">
        <f t="shared" si="1"/>
        <v>221.04133333333334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59.065558673189805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3.2775509376901719</v>
      </c>
      <c r="P9" s="13">
        <f t="shared" si="33"/>
        <v>1.315502139804245</v>
      </c>
      <c r="Q9" s="20">
        <f t="shared" si="2"/>
        <v>7.9995674433027766</v>
      </c>
      <c r="R9" s="59">
        <f t="shared" si="0"/>
        <v>231.9066159116654</v>
      </c>
      <c r="S9" s="59">
        <f ca="1">AVERAGE(OFFSET($R$3,0,0,'Données projet'!$E$9+1,1))-AVERAGE(OFFSET($H$3,0,0,'Données projet'!$E$9+1,1))</f>
        <v>455.60094939086878</v>
      </c>
      <c r="T9" s="59">
        <f t="shared" si="34"/>
        <v>287.49979934947112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59.065558673189805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5.85</v>
      </c>
      <c r="AI9" s="13">
        <f>IF('Données projet'!$A$62&gt;35,AI8+AH9-AQ8,IF(A9&lt;'Données projet'!$A$62,$AF$205^A9,IF(A9='Données projet'!$A$62,'Données projet'!$B$62,AI8+AH9-AQ8)))</f>
        <v>4.1730708532587206</v>
      </c>
      <c r="AJ9" s="13">
        <f>AI9*VLOOKUP('Données projet'!$B$10,Paramètres!$A$1:$I$89,3,0)*VLOOKUP('Données projet'!$B$10,Paramètres!$A$1:$I$89,5,0)</f>
        <v>3.2549952655418024</v>
      </c>
      <c r="AK9" s="13">
        <f t="shared" si="35"/>
        <v>1.3074995980786071</v>
      </c>
      <c r="AL9" s="20">
        <f t="shared" si="4"/>
        <v>7.9463452208055463</v>
      </c>
      <c r="AM9" s="59">
        <f t="shared" si="5"/>
        <v>231.85339368916817</v>
      </c>
      <c r="AN9" s="59">
        <f ca="1">AVERAGE(OFFSET($AM$3,0,0,'Données projet'!$E$10+1,1))-AVERAGE(OFFSET($H$3,0,0,'Données projet'!$E$10+1,1))</f>
        <v>369.26509132111897</v>
      </c>
      <c r="AO9" s="59">
        <f t="shared" si="36"/>
        <v>350.51628439233525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59.065558673189805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1.1000000000000001</v>
      </c>
      <c r="BD9" s="12">
        <f>IF('Données projet'!$A$88&gt;35,BD8+BC9-BL8,IF(A9&lt;'Données projet'!$A$88,$BA$205^A9,IF(A9='Données projet'!$A$88,'Données projet'!$B$88,BD8+BC9-BL8)))</f>
        <v>4.2153691330919028</v>
      </c>
      <c r="BE9" s="13">
        <f>BD9*VLOOKUP('Données projet'!$B$11,Paramètres!$A$1:$I$89,3,0)*VLOOKUP('Données projet'!$B$11,Paramètres!$A$1:$I$89,5,0)</f>
        <v>4.077105025526488</v>
      </c>
      <c r="BF9" s="13">
        <f t="shared" si="37"/>
        <v>1.5953611162447752</v>
      </c>
      <c r="BG9" s="20">
        <f t="shared" si="7"/>
        <v>9.8795451969182846</v>
      </c>
      <c r="BH9" s="59">
        <f t="shared" si="8"/>
        <v>233.78659366528092</v>
      </c>
      <c r="BI9" s="59">
        <f ca="1">AVERAGE(OFFSET($BH$3,0,0,'Données projet'!$E$11+1,1))-AVERAGE(OFFSET($H$3,0,0,'Données projet'!$E$11+1,1))</f>
        <v>433.03147896464901</v>
      </c>
      <c r="BJ9" s="59">
        <f t="shared" si="38"/>
        <v>419.62680748045614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59.065558673189805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6.7</v>
      </c>
      <c r="BY9" s="12">
        <f>IF('Données projet'!$A$114&gt;35,BY8+BX9-CG8,IF(A9&lt;'Données projet'!$A$114,$BV$205^A9,IF(A9='Données projet'!$A$114,'Données projet'!$B$114,BY8+BX9-CG8)))</f>
        <v>12.463639577568397</v>
      </c>
      <c r="BZ9" s="13">
        <f>BY9*VLOOKUP('Données projet'!$B$12,Paramètres!$A$1:$I$89,3,0)*VLOOKUP('Données projet'!$B$12,Paramètres!$A$1:$I$89,5,0)</f>
        <v>11.860399422014087</v>
      </c>
      <c r="CA9" s="13">
        <f t="shared" si="39"/>
        <v>4.0985120811516644</v>
      </c>
      <c r="CB9" s="20">
        <f t="shared" si="10"/>
        <v>27.795104201347016</v>
      </c>
      <c r="CC9" s="59">
        <f t="shared" si="11"/>
        <v>251.70215266970965</v>
      </c>
      <c r="CD9" s="59">
        <f ca="1">AVERAGE(OFFSET($CC$3,0,0,'Données projet'!$E$12+1,1))-AVERAGE(OFFSET($H$3,0,0,'Données projet'!$E$12+1,1))</f>
        <v>464.14483532651036</v>
      </c>
      <c r="CE9" s="59">
        <f t="shared" si="40"/>
        <v>478.54999024966878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59.065558673189805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5.8</v>
      </c>
      <c r="CT9" s="12">
        <f>IF('Données projet'!$A$140&gt;35,CT8+CS9-DB8,IF(A9&lt;'Données projet'!$A$140,$CQ$205^A9,IF(A9='Données projet'!$A$140,'Données projet'!$B$140,CT8+CS9-DB8)))</f>
        <v>5.9677098701087665</v>
      </c>
      <c r="CU9" s="17">
        <f>CT9*VLOOKUP('Données projet'!$B$13,Paramètres!$A$1:$I$89,3,0)*VLOOKUP('Données projet'!$B$13,Paramètres!$A$1:$I$89,5,0)</f>
        <v>5.2133913425270189</v>
      </c>
      <c r="CV9" s="13">
        <f t="shared" si="41"/>
        <v>1.9824378698032765</v>
      </c>
      <c r="CW9" s="20">
        <f t="shared" si="13"/>
        <v>12.53273587814193</v>
      </c>
      <c r="CX9" s="59">
        <f t="shared" si="14"/>
        <v>236.43978434650455</v>
      </c>
      <c r="CY9" s="59">
        <f ca="1">AVERAGE(OFFSET($CX$3,0,0,'Données projet'!$E$13+1,1))-AVERAGE(OFFSET($H$3,0,0,'Données projet'!$E$13+1,1))</f>
        <v>331.14297110116479</v>
      </c>
      <c r="CZ9" s="59">
        <f t="shared" si="42"/>
        <v>397.33434551047685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59.065558673189805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11.5</v>
      </c>
      <c r="DO9" s="12">
        <f>IF('Données projet'!$A$166&gt;35,DO8+DN9-DW8,IF(A9&lt;'Données projet'!$A$166,$DL$205^A9,IF(A9='Données projet'!$A$166,'Données projet'!$B$166,DO8+DN9-DW8)))</f>
        <v>17.235294325454703</v>
      </c>
      <c r="DP9" s="17">
        <f>DO9*VLOOKUP('Données projet'!$B$14,Paramètres!$A$1:$I$89,3,0)*VLOOKUP('Données projet'!$B$14,Paramètres!$A$1:$I$89,5,0)</f>
        <v>12.636917799423388</v>
      </c>
      <c r="DQ9" s="13">
        <f t="shared" si="43"/>
        <v>4.3347314253281013</v>
      </c>
      <c r="DR9" s="20">
        <f t="shared" si="16"/>
        <v>29.558955733108835</v>
      </c>
      <c r="DS9" s="59">
        <f t="shared" si="17"/>
        <v>253.46600420147146</v>
      </c>
      <c r="DT9" s="59">
        <f ca="1">AVERAGE(OFFSET($DS$3,0,0,'Données projet'!$E$14+1,1))-AVERAGE(OFFSET($H$3,0,0,'Données projet'!$E$14+1,1))</f>
        <v>245.16221536020706</v>
      </c>
      <c r="DU9" s="59">
        <f t="shared" si="44"/>
        <v>222.86730804976878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59.065558673189805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1.1000000000000001</v>
      </c>
      <c r="EJ9" s="12">
        <f>IF('Données projet'!$A$192&gt;35,EJ8+EI9-ER8,IF(A9&lt;'Données projet'!$A$192,$EG$205^A9,IF(A9='Données projet'!$A$192,'Données projet'!$B$192,EJ8+EI9-ER8)))</f>
        <v>4.2153691330919028</v>
      </c>
      <c r="EK9" s="17">
        <f>EJ9*VLOOKUP('Données projet'!$B$15,Paramètres!$A$1:$I$89,3,0)*VLOOKUP('Données projet'!$B$15,Paramètres!$A$1:$I$89,5,0)</f>
        <v>3.353747682287918</v>
      </c>
      <c r="EL9" s="13">
        <f t="shared" si="45"/>
        <v>1.3424889309030987</v>
      </c>
      <c r="EM9" s="20">
        <f t="shared" si="19"/>
        <v>8.1792787679743544</v>
      </c>
      <c r="EN9" s="59">
        <f t="shared" si="20"/>
        <v>232.08632723633698</v>
      </c>
      <c r="EO9" s="59">
        <f ca="1">AVERAGE(OFFSET($EN$3,0,0,'Données projet'!$E$15+1,1))-AVERAGE(OFFSET($H$3,0,0,'Données projet'!$E$15+1,1))</f>
        <v>364.9836612099819</v>
      </c>
      <c r="EP9" s="59">
        <f t="shared" si="46"/>
        <v>354.75746837578413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59.065558673189805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59.065558673189805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59.065558673189805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2.4290000000000003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8.9063333333333343</v>
      </c>
      <c r="H10" s="66">
        <f t="shared" si="1"/>
        <v>221.04133333333334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59.255246784461391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4.0617724818240486</v>
      </c>
      <c r="P10" s="13">
        <f t="shared" si="33"/>
        <v>1.590058719758437</v>
      </c>
      <c r="Q10" s="20">
        <f t="shared" si="2"/>
        <v>9.8436060094228282</v>
      </c>
      <c r="R10" s="59">
        <f t="shared" si="0"/>
        <v>235.66839977467015</v>
      </c>
      <c r="S10" s="59">
        <f ca="1">AVERAGE(OFFSET($R$3,0,0,'Données projet'!$E$9+1,1))-AVERAGE(OFFSET($H$3,0,0,'Données projet'!$E$9+1,1))</f>
        <v>455.60094939086878</v>
      </c>
      <c r="T10" s="59">
        <f t="shared" si="34"/>
        <v>287.49979934947112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59.255246784461391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5.85</v>
      </c>
      <c r="AI10" s="13">
        <f>IF('Données projet'!$A$62&gt;35,AI9+AH10-AQ9,IF(A10&lt;'Données projet'!$A$62,$AF$205^A10,IF(A10='Données projet'!$A$62,'Données projet'!$B$62,AI9+AH10-AQ9)))</f>
        <v>5.2949888705880443</v>
      </c>
      <c r="AJ10" s="13">
        <f>AI10*VLOOKUP('Données projet'!$B$10,Paramètres!$A$1:$I$89,3,0)*VLOOKUP('Données projet'!$B$10,Paramètres!$A$1:$I$89,5,0)</f>
        <v>4.1300913190586748</v>
      </c>
      <c r="AK10" s="13">
        <f t="shared" si="35"/>
        <v>1.6136673633027767</v>
      </c>
      <c r="AL10" s="20">
        <f t="shared" si="4"/>
        <v>10.003713038446195</v>
      </c>
      <c r="AM10" s="59">
        <f t="shared" si="5"/>
        <v>235.82850680369353</v>
      </c>
      <c r="AN10" s="59">
        <f ca="1">AVERAGE(OFFSET($AM$3,0,0,'Données projet'!$E$10+1,1))-AVERAGE(OFFSET($H$3,0,0,'Données projet'!$E$10+1,1))</f>
        <v>369.26509132111897</v>
      </c>
      <c r="AO10" s="59">
        <f t="shared" si="36"/>
        <v>350.51628439233525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59.255246784461391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1.1000000000000001</v>
      </c>
      <c r="BD10" s="12">
        <f>IF('Données projet'!$A$88&gt;35,BD9+BC10-BL9,IF(A10&lt;'Données projet'!$A$88,$BA$205^A10,IF(A10='Données projet'!$A$88,'Données projet'!$B$88,BD9+BC10-BL9)))</f>
        <v>5.3576566694841175</v>
      </c>
      <c r="BE10" s="13">
        <f>BD10*VLOOKUP('Données projet'!$B$11,Paramètres!$A$1:$I$89,3,0)*VLOOKUP('Données projet'!$B$11,Paramètres!$A$1:$I$89,5,0)</f>
        <v>5.1819255307250387</v>
      </c>
      <c r="BF10" s="13">
        <f t="shared" si="37"/>
        <v>1.9718617398501002</v>
      </c>
      <c r="BG10" s="20">
        <f t="shared" si="7"/>
        <v>12.459512829585032</v>
      </c>
      <c r="BH10" s="59">
        <f t="shared" si="8"/>
        <v>238.28430659483237</v>
      </c>
      <c r="BI10" s="59">
        <f ca="1">AVERAGE(OFFSET($BH$3,0,0,'Données projet'!$E$11+1,1))-AVERAGE(OFFSET($H$3,0,0,'Données projet'!$E$11+1,1))</f>
        <v>433.03147896464901</v>
      </c>
      <c r="BJ10" s="59">
        <f t="shared" si="38"/>
        <v>419.62680748045614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59.255246784461391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6.7</v>
      </c>
      <c r="BY10" s="12">
        <f>IF('Données projet'!$A$114&gt;35,BY9+BX10-CG9,IF(A10&lt;'Données projet'!$A$114,$BV$205^A10,IF(A10='Données projet'!$A$114,'Données projet'!$B$114,BY9+BX10-CG9)))</f>
        <v>18.978083883364974</v>
      </c>
      <c r="BZ10" s="13">
        <f>BY10*VLOOKUP('Données projet'!$B$12,Paramètres!$A$1:$I$89,3,0)*VLOOKUP('Données projet'!$B$12,Paramètres!$A$1:$I$89,5,0)</f>
        <v>18.059544623410108</v>
      </c>
      <c r="CA10" s="13">
        <f t="shared" si="39"/>
        <v>5.942623132279782</v>
      </c>
      <c r="CB10" s="20">
        <f t="shared" si="10"/>
        <v>41.80377550782655</v>
      </c>
      <c r="CC10" s="59">
        <f t="shared" si="11"/>
        <v>267.62856927307388</v>
      </c>
      <c r="CD10" s="59">
        <f ca="1">AVERAGE(OFFSET($CC$3,0,0,'Données projet'!$E$12+1,1))-AVERAGE(OFFSET($H$3,0,0,'Données projet'!$E$12+1,1))</f>
        <v>464.14483532651036</v>
      </c>
      <c r="CE10" s="59">
        <f t="shared" si="40"/>
        <v>478.54999024966878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59.255246784461391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5.8</v>
      </c>
      <c r="CT10" s="12">
        <f>IF('Données projet'!$A$140&gt;35,CT9+CS10-DB9,IF(A10&lt;'Données projet'!$A$140,$CQ$205^A10,IF(A10='Données projet'!$A$140,'Données projet'!$B$140,CT9+CS10-DB9)))</f>
        <v>8.0372778932539148</v>
      </c>
      <c r="CU10" s="17">
        <f>CT10*VLOOKUP('Données projet'!$B$13,Paramètres!$A$1:$I$89,3,0)*VLOOKUP('Données projet'!$B$13,Paramètres!$A$1:$I$89,5,0)</f>
        <v>7.0213659675466209</v>
      </c>
      <c r="CV10" s="13">
        <f t="shared" si="41"/>
        <v>2.5789932139603198</v>
      </c>
      <c r="CW10" s="20">
        <f t="shared" si="13"/>
        <v>16.72062557445792</v>
      </c>
      <c r="CX10" s="59">
        <f t="shared" si="14"/>
        <v>242.54541933970526</v>
      </c>
      <c r="CY10" s="59">
        <f ca="1">AVERAGE(OFFSET($CX$3,0,0,'Données projet'!$E$13+1,1))-AVERAGE(OFFSET($H$3,0,0,'Données projet'!$E$13+1,1))</f>
        <v>331.14297110116479</v>
      </c>
      <c r="CZ10" s="59">
        <f t="shared" si="42"/>
        <v>397.33434551047685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59.255246784461391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11.5</v>
      </c>
      <c r="DO10" s="12">
        <f>IF('Données projet'!$A$166&gt;35,DO9+DN10-DW9,IF(A10&lt;'Données projet'!$A$166,$DL$205^A10,IF(A10='Données projet'!$A$166,'Données projet'!$B$166,DO9+DN10-DW9)))</f>
        <v>27.700556129091794</v>
      </c>
      <c r="DP10" s="17">
        <f>DO10*VLOOKUP('Données projet'!$B$14,Paramètres!$A$1:$I$89,3,0)*VLOOKUP('Données projet'!$B$14,Paramètres!$A$1:$I$89,5,0)</f>
        <v>20.310047753850103</v>
      </c>
      <c r="DQ10" s="13">
        <f t="shared" si="43"/>
        <v>6.5924289133797958</v>
      </c>
      <c r="DR10" s="20">
        <f t="shared" si="16"/>
        <v>46.855146862092077</v>
      </c>
      <c r="DS10" s="59">
        <f t="shared" si="17"/>
        <v>272.67994062733942</v>
      </c>
      <c r="DT10" s="59">
        <f ca="1">AVERAGE(OFFSET($DS$3,0,0,'Données projet'!$E$14+1,1))-AVERAGE(OFFSET($H$3,0,0,'Données projet'!$E$14+1,1))</f>
        <v>245.16221536020706</v>
      </c>
      <c r="DU10" s="59">
        <f t="shared" si="44"/>
        <v>222.86730804976878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59.255246784461391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1.1000000000000001</v>
      </c>
      <c r="EJ10" s="12">
        <f>IF('Données projet'!$A$192&gt;35,EJ9+EI10-ER9,IF(A10&lt;'Données projet'!$A$192,$EG$205^A10,IF(A10='Données projet'!$A$192,'Données projet'!$B$192,EJ9+EI10-ER9)))</f>
        <v>5.3576566694841175</v>
      </c>
      <c r="EK10" s="17">
        <f>EJ10*VLOOKUP('Données projet'!$B$15,Paramètres!$A$1:$I$89,3,0)*VLOOKUP('Données projet'!$B$15,Paramètres!$A$1:$I$89,5,0)</f>
        <v>4.2625516462415645</v>
      </c>
      <c r="EL10" s="13">
        <f t="shared" si="45"/>
        <v>1.6593124478620722</v>
      </c>
      <c r="EM10" s="20">
        <f t="shared" si="19"/>
        <v>10.313913297230501</v>
      </c>
      <c r="EN10" s="59">
        <f t="shared" si="20"/>
        <v>236.13870706247783</v>
      </c>
      <c r="EO10" s="59">
        <f ca="1">AVERAGE(OFFSET($EN$3,0,0,'Données projet'!$E$15+1,1))-AVERAGE(OFFSET($H$3,0,0,'Données projet'!$E$15+1,1))</f>
        <v>364.9836612099819</v>
      </c>
      <c r="EP10" s="59">
        <f t="shared" si="46"/>
        <v>354.75746837578413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59.255246784461391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59.255246784461391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59.255246784461391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2.4290000000000003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8.9063333333333343</v>
      </c>
      <c r="H11" s="66">
        <f t="shared" si="1"/>
        <v>221.04133333333334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59.441644231081504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5.0336351769196082</v>
      </c>
      <c r="P11" s="13">
        <f t="shared" si="33"/>
        <v>1.9219176128866391</v>
      </c>
      <c r="Q11" s="20">
        <f t="shared" si="2"/>
        <v>12.11425444224588</v>
      </c>
      <c r="R11" s="59">
        <f t="shared" si="0"/>
        <v>239.84472773398915</v>
      </c>
      <c r="S11" s="59">
        <f ca="1">AVERAGE(OFFSET($R$3,0,0,'Données projet'!$E$9+1,1))-AVERAGE(OFFSET($H$3,0,0,'Données projet'!$E$9+1,1))</f>
        <v>455.60094939086878</v>
      </c>
      <c r="T11" s="59">
        <f t="shared" si="34"/>
        <v>287.49979934947112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59.441644231081504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5.85</v>
      </c>
      <c r="AI11" s="13">
        <f>IF('Données projet'!$A$62&gt;35,AI10+AH11-AQ10,IF(A11&lt;'Données projet'!$A$62,$AF$205^A11,IF(A11='Données projet'!$A$62,'Données projet'!$B$62,AI10+AH11-AQ10)))</f>
        <v>6.718531298781433</v>
      </c>
      <c r="AJ11" s="13">
        <f>AI11*VLOOKUP('Données projet'!$B$10,Paramètres!$A$1:$I$89,3,0)*VLOOKUP('Données projet'!$B$10,Paramètres!$A$1:$I$89,5,0)</f>
        <v>5.2404544130495179</v>
      </c>
      <c r="AK11" s="13">
        <f t="shared" si="35"/>
        <v>1.9915282293126844</v>
      </c>
      <c r="AL11" s="20">
        <f t="shared" si="4"/>
        <v>12.59570310211417</v>
      </c>
      <c r="AM11" s="59">
        <f t="shared" si="5"/>
        <v>240.32617639385742</v>
      </c>
      <c r="AN11" s="59">
        <f ca="1">AVERAGE(OFFSET($AM$3,0,0,'Données projet'!$E$10+1,1))-AVERAGE(OFFSET($H$3,0,0,'Données projet'!$E$10+1,1))</f>
        <v>369.26509132111897</v>
      </c>
      <c r="AO11" s="59">
        <f t="shared" si="36"/>
        <v>350.51628439233525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59.441644231081504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1.1000000000000001</v>
      </c>
      <c r="BD11" s="12">
        <f>IF('Données projet'!$A$88&gt;35,BD10+BC11-BL10,IF(A11&lt;'Données projet'!$A$88,$BA$205^A11,IF(A11='Données projet'!$A$88,'Données projet'!$B$88,BD10+BC11-BL10)))</f>
        <v>6.8094831275223076</v>
      </c>
      <c r="BE11" s="13">
        <f>BD11*VLOOKUP('Données projet'!$B$11,Paramètres!$A$1:$I$89,3,0)*VLOOKUP('Données projet'!$B$11,Paramètres!$A$1:$I$89,5,0)</f>
        <v>6.586132080939576</v>
      </c>
      <c r="BF11" s="13">
        <f t="shared" si="37"/>
        <v>2.4372154250800317</v>
      </c>
      <c r="BG11" s="20">
        <f t="shared" si="7"/>
        <v>15.715663572984148</v>
      </c>
      <c r="BH11" s="59">
        <f t="shared" si="8"/>
        <v>243.44613686472741</v>
      </c>
      <c r="BI11" s="59">
        <f ca="1">AVERAGE(OFFSET($BH$3,0,0,'Données projet'!$E$11+1,1))-AVERAGE(OFFSET($H$3,0,0,'Données projet'!$E$11+1,1))</f>
        <v>433.03147896464901</v>
      </c>
      <c r="BJ11" s="59">
        <f t="shared" si="38"/>
        <v>419.62680748045614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59.441644231081504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6.7</v>
      </c>
      <c r="BY11" s="12">
        <f>IF('Données projet'!$A$114&gt;35,BY10+BX11-CG10,IF(A11&lt;'Données projet'!$A$114,$BV$205^A11,IF(A11='Données projet'!$A$114,'Données projet'!$B$114,BY10+BX11-CG10)))</f>
        <v>28.897471372026349</v>
      </c>
      <c r="BZ11" s="13">
        <f>BY11*VLOOKUP('Données projet'!$B$12,Paramètres!$A$1:$I$89,3,0)*VLOOKUP('Données projet'!$B$12,Paramètres!$A$1:$I$89,5,0)</f>
        <v>27.498833757620275</v>
      </c>
      <c r="CA11" s="13">
        <f t="shared" si="39"/>
        <v>8.6164854447332626</v>
      </c>
      <c r="CB11" s="20">
        <f t="shared" si="10"/>
        <v>62.900847610765744</v>
      </c>
      <c r="CC11" s="59">
        <f t="shared" si="11"/>
        <v>290.631320902509</v>
      </c>
      <c r="CD11" s="59">
        <f ca="1">AVERAGE(OFFSET($CC$3,0,0,'Données projet'!$E$12+1,1))-AVERAGE(OFFSET($H$3,0,0,'Données projet'!$E$12+1,1))</f>
        <v>464.14483532651036</v>
      </c>
      <c r="CE11" s="59">
        <f t="shared" si="40"/>
        <v>478.54999024966878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59.441644231081504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5.8</v>
      </c>
      <c r="CT11" s="12">
        <f>IF('Données projet'!$A$140&gt;35,CT10+CS11-DB10,IF(A11&lt;'Données projet'!$A$140,$CQ$205^A11,IF(A11='Données projet'!$A$140,'Données projet'!$B$140,CT10+CS11-DB10)))</f>
        <v>10.824560399115168</v>
      </c>
      <c r="CU11" s="17">
        <f>CT11*VLOOKUP('Données projet'!$B$13,Paramètres!$A$1:$I$89,3,0)*VLOOKUP('Données projet'!$B$13,Paramètres!$A$1:$I$89,5,0)</f>
        <v>9.4563359646670122</v>
      </c>
      <c r="CV11" s="13">
        <f t="shared" si="41"/>
        <v>3.3550640345230081</v>
      </c>
      <c r="CW11" s="20">
        <f t="shared" si="13"/>
        <v>22.313188331922618</v>
      </c>
      <c r="CX11" s="59">
        <f t="shared" si="14"/>
        <v>250.04366162366588</v>
      </c>
      <c r="CY11" s="59">
        <f ca="1">AVERAGE(OFFSET($CX$3,0,0,'Données projet'!$E$13+1,1))-AVERAGE(OFFSET($H$3,0,0,'Données projet'!$E$13+1,1))</f>
        <v>331.14297110116479</v>
      </c>
      <c r="CZ11" s="59">
        <f t="shared" si="42"/>
        <v>397.33434551047685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59.441644231081504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11.5</v>
      </c>
      <c r="DO11" s="12">
        <f>IF('Données projet'!$A$166&gt;35,DO10+DN11-DW10,IF(A11&lt;'Données projet'!$A$166,$DL$205^A11,IF(A11='Données projet'!$A$166,'Données projet'!$B$166,DO10+DN11-DW10)))</f>
        <v>44.520319489276915</v>
      </c>
      <c r="DP11" s="17">
        <f>DO11*VLOOKUP('Données projet'!$B$14,Paramètres!$A$1:$I$89,3,0)*VLOOKUP('Données projet'!$B$14,Paramètres!$A$1:$I$89,5,0)</f>
        <v>32.642298249537831</v>
      </c>
      <c r="DQ11" s="13">
        <f t="shared" si="43"/>
        <v>10.026023463420534</v>
      </c>
      <c r="DR11" s="20">
        <f t="shared" si="16"/>
        <v>74.31399365006915</v>
      </c>
      <c r="DS11" s="59">
        <f t="shared" si="17"/>
        <v>302.0444669418124</v>
      </c>
      <c r="DT11" s="59">
        <f ca="1">AVERAGE(OFFSET($DS$3,0,0,'Données projet'!$E$14+1,1))-AVERAGE(OFFSET($H$3,0,0,'Données projet'!$E$14+1,1))</f>
        <v>245.16221536020706</v>
      </c>
      <c r="DU11" s="59">
        <f t="shared" si="44"/>
        <v>222.86730804976878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59.441644231081504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1.1000000000000001</v>
      </c>
      <c r="EJ11" s="12">
        <f>IF('Données projet'!$A$192&gt;35,EJ10+EI11-ER10,IF(A11&lt;'Données projet'!$A$192,$EG$205^A11,IF(A11='Données projet'!$A$192,'Données projet'!$B$192,EJ10+EI11-ER10)))</f>
        <v>6.8094831275223076</v>
      </c>
      <c r="EK11" s="17">
        <f>EJ11*VLOOKUP('Données projet'!$B$15,Paramètres!$A$1:$I$89,3,0)*VLOOKUP('Données projet'!$B$15,Paramètres!$A$1:$I$89,5,0)</f>
        <v>5.4176247762567487</v>
      </c>
      <c r="EL11" s="13">
        <f t="shared" si="45"/>
        <v>2.0509054013412618</v>
      </c>
      <c r="EM11" s="20">
        <f t="shared" si="19"/>
        <v>13.007690059316532</v>
      </c>
      <c r="EN11" s="59">
        <f t="shared" si="20"/>
        <v>240.7381633510598</v>
      </c>
      <c r="EO11" s="59">
        <f ca="1">AVERAGE(OFFSET($EN$3,0,0,'Données projet'!$E$15+1,1))-AVERAGE(OFFSET($H$3,0,0,'Données projet'!$E$15+1,1))</f>
        <v>364.9836612099819</v>
      </c>
      <c r="EP11" s="59">
        <f t="shared" si="46"/>
        <v>354.75746837578413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59.441644231081504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59.441644231081504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59.441644231081504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2.4290000000000003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8.9063333333333343</v>
      </c>
      <c r="H12" s="66">
        <f t="shared" si="1"/>
        <v>221.04133333333334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59.624808098725019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6.2380360317336141</v>
      </c>
      <c r="P12" s="13">
        <f t="shared" si="33"/>
        <v>2.3230383034439352</v>
      </c>
      <c r="Q12" s="20">
        <f t="shared" si="2"/>
        <v>14.910537800434229</v>
      </c>
      <c r="R12" s="59">
        <f t="shared" si="0"/>
        <v>244.53483416242597</v>
      </c>
      <c r="S12" s="59">
        <f ca="1">AVERAGE(OFFSET($R$3,0,0,'Données projet'!$E$9+1,1))-AVERAGE(OFFSET($H$3,0,0,'Données projet'!$E$9+1,1))</f>
        <v>455.60094939086878</v>
      </c>
      <c r="T12" s="59">
        <f t="shared" si="34"/>
        <v>287.49979934947112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59.624808098725019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5.85</v>
      </c>
      <c r="AI12" s="13">
        <f>IF('Données projet'!$A$62&gt;35,AI11+AH12-AQ11,IF(A12&lt;'Données projet'!$A$62,$AF$205^A12,IF(A12='Données projet'!$A$62,'Données projet'!$B$62,AI11+AH12-AQ11)))</f>
        <v>8.5247889874587734</v>
      </c>
      <c r="AJ12" s="13">
        <f>AI12*VLOOKUP('Données projet'!$B$10,Paramètres!$A$1:$I$89,3,0)*VLOOKUP('Données projet'!$B$10,Paramètres!$A$1:$I$89,5,0)</f>
        <v>6.6493354102178435</v>
      </c>
      <c r="AK12" s="13">
        <f t="shared" si="35"/>
        <v>2.4578700532379361</v>
      </c>
      <c r="AL12" s="20">
        <f t="shared" si="4"/>
        <v>15.86171618218548</v>
      </c>
      <c r="AM12" s="59">
        <f t="shared" si="5"/>
        <v>245.48601254417721</v>
      </c>
      <c r="AN12" s="59">
        <f ca="1">AVERAGE(OFFSET($AM$3,0,0,'Données projet'!$E$10+1,1))-AVERAGE(OFFSET($H$3,0,0,'Données projet'!$E$10+1,1))</f>
        <v>369.26509132111897</v>
      </c>
      <c r="AO12" s="59">
        <f t="shared" si="36"/>
        <v>350.51628439233525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59.624808098725019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1.1000000000000001</v>
      </c>
      <c r="BD12" s="12">
        <f>IF('Données projet'!$A$88&gt;35,BD11+BC12-BL11,IF(A12&lt;'Données projet'!$A$88,$BA$205^A12,IF(A12='Données projet'!$A$88,'Données projet'!$B$88,BD11+BC12-BL11)))</f>
        <v>8.6547278641645029</v>
      </c>
      <c r="BE12" s="13">
        <f>BD12*VLOOKUP('Données projet'!$B$11,Paramètres!$A$1:$I$89,3,0)*VLOOKUP('Données projet'!$B$11,Paramètres!$A$1:$I$89,5,0)</f>
        <v>8.3708527902199066</v>
      </c>
      <c r="BF12" s="13">
        <f t="shared" si="37"/>
        <v>3.0123912382921927</v>
      </c>
      <c r="BG12" s="20">
        <f t="shared" si="7"/>
        <v>19.825816682991903</v>
      </c>
      <c r="BH12" s="59">
        <f t="shared" si="8"/>
        <v>249.45011304498362</v>
      </c>
      <c r="BI12" s="59">
        <f ca="1">AVERAGE(OFFSET($BH$3,0,0,'Données projet'!$E$11+1,1))-AVERAGE(OFFSET($H$3,0,0,'Données projet'!$E$11+1,1))</f>
        <v>433.03147896464901</v>
      </c>
      <c r="BJ12" s="59">
        <f t="shared" si="38"/>
        <v>419.62680748045614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59.624808098725019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6.7</v>
      </c>
      <c r="BY12" s="12">
        <f>IF('Données projet'!$A$114&gt;35,BY11+BX12-CG11,IF(A12&lt;'Données projet'!$A$114,$BV$205^A12,IF(A12='Données projet'!$A$114,'Données projet'!$B$114,BY11+BX12-CG11)))</f>
        <v>44.001483860499121</v>
      </c>
      <c r="BZ12" s="13">
        <f>BY12*VLOOKUP('Données projet'!$B$12,Paramètres!$A$1:$I$89,3,0)*VLOOKUP('Données projet'!$B$12,Paramètres!$A$1:$I$89,5,0)</f>
        <v>41.871812041650962</v>
      </c>
      <c r="CA12" s="13">
        <f t="shared" si="39"/>
        <v>12.493442671135341</v>
      </c>
      <c r="CB12" s="20">
        <f t="shared" si="10"/>
        <v>94.686151958102812</v>
      </c>
      <c r="CC12" s="59">
        <f t="shared" si="11"/>
        <v>324.31044832009457</v>
      </c>
      <c r="CD12" s="59">
        <f ca="1">AVERAGE(OFFSET($CC$3,0,0,'Données projet'!$E$12+1,1))-AVERAGE(OFFSET($H$3,0,0,'Données projet'!$E$12+1,1))</f>
        <v>464.14483532651036</v>
      </c>
      <c r="CE12" s="59">
        <f t="shared" si="40"/>
        <v>478.54999024966878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59.624808098725019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5.8</v>
      </c>
      <c r="CT12" s="12">
        <f>IF('Données projet'!$A$140&gt;35,CT11+CS12-DB11,IF(A12&lt;'Données projet'!$A$140,$CQ$205^A12,IF(A12='Données projet'!$A$140,'Données projet'!$B$140,CT11+CS12-DB11)))</f>
        <v>14.578456710130657</v>
      </c>
      <c r="CU12" s="17">
        <f>CT12*VLOOKUP('Données projet'!$B$13,Paramètres!$A$1:$I$89,3,0)*VLOOKUP('Données projet'!$B$13,Paramètres!$A$1:$I$89,5,0)</f>
        <v>12.735739781970144</v>
      </c>
      <c r="CV12" s="13">
        <f t="shared" si="41"/>
        <v>4.364670141362768</v>
      </c>
      <c r="CW12" s="20">
        <f t="shared" si="13"/>
        <v>29.783213949804821</v>
      </c>
      <c r="CX12" s="59">
        <f t="shared" si="14"/>
        <v>259.40751031179656</v>
      </c>
      <c r="CY12" s="59">
        <f ca="1">AVERAGE(OFFSET($CX$3,0,0,'Données projet'!$E$13+1,1))-AVERAGE(OFFSET($H$3,0,0,'Données projet'!$E$13+1,1))</f>
        <v>331.14297110116479</v>
      </c>
      <c r="CZ12" s="59">
        <f t="shared" si="42"/>
        <v>397.33434551047685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59.624808098725019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11.5</v>
      </c>
      <c r="DO12" s="12">
        <f>IF('Données projet'!$A$166&gt;35,DO11+DN12-DW11,IF(A12&lt;'Données projet'!$A$166,$DL$205^A12,IF(A12='Données projet'!$A$166,'Données projet'!$B$166,DO11+DN12-DW11)))</f>
        <v>71.553034465820133</v>
      </c>
      <c r="DP12" s="17">
        <f>DO12*VLOOKUP('Données projet'!$B$14,Paramètres!$A$1:$I$89,3,0)*VLOOKUP('Données projet'!$B$14,Paramètres!$A$1:$I$89,5,0)</f>
        <v>52.462684870339316</v>
      </c>
      <c r="DQ12" s="13">
        <f t="shared" si="43"/>
        <v>15.247968208658939</v>
      </c>
      <c r="DR12" s="20">
        <f t="shared" si="16"/>
        <v>117.92938744592196</v>
      </c>
      <c r="DS12" s="59">
        <f t="shared" si="17"/>
        <v>347.55368380791367</v>
      </c>
      <c r="DT12" s="59">
        <f ca="1">AVERAGE(OFFSET($DS$3,0,0,'Données projet'!$E$14+1,1))-AVERAGE(OFFSET($H$3,0,0,'Données projet'!$E$14+1,1))</f>
        <v>245.16221536020706</v>
      </c>
      <c r="DU12" s="59">
        <f t="shared" si="44"/>
        <v>222.86730804976878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59.624808098725019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1.1000000000000001</v>
      </c>
      <c r="EJ12" s="12">
        <f>IF('Données projet'!$A$192&gt;35,EJ11+EI12-ER11,IF(A12&lt;'Données projet'!$A$192,$EG$205^A12,IF(A12='Données projet'!$A$192,'Données projet'!$B$192,EJ11+EI12-ER11)))</f>
        <v>8.6547278641645029</v>
      </c>
      <c r="EK12" s="17">
        <f>EJ12*VLOOKUP('Données projet'!$B$15,Paramètres!$A$1:$I$89,3,0)*VLOOKUP('Données projet'!$B$15,Paramètres!$A$1:$I$89,5,0)</f>
        <v>6.8857014887292793</v>
      </c>
      <c r="EL12" s="13">
        <f t="shared" si="45"/>
        <v>2.5349131627802968</v>
      </c>
      <c r="EM12" s="20">
        <f t="shared" si="19"/>
        <v>16.407570518045844</v>
      </c>
      <c r="EN12" s="59">
        <f t="shared" si="20"/>
        <v>246.03186688003757</v>
      </c>
      <c r="EO12" s="59">
        <f ca="1">AVERAGE(OFFSET($EN$3,0,0,'Données projet'!$E$15+1,1))-AVERAGE(OFFSET($H$3,0,0,'Données projet'!$E$15+1,1))</f>
        <v>364.9836612099819</v>
      </c>
      <c r="EP12" s="59">
        <f t="shared" si="46"/>
        <v>354.75746837578413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59.624808098725019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59.624808098725019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59.624808098725019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2.4290000000000003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8.9063333333333343</v>
      </c>
      <c r="H13" s="66">
        <f t="shared" si="1"/>
        <v>221.04133333333334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59.804794482757977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7.7306145887633031</v>
      </c>
      <c r="P13" s="13">
        <f t="shared" si="33"/>
        <v>2.8078763226288115</v>
      </c>
      <c r="Q13" s="20">
        <f t="shared" si="2"/>
        <v>18.354538337341264</v>
      </c>
      <c r="R13" s="59">
        <f t="shared" si="0"/>
        <v>249.86100699634275</v>
      </c>
      <c r="S13" s="59">
        <f ca="1">AVERAGE(OFFSET($R$3,0,0,'Données projet'!$E$9+1,1))-AVERAGE(OFFSET($H$3,0,0,'Données projet'!$E$9+1,1))</f>
        <v>455.60094939086878</v>
      </c>
      <c r="T13" s="59">
        <f t="shared" si="34"/>
        <v>287.49979934947112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59.804794482757977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5.85</v>
      </c>
      <c r="AI13" s="13">
        <f>IF('Données projet'!$A$62&gt;35,AI12+AH13-AQ12,IF(A13&lt;'Données projet'!$A$62,$AF$205^A13,IF(A13='Données projet'!$A$62,'Données projet'!$B$62,AI12+AH13-AQ12)))</f>
        <v>10.816653826391967</v>
      </c>
      <c r="AJ13" s="13">
        <f>AI13*VLOOKUP('Données projet'!$B$10,Paramètres!$A$1:$I$89,3,0)*VLOOKUP('Données projet'!$B$10,Paramètres!$A$1:$I$89,5,0)</f>
        <v>8.4369899845857343</v>
      </c>
      <c r="AK13" s="13">
        <f t="shared" si="35"/>
        <v>3.0334117838182832</v>
      </c>
      <c r="AL13" s="20">
        <f t="shared" si="4"/>
        <v>19.977616413303661</v>
      </c>
      <c r="AM13" s="59">
        <f t="shared" si="5"/>
        <v>251.48408507230513</v>
      </c>
      <c r="AN13" s="59">
        <f ca="1">AVERAGE(OFFSET($AM$3,0,0,'Données projet'!$E$10+1,1))-AVERAGE(OFFSET($H$3,0,0,'Données projet'!$E$10+1,1))</f>
        <v>369.26509132111897</v>
      </c>
      <c r="AO13" s="59">
        <f t="shared" si="36"/>
        <v>350.51628439233525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59.804794482757977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11</v>
      </c>
      <c r="BB13" s="12">
        <f>VLOOKUP(A13,'Données projet'!$A$87:$I$107,9,0)</f>
        <v>1.1000000000000001</v>
      </c>
      <c r="BC13" s="12">
        <f t="array" ref="BC13">INDEX(BB:BB,MIN(IF(ISNUMBER(BB13:BB209),ROW(BB13:BB209),"")))</f>
        <v>1.1000000000000001</v>
      </c>
      <c r="BD13" s="12">
        <f>IF('Données projet'!$A$88&gt;35,BD12+BC13-BL12,IF(A13&lt;'Données projet'!$A$88,$BA$205^A13,IF(A13='Données projet'!$A$88,'Données projet'!$B$88,BD12+BC13-BL12)))</f>
        <v>11</v>
      </c>
      <c r="BE13" s="13">
        <f>BD13*VLOOKUP('Données projet'!$B$11,Paramètres!$A$1:$I$89,3,0)*VLOOKUP('Données projet'!$B$11,Paramètres!$A$1:$I$89,5,0)</f>
        <v>10.639200000000001</v>
      </c>
      <c r="BF13" s="13">
        <f t="shared" si="37"/>
        <v>3.7233068850454925</v>
      </c>
      <c r="BG13" s="20">
        <f t="shared" si="7"/>
        <v>25.014699491454234</v>
      </c>
      <c r="BH13" s="59">
        <f t="shared" si="8"/>
        <v>256.52116815045571</v>
      </c>
      <c r="BI13" s="59">
        <f ca="1">AVERAGE(OFFSET($BH$3,0,0,'Données projet'!$E$11+1,1))-AVERAGE(OFFSET($H$3,0,0,'Données projet'!$E$11+1,1))</f>
        <v>433.03147896464901</v>
      </c>
      <c r="BJ13" s="59">
        <f t="shared" si="38"/>
        <v>419.62680748045614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59.804794482757977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67</v>
      </c>
      <c r="BW13" s="12">
        <f>VLOOKUP(A13,'Données projet'!$A$113:$I$133,9,0)</f>
        <v>6.7</v>
      </c>
      <c r="BX13" s="12">
        <f t="array" ref="BX13">INDEX(BW:BW,MIN(IF(ISNUMBER(BW13:BW209),ROW(BW13:BW209),"")))</f>
        <v>6.7</v>
      </c>
      <c r="BY13" s="12">
        <f>IF('Données projet'!$A$114&gt;35,BY12+BX13-CG12,IF(A13&lt;'Données projet'!$A$114,$BV$205^A13,IF(A13='Données projet'!$A$114,'Données projet'!$B$114,BY12+BX13-CG12)))</f>
        <v>67</v>
      </c>
      <c r="BZ13" s="13">
        <f>BY13*VLOOKUP('Données projet'!$B$12,Paramètres!$A$1:$I$89,3,0)*VLOOKUP('Données projet'!$B$12,Paramètres!$A$1:$I$89,5,0)</f>
        <v>63.757199999999997</v>
      </c>
      <c r="CA13" s="13">
        <f t="shared" si="39"/>
        <v>18.114823123429215</v>
      </c>
      <c r="CB13" s="20">
        <f t="shared" si="10"/>
        <v>142.59377360663922</v>
      </c>
      <c r="CC13" s="59">
        <f t="shared" si="11"/>
        <v>374.1002422656407</v>
      </c>
      <c r="CD13" s="59">
        <f ca="1">AVERAGE(OFFSET($CC$3,0,0,'Données projet'!$E$12+1,1))-AVERAGE(OFFSET($H$3,0,0,'Données projet'!$E$12+1,1))</f>
        <v>464.14483532651036</v>
      </c>
      <c r="CE13" s="59">
        <f t="shared" si="40"/>
        <v>478.54999024966878</v>
      </c>
      <c r="CF13" s="15">
        <f>IF(ISNA(VLOOKUP(A13,'Données projet'!$A$113:$I$133,3,0)),0,VLOOKUP(A13,'Données projet'!$A$113:$I$133,3,0))</f>
        <v>1</v>
      </c>
      <c r="CG13" s="15">
        <f>IF(ISNA(VLOOKUP(A13,'Données projet'!$A$113:$I$133,4,0)),0,VLOOKUP(A13,'Données projet'!$A$113:$I$133,4,0))</f>
        <v>10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59.804794482757977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5.8</v>
      </c>
      <c r="CT13" s="12">
        <f>IF('Données projet'!$A$140&gt;35,CT12+CS13-DB12,IF(A13&lt;'Données projet'!$A$140,$CQ$205^A13,IF(A13='Données projet'!$A$140,'Données projet'!$B$140,CT12+CS13-DB12)))</f>
        <v>19.634183025716826</v>
      </c>
      <c r="CU13" s="17">
        <f>CT13*VLOOKUP('Données projet'!$B$13,Paramètres!$A$1:$I$89,3,0)*VLOOKUP('Données projet'!$B$13,Paramètres!$A$1:$I$89,5,0)</f>
        <v>17.152422291266223</v>
      </c>
      <c r="CV13" s="13">
        <f t="shared" si="41"/>
        <v>5.678086989362658</v>
      </c>
      <c r="CW13" s="20">
        <f t="shared" si="13"/>
        <v>39.763136997095295</v>
      </c>
      <c r="CX13" s="59">
        <f t="shared" si="14"/>
        <v>271.26960565609676</v>
      </c>
      <c r="CY13" s="59">
        <f ca="1">AVERAGE(OFFSET($CX$3,0,0,'Données projet'!$E$13+1,1))-AVERAGE(OFFSET($H$3,0,0,'Données projet'!$E$13+1,1))</f>
        <v>331.14297110116479</v>
      </c>
      <c r="CZ13" s="59">
        <f t="shared" si="42"/>
        <v>397.33434551047685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59.804794482757977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115</v>
      </c>
      <c r="DM13" s="12">
        <f>VLOOKUP(A13,'Données projet'!$A$165:$I$185,9,0)</f>
        <v>11.5</v>
      </c>
      <c r="DN13" s="12">
        <f t="array" ref="DN13">INDEX(DM:DM,MIN(IF(ISNUMBER(DM13:DM209),ROW(DM13:DM209),"")))</f>
        <v>11.5</v>
      </c>
      <c r="DO13" s="12">
        <f>IF('Données projet'!$A$166&gt;35,DO12+DN13-DW12,IF(A13&lt;'Données projet'!$A$166,$DL$205^A13,IF(A13='Données projet'!$A$166,'Données projet'!$B$166,DO12+DN13-DW12)))</f>
        <v>115</v>
      </c>
      <c r="DP13" s="17">
        <f>DO13*VLOOKUP('Données projet'!$B$14,Paramètres!$A$1:$I$89,3,0)*VLOOKUP('Données projet'!$B$14,Paramètres!$A$1:$I$89,5,0)</f>
        <v>84.317999999999998</v>
      </c>
      <c r="DQ13" s="13">
        <f t="shared" si="43"/>
        <v>23.189705803157239</v>
      </c>
      <c r="DR13" s="20">
        <f t="shared" si="16"/>
        <v>187.24258760716552</v>
      </c>
      <c r="DS13" s="59">
        <f t="shared" si="17"/>
        <v>418.74905626616703</v>
      </c>
      <c r="DT13" s="59">
        <f ca="1">AVERAGE(OFFSET($DS$3,0,0,'Données projet'!$E$14+1,1))-AVERAGE(OFFSET($H$3,0,0,'Données projet'!$E$14+1,1))</f>
        <v>245.16221536020706</v>
      </c>
      <c r="DU13" s="59">
        <f t="shared" si="44"/>
        <v>222.86730804976878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59.804794482757977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>
        <f>VLOOKUP(A13,'Données projet'!$A$191:$I$211,2,0)</f>
        <v>11</v>
      </c>
      <c r="EH13" s="12">
        <f>VLOOKUP(A13,'Données projet'!$A$191:$I$211,9,0)</f>
        <v>1.1000000000000001</v>
      </c>
      <c r="EI13" s="12">
        <f t="array" ref="EI13">INDEX(EH:EH,MIN(IF(ISNUMBER(EH13:EH209),ROW(EH13:EH209),"")))</f>
        <v>1.1000000000000001</v>
      </c>
      <c r="EJ13" s="12">
        <f>IF('Données projet'!$A$192&gt;35,EJ12+EI13-ER12,IF(A13&lt;'Données projet'!$A$192,$EG$205^A13,IF(A13='Données projet'!$A$192,'Données projet'!$B$192,EJ12+EI13-ER12)))</f>
        <v>11</v>
      </c>
      <c r="EK13" s="17">
        <f>EJ13*VLOOKUP('Données projet'!$B$15,Paramètres!$A$1:$I$89,3,0)*VLOOKUP('Données projet'!$B$15,Paramètres!$A$1:$I$89,5,0)</f>
        <v>8.7516000000000016</v>
      </c>
      <c r="EL13" s="13">
        <f t="shared" si="45"/>
        <v>3.1331453604025001</v>
      </c>
      <c r="EM13" s="20">
        <f t="shared" si="19"/>
        <v>20.699264836034356</v>
      </c>
      <c r="EN13" s="59">
        <f t="shared" si="20"/>
        <v>252.20573349503584</v>
      </c>
      <c r="EO13" s="59">
        <f ca="1">AVERAGE(OFFSET($EN$3,0,0,'Données projet'!$E$15+1,1))-AVERAGE(OFFSET($H$3,0,0,'Données projet'!$E$15+1,1))</f>
        <v>364.9836612099819</v>
      </c>
      <c r="EP13" s="59">
        <f t="shared" si="46"/>
        <v>354.75746837578413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59.804794482757977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59.804794482757977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59.804794482757977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2.4290000000000003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8.9063333333333343</v>
      </c>
      <c r="H14" s="66">
        <f t="shared" si="1"/>
        <v>221.04133333333334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59.981658505417244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9.5803232966244067</v>
      </c>
      <c r="P14" s="13">
        <f t="shared" si="33"/>
        <v>3.3939041949894282</v>
      </c>
      <c r="Q14" s="20">
        <f t="shared" si="2"/>
        <v>22.596779547894098</v>
      </c>
      <c r="R14" s="59">
        <f t="shared" si="0"/>
        <v>255.97397184553512</v>
      </c>
      <c r="S14" s="59">
        <f ca="1">AVERAGE(OFFSET($R$3,0,0,'Données projet'!$E$9+1,1))-AVERAGE(OFFSET($H$3,0,0,'Données projet'!$E$9+1,1))</f>
        <v>455.60094939086878</v>
      </c>
      <c r="T14" s="59">
        <f t="shared" si="34"/>
        <v>287.49979934947112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59.981658505417244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5.85</v>
      </c>
      <c r="AI14" s="13">
        <f>IF('Données projet'!$A$62&gt;35,AI13+AH14-AQ13,IF(A14&lt;'Données projet'!$A$62,$AF$205^A14,IF(A14='Données projet'!$A$62,'Données projet'!$B$62,AI13+AH14-AQ13)))</f>
        <v>13.724679892033022</v>
      </c>
      <c r="AJ14" s="13">
        <f>AI14*VLOOKUP('Données projet'!$B$10,Paramètres!$A$1:$I$89,3,0)*VLOOKUP('Données projet'!$B$10,Paramètres!$A$1:$I$89,5,0)</f>
        <v>10.705250315785758</v>
      </c>
      <c r="AK14" s="13">
        <f t="shared" si="35"/>
        <v>3.7437239768171127</v>
      </c>
      <c r="AL14" s="20">
        <f t="shared" si="4"/>
        <v>25.165296892949996</v>
      </c>
      <c r="AM14" s="59">
        <f t="shared" si="5"/>
        <v>258.54248919059103</v>
      </c>
      <c r="AN14" s="59">
        <f ca="1">AVERAGE(OFFSET($AM$3,0,0,'Données projet'!$E$10+1,1))-AVERAGE(OFFSET($H$3,0,0,'Données projet'!$E$10+1,1))</f>
        <v>369.26509132111897</v>
      </c>
      <c r="AO14" s="59">
        <f t="shared" si="36"/>
        <v>350.51628439233525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59.981658505417244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10.8</v>
      </c>
      <c r="BD14" s="12">
        <f>IF('Données projet'!$A$88&gt;35,BD13+BC14-BL13,IF(A14&lt;'Données projet'!$A$88,$BA$205^A14,IF(A14='Données projet'!$A$88,'Données projet'!$B$88,BD13+BC14-BL13)))</f>
        <v>21.8</v>
      </c>
      <c r="BE14" s="13">
        <f>BD14*VLOOKUP('Données projet'!$B$11,Paramètres!$A$1:$I$89,3,0)*VLOOKUP('Données projet'!$B$11,Paramètres!$A$1:$I$89,5,0)</f>
        <v>21.084960000000002</v>
      </c>
      <c r="BF14" s="13">
        <f t="shared" si="37"/>
        <v>6.8141927573321395</v>
      </c>
      <c r="BG14" s="20">
        <f t="shared" si="7"/>
        <v>48.591024385686815</v>
      </c>
      <c r="BH14" s="59">
        <f t="shared" si="8"/>
        <v>281.96821668332785</v>
      </c>
      <c r="BI14" s="59">
        <f ca="1">AVERAGE(OFFSET($BH$3,0,0,'Données projet'!$E$11+1,1))-AVERAGE(OFFSET($H$3,0,0,'Données projet'!$E$11+1,1))</f>
        <v>433.03147896464901</v>
      </c>
      <c r="BJ14" s="59">
        <f t="shared" si="38"/>
        <v>419.62680748045614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59.981658505417244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12.2</v>
      </c>
      <c r="BY14" s="12">
        <f>IF('Données projet'!$A$114&gt;35,BY13+BX14-CG13,IF(A14&lt;'Données projet'!$A$114,$BV$205^A14,IF(A14='Données projet'!$A$114,'Données projet'!$B$114,BY13+BX14-CG13)))</f>
        <v>69.2</v>
      </c>
      <c r="BZ14" s="13">
        <f>BY14*VLOOKUP('Données projet'!$B$12,Paramètres!$A$1:$I$89,3,0)*VLOOKUP('Données projet'!$B$12,Paramètres!$A$1:$I$89,5,0)</f>
        <v>65.85072000000001</v>
      </c>
      <c r="CA14" s="13">
        <f t="shared" si="39"/>
        <v>18.639409394765782</v>
      </c>
      <c r="CB14" s="20">
        <f t="shared" si="10"/>
        <v>147.15364202921708</v>
      </c>
      <c r="CC14" s="59">
        <f t="shared" si="11"/>
        <v>380.5308343268581</v>
      </c>
      <c r="CD14" s="59">
        <f ca="1">AVERAGE(OFFSET($CC$3,0,0,'Données projet'!$E$12+1,1))-AVERAGE(OFFSET($H$3,0,0,'Données projet'!$E$12+1,1))</f>
        <v>464.14483532651036</v>
      </c>
      <c r="CE14" s="59">
        <f t="shared" si="40"/>
        <v>478.54999024966878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59.981658505417244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5.8</v>
      </c>
      <c r="CT14" s="12">
        <f>IF('Données projet'!$A$140&gt;35,CT13+CS14-DB13,IF(A14&lt;'Données projet'!$A$140,$CQ$205^A14,IF(A14='Données projet'!$A$140,'Données projet'!$B$140,CT13+CS14-DB13)))</f>
        <v>26.443206626903088</v>
      </c>
      <c r="CU14" s="17">
        <f>CT14*VLOOKUP('Données projet'!$B$13,Paramètres!$A$1:$I$89,3,0)*VLOOKUP('Données projet'!$B$13,Paramètres!$A$1:$I$89,5,0)</f>
        <v>23.100785309262541</v>
      </c>
      <c r="CV14" s="13">
        <f t="shared" si="41"/>
        <v>7.3867373282653306</v>
      </c>
      <c r="CW14" s="20">
        <f t="shared" si="13"/>
        <v>53.099101927027704</v>
      </c>
      <c r="CX14" s="59">
        <f t="shared" si="14"/>
        <v>286.47629422466872</v>
      </c>
      <c r="CY14" s="59">
        <f ca="1">AVERAGE(OFFSET($CX$3,0,0,'Données projet'!$E$13+1,1))-AVERAGE(OFFSET($H$3,0,0,'Données projet'!$E$13+1,1))</f>
        <v>331.14297110116479</v>
      </c>
      <c r="CZ14" s="59">
        <f t="shared" si="42"/>
        <v>397.33434551047685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59.981658505417244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13.8</v>
      </c>
      <c r="DO14" s="12">
        <f>IF('Données projet'!$A$166&gt;35,DO13+DN14-DW13,IF(A14&lt;'Données projet'!$A$166,$DL$205^A14,IF(A14='Données projet'!$A$166,'Données projet'!$B$166,DO13+DN14-DW13)))</f>
        <v>128.80000000000001</v>
      </c>
      <c r="DP14" s="17">
        <f>DO14*VLOOKUP('Données projet'!$B$14,Paramètres!$A$1:$I$89,3,0)*VLOOKUP('Données projet'!$B$14,Paramètres!$A$1:$I$89,5,0)</f>
        <v>94.436160000000001</v>
      </c>
      <c r="DQ14" s="13">
        <f t="shared" si="43"/>
        <v>25.632105611020013</v>
      </c>
      <c r="DR14" s="20">
        <f t="shared" si="16"/>
        <v>209.11889593919318</v>
      </c>
      <c r="DS14" s="59">
        <f t="shared" si="17"/>
        <v>442.49608823683423</v>
      </c>
      <c r="DT14" s="59">
        <f ca="1">AVERAGE(OFFSET($DS$3,0,0,'Données projet'!$E$14+1,1))-AVERAGE(OFFSET($H$3,0,0,'Données projet'!$E$14+1,1))</f>
        <v>245.16221536020706</v>
      </c>
      <c r="DU14" s="59">
        <f t="shared" si="44"/>
        <v>222.86730804976878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59.981658505417244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10.8</v>
      </c>
      <c r="EJ14" s="12">
        <f>IF('Données projet'!$A$192&gt;35,EJ13+EI14-ER13,IF(A14&lt;'Données projet'!$A$192,$EG$205^A14,IF(A14='Données projet'!$A$192,'Données projet'!$B$192,EJ13+EI14-ER13)))</f>
        <v>21.8</v>
      </c>
      <c r="EK14" s="17">
        <f>EJ14*VLOOKUP('Données projet'!$B$15,Paramètres!$A$1:$I$89,3,0)*VLOOKUP('Données projet'!$B$15,Paramètres!$A$1:$I$89,5,0)</f>
        <v>17.344080000000002</v>
      </c>
      <c r="EL14" s="13">
        <f t="shared" si="45"/>
        <v>5.7341113912136308</v>
      </c>
      <c r="EM14" s="20">
        <f t="shared" si="19"/>
        <v>40.194516673030414</v>
      </c>
      <c r="EN14" s="59">
        <f t="shared" si="20"/>
        <v>273.57170897067141</v>
      </c>
      <c r="EO14" s="59">
        <f ca="1">AVERAGE(OFFSET($EN$3,0,0,'Données projet'!$E$15+1,1))-AVERAGE(OFFSET($H$3,0,0,'Données projet'!$E$15+1,1))</f>
        <v>364.9836612099819</v>
      </c>
      <c r="EP14" s="59">
        <f t="shared" si="46"/>
        <v>354.75746837578413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59.981658505417244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59.981658505417244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59.981658505417244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2.4290000000000003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8.9063333333333343</v>
      </c>
      <c r="H15" s="66">
        <f t="shared" si="1"/>
        <v>221.04133333333334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60.155454332692081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11.872612896942668</v>
      </c>
      <c r="P15" s="13">
        <f t="shared" si="33"/>
        <v>4.1022411108131784</v>
      </c>
      <c r="Q15" s="20">
        <f t="shared" si="2"/>
        <v>27.822870730174767</v>
      </c>
      <c r="R15" s="59">
        <f t="shared" si="0"/>
        <v>263.05953661671236</v>
      </c>
      <c r="S15" s="59">
        <f ca="1">AVERAGE(OFFSET($R$3,0,0,'Données projet'!$E$9+1,1))-AVERAGE(OFFSET($H$3,0,0,'Données projet'!$E$9+1,1))</f>
        <v>455.60094939086878</v>
      </c>
      <c r="T15" s="59">
        <f t="shared" si="34"/>
        <v>287.49979934947112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60.155454332692081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5.85</v>
      </c>
      <c r="AI15" s="13">
        <f>IF('Données projet'!$A$62&gt;35,AI14+AH15-AQ14,IF(A15&lt;'Données projet'!$A$62,$AF$205^A15,IF(A15='Données projet'!$A$62,'Données projet'!$B$62,AI14+AH15-AQ14)))</f>
        <v>17.414520346317467</v>
      </c>
      <c r="AJ15" s="13">
        <f>AI15*VLOOKUP('Données projet'!$B$10,Paramètres!$A$1:$I$89,3,0)*VLOOKUP('Données projet'!$B$10,Paramètres!$A$1:$I$89,5,0)</f>
        <v>13.583325870127625</v>
      </c>
      <c r="AK15" s="13">
        <f t="shared" si="35"/>
        <v>4.6203648609004491</v>
      </c>
      <c r="AL15" s="20">
        <f t="shared" si="4"/>
        <v>31.704761356540562</v>
      </c>
      <c r="AM15" s="59">
        <f t="shared" si="5"/>
        <v>266.94142724307818</v>
      </c>
      <c r="AN15" s="59">
        <f ca="1">AVERAGE(OFFSET($AM$3,0,0,'Données projet'!$E$10+1,1))-AVERAGE(OFFSET($H$3,0,0,'Données projet'!$E$10+1,1))</f>
        <v>369.26509132111897</v>
      </c>
      <c r="AO15" s="59">
        <f t="shared" si="36"/>
        <v>350.51628439233525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60.155454332692081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10.8</v>
      </c>
      <c r="BD15" s="12">
        <f>IF('Données projet'!$A$88&gt;35,BD14+BC15-BL14,IF(A15&lt;'Données projet'!$A$88,$BA$205^A15,IF(A15='Données projet'!$A$88,'Données projet'!$B$88,BD14+BC15-BL14)))</f>
        <v>32.6</v>
      </c>
      <c r="BE15" s="13">
        <f>BD15*VLOOKUP('Données projet'!$B$11,Paramètres!$A$1:$I$89,3,0)*VLOOKUP('Données projet'!$B$11,Paramètres!$A$1:$I$89,5,0)</f>
        <v>31.530720000000002</v>
      </c>
      <c r="BF15" s="13">
        <f t="shared" si="37"/>
        <v>9.7237397844340823</v>
      </c>
      <c r="BG15" s="20">
        <f t="shared" si="7"/>
        <v>71.851517457889358</v>
      </c>
      <c r="BH15" s="59">
        <f t="shared" si="8"/>
        <v>307.08818334442697</v>
      </c>
      <c r="BI15" s="59">
        <f ca="1">AVERAGE(OFFSET($BH$3,0,0,'Données projet'!$E$11+1,1))-AVERAGE(OFFSET($H$3,0,0,'Données projet'!$E$11+1,1))</f>
        <v>433.03147896464901</v>
      </c>
      <c r="BJ15" s="59">
        <f t="shared" si="38"/>
        <v>419.62680748045614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60.155454332692081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12.2</v>
      </c>
      <c r="BY15" s="12">
        <f>IF('Données projet'!$A$114&gt;35,BY14+BX15-CG14,IF(A15&lt;'Données projet'!$A$114,$BV$205^A15,IF(A15='Données projet'!$A$114,'Données projet'!$B$114,BY14+BX15-CG14)))</f>
        <v>81.400000000000006</v>
      </c>
      <c r="BZ15" s="13">
        <f>BY15*VLOOKUP('Données projet'!$B$12,Paramètres!$A$1:$I$89,3,0)*VLOOKUP('Données projet'!$B$12,Paramètres!$A$1:$I$89,5,0)</f>
        <v>77.460240000000013</v>
      </c>
      <c r="CA15" s="13">
        <f t="shared" si="39"/>
        <v>21.515038439826668</v>
      </c>
      <c r="CB15" s="20">
        <f t="shared" si="10"/>
        <v>172.3819432826981</v>
      </c>
      <c r="CC15" s="59">
        <f t="shared" si="11"/>
        <v>407.6186091692357</v>
      </c>
      <c r="CD15" s="59">
        <f ca="1">AVERAGE(OFFSET($CC$3,0,0,'Données projet'!$E$12+1,1))-AVERAGE(OFFSET($H$3,0,0,'Données projet'!$E$12+1,1))</f>
        <v>464.14483532651036</v>
      </c>
      <c r="CE15" s="59">
        <f t="shared" si="40"/>
        <v>478.54999024966878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60.155454332692081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5.8</v>
      </c>
      <c r="CT15" s="12">
        <f>IF('Données projet'!$A$140&gt;35,CT14+CS15-DB14,IF(A15&lt;'Données projet'!$A$140,$CQ$205^A15,IF(A15='Données projet'!$A$140,'Données projet'!$B$140,CT14+CS15-DB14)))</f>
        <v>35.613561093793592</v>
      </c>
      <c r="CU15" s="17">
        <f>CT15*VLOOKUP('Données projet'!$B$13,Paramètres!$A$1:$I$89,3,0)*VLOOKUP('Données projet'!$B$13,Paramètres!$A$1:$I$89,5,0)</f>
        <v>31.112006971538086</v>
      </c>
      <c r="CV15" s="13">
        <f t="shared" si="41"/>
        <v>9.6095548481396289</v>
      </c>
      <c r="CW15" s="20">
        <f t="shared" si="13"/>
        <v>70.9233868359387</v>
      </c>
      <c r="CX15" s="59">
        <f t="shared" si="14"/>
        <v>306.16005272247628</v>
      </c>
      <c r="CY15" s="59">
        <f ca="1">AVERAGE(OFFSET($CX$3,0,0,'Données projet'!$E$13+1,1))-AVERAGE(OFFSET($H$3,0,0,'Données projet'!$E$13+1,1))</f>
        <v>331.14297110116479</v>
      </c>
      <c r="CZ15" s="59">
        <f t="shared" si="42"/>
        <v>397.33434551047685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60.155454332692081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13.8</v>
      </c>
      <c r="DO15" s="12">
        <f>IF('Données projet'!$A$166&gt;35,DO14+DN15-DW14,IF(A15&lt;'Données projet'!$A$166,$DL$205^A15,IF(A15='Données projet'!$A$166,'Données projet'!$B$166,DO14+DN15-DW14)))</f>
        <v>142.60000000000002</v>
      </c>
      <c r="DP15" s="17">
        <f>DO15*VLOOKUP('Données projet'!$B$14,Paramètres!$A$1:$I$89,3,0)*VLOOKUP('Données projet'!$B$14,Paramètres!$A$1:$I$89,5,0)</f>
        <v>104.55432000000002</v>
      </c>
      <c r="DQ15" s="13">
        <f t="shared" si="43"/>
        <v>28.044173158356262</v>
      </c>
      <c r="DR15" s="20">
        <f t="shared" si="16"/>
        <v>230.94237558413718</v>
      </c>
      <c r="DS15" s="59">
        <f t="shared" si="17"/>
        <v>466.17904147067475</v>
      </c>
      <c r="DT15" s="59">
        <f ca="1">AVERAGE(OFFSET($DS$3,0,0,'Données projet'!$E$14+1,1))-AVERAGE(OFFSET($H$3,0,0,'Données projet'!$E$14+1,1))</f>
        <v>245.16221536020706</v>
      </c>
      <c r="DU15" s="59">
        <f t="shared" si="44"/>
        <v>222.86730804976878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60.155454332692081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10.8</v>
      </c>
      <c r="EJ15" s="12">
        <f>IF('Données projet'!$A$192&gt;35,EJ14+EI15-ER14,IF(A15&lt;'Données projet'!$A$192,$EG$205^A15,IF(A15='Données projet'!$A$192,'Données projet'!$B$192,EJ14+EI15-ER14)))</f>
        <v>32.6</v>
      </c>
      <c r="EK15" s="17">
        <f>EJ15*VLOOKUP('Données projet'!$B$15,Paramètres!$A$1:$I$89,3,0)*VLOOKUP('Données projet'!$B$15,Paramètres!$A$1:$I$89,5,0)</f>
        <v>25.936560000000004</v>
      </c>
      <c r="EL15" s="13">
        <f t="shared" si="45"/>
        <v>8.1824816304360635</v>
      </c>
      <c r="EM15" s="20">
        <f t="shared" si="19"/>
        <v>59.423997506342801</v>
      </c>
      <c r="EN15" s="59">
        <f t="shared" si="20"/>
        <v>294.66066339288039</v>
      </c>
      <c r="EO15" s="59">
        <f ca="1">AVERAGE(OFFSET($EN$3,0,0,'Données projet'!$E$15+1,1))-AVERAGE(OFFSET($H$3,0,0,'Données projet'!$E$15+1,1))</f>
        <v>364.9836612099819</v>
      </c>
      <c r="EP15" s="59">
        <f t="shared" si="46"/>
        <v>354.75746837578413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60.155454332692081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60.155454332692081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60.155454332692081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2.4290000000000003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8.9063333333333343</v>
      </c>
      <c r="H16" s="66">
        <f t="shared" si="1"/>
        <v>221.04133333333334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60.326235190912961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14.713379980643843</v>
      </c>
      <c r="P16" s="13">
        <f t="shared" si="33"/>
        <v>4.9584140165447881</v>
      </c>
      <c r="Q16" s="20">
        <f t="shared" si="2"/>
        <v>34.261707878436859</v>
      </c>
      <c r="R16" s="59">
        <f t="shared" si="0"/>
        <v>271.34679246733998</v>
      </c>
      <c r="S16" s="59">
        <f ca="1">AVERAGE(OFFSET($R$3,0,0,'Données projet'!$E$9+1,1))-AVERAGE(OFFSET($H$3,0,0,'Données projet'!$E$9+1,1))</f>
        <v>455.60094939086878</v>
      </c>
      <c r="T16" s="59">
        <f t="shared" si="34"/>
        <v>287.49979934947112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60.326235190912961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5.85</v>
      </c>
      <c r="AI16" s="13">
        <f>IF('Données projet'!$A$62&gt;35,AI15+AH16-AQ15,IF(A16&lt;'Données projet'!$A$62,$AF$205^A16,IF(A16='Données projet'!$A$62,'Données projet'!$B$62,AI15+AH16-AQ15)))</f>
        <v>22.096363724180279</v>
      </c>
      <c r="AJ16" s="13">
        <f>AI16*VLOOKUP('Données projet'!$B$10,Paramètres!$A$1:$I$89,3,0)*VLOOKUP('Données projet'!$B$10,Paramètres!$A$1:$I$89,5,0)</f>
        <v>17.235163704860618</v>
      </c>
      <c r="AK16" s="13">
        <f t="shared" si="35"/>
        <v>5.7022824278817001</v>
      </c>
      <c r="AL16" s="20">
        <f t="shared" si="4"/>
        <v>39.949385347859533</v>
      </c>
      <c r="AM16" s="59">
        <f t="shared" si="5"/>
        <v>277.03446993676266</v>
      </c>
      <c r="AN16" s="59">
        <f ca="1">AVERAGE(OFFSET($AM$3,0,0,'Données projet'!$E$10+1,1))-AVERAGE(OFFSET($H$3,0,0,'Données projet'!$E$10+1,1))</f>
        <v>369.26509132111897</v>
      </c>
      <c r="AO16" s="59">
        <f t="shared" si="36"/>
        <v>350.51628439233525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60.326235190912961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10.8</v>
      </c>
      <c r="BD16" s="12">
        <f>IF('Données projet'!$A$88&gt;35,BD15+BC16-BL15,IF(A16&lt;'Données projet'!$A$88,$BA$205^A16,IF(A16='Données projet'!$A$88,'Données projet'!$B$88,BD15+BC16-BL15)))</f>
        <v>43.400000000000006</v>
      </c>
      <c r="BE16" s="13">
        <f>BD16*VLOOKUP('Données projet'!$B$11,Paramètres!$A$1:$I$89,3,0)*VLOOKUP('Données projet'!$B$11,Paramètres!$A$1:$I$89,5,0)</f>
        <v>41.976480000000009</v>
      </c>
      <c r="BF16" s="13">
        <f t="shared" si="37"/>
        <v>12.521033624290981</v>
      </c>
      <c r="BG16" s="20">
        <f t="shared" si="7"/>
        <v>94.916502895640136</v>
      </c>
      <c r="BH16" s="59">
        <f t="shared" si="8"/>
        <v>332.00158748454322</v>
      </c>
      <c r="BI16" s="59">
        <f ca="1">AVERAGE(OFFSET($BH$3,0,0,'Données projet'!$E$11+1,1))-AVERAGE(OFFSET($H$3,0,0,'Données projet'!$E$11+1,1))</f>
        <v>433.03147896464901</v>
      </c>
      <c r="BJ16" s="59">
        <f t="shared" si="38"/>
        <v>419.62680748045614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60.326235190912961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12.2</v>
      </c>
      <c r="BY16" s="12">
        <f>IF('Données projet'!$A$114&gt;35,BY15+BX16-CG15,IF(A16&lt;'Données projet'!$A$114,$BV$205^A16,IF(A16='Données projet'!$A$114,'Données projet'!$B$114,BY15+BX16-CG15)))</f>
        <v>93.600000000000009</v>
      </c>
      <c r="BZ16" s="13">
        <f>BY16*VLOOKUP('Données projet'!$B$12,Paramètres!$A$1:$I$89,3,0)*VLOOKUP('Données projet'!$B$12,Paramètres!$A$1:$I$89,5,0)</f>
        <v>89.069760000000002</v>
      </c>
      <c r="CA16" s="13">
        <f t="shared" si="39"/>
        <v>24.340738024274106</v>
      </c>
      <c r="CB16" s="20">
        <f t="shared" si="10"/>
        <v>197.52328405894409</v>
      </c>
      <c r="CC16" s="59">
        <f t="shared" si="11"/>
        <v>434.60836864784721</v>
      </c>
      <c r="CD16" s="59">
        <f ca="1">AVERAGE(OFFSET($CC$3,0,0,'Données projet'!$E$12+1,1))-AVERAGE(OFFSET($H$3,0,0,'Données projet'!$E$12+1,1))</f>
        <v>464.14483532651036</v>
      </c>
      <c r="CE16" s="59">
        <f t="shared" si="40"/>
        <v>478.54999024966878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60.326235190912961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5.8</v>
      </c>
      <c r="CT16" s="12">
        <f>IF('Données projet'!$A$140&gt;35,CT15+CS16-DB15,IF(A16&lt;'Données projet'!$A$140,$CQ$205^A16,IF(A16='Données projet'!$A$140,'Données projet'!$B$140,CT15+CS16-DB15)))</f>
        <v>47.964142612378375</v>
      </c>
      <c r="CU16" s="17">
        <f>CT16*VLOOKUP('Données projet'!$B$13,Paramètres!$A$1:$I$89,3,0)*VLOOKUP('Données projet'!$B$13,Paramètres!$A$1:$I$89,5,0)</f>
        <v>41.901474986173753</v>
      </c>
      <c r="CV16" s="13">
        <f t="shared" si="41"/>
        <v>12.501262773491545</v>
      </c>
      <c r="CW16" s="20">
        <f t="shared" si="13"/>
        <v>94.751434931417066</v>
      </c>
      <c r="CX16" s="59">
        <f t="shared" si="14"/>
        <v>331.83651952032017</v>
      </c>
      <c r="CY16" s="59">
        <f ca="1">AVERAGE(OFFSET($CX$3,0,0,'Données projet'!$E$13+1,1))-AVERAGE(OFFSET($H$3,0,0,'Données projet'!$E$13+1,1))</f>
        <v>331.14297110116479</v>
      </c>
      <c r="CZ16" s="59">
        <f t="shared" si="42"/>
        <v>397.33434551047685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60.326235190912961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13.8</v>
      </c>
      <c r="DO16" s="12">
        <f>IF('Données projet'!$A$166&gt;35,DO15+DN16-DW15,IF(A16&lt;'Données projet'!$A$166,$DL$205^A16,IF(A16='Données projet'!$A$166,'Données projet'!$B$166,DO15+DN16-DW15)))</f>
        <v>156.40000000000003</v>
      </c>
      <c r="DP16" s="17">
        <f>DO16*VLOOKUP('Données projet'!$B$14,Paramètres!$A$1:$I$89,3,0)*VLOOKUP('Données projet'!$B$14,Paramètres!$A$1:$I$89,5,0)</f>
        <v>114.67248000000002</v>
      </c>
      <c r="DQ16" s="13">
        <f t="shared" si="43"/>
        <v>30.42917784146039</v>
      </c>
      <c r="DR16" s="20">
        <f t="shared" si="16"/>
        <v>252.71872074054355</v>
      </c>
      <c r="DS16" s="59">
        <f t="shared" si="17"/>
        <v>489.80380532944662</v>
      </c>
      <c r="DT16" s="59">
        <f ca="1">AVERAGE(OFFSET($DS$3,0,0,'Données projet'!$E$14+1,1))-AVERAGE(OFFSET($H$3,0,0,'Données projet'!$E$14+1,1))</f>
        <v>245.16221536020706</v>
      </c>
      <c r="DU16" s="59">
        <f t="shared" si="44"/>
        <v>222.86730804976878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60.326235190912961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10.8</v>
      </c>
      <c r="EJ16" s="12">
        <f>IF('Données projet'!$A$192&gt;35,EJ15+EI16-ER15,IF(A16&lt;'Données projet'!$A$192,$EG$205^A16,IF(A16='Données projet'!$A$192,'Données projet'!$B$192,EJ15+EI16-ER15)))</f>
        <v>43.400000000000006</v>
      </c>
      <c r="EK16" s="17">
        <f>EJ16*VLOOKUP('Données projet'!$B$15,Paramètres!$A$1:$I$89,3,0)*VLOOKUP('Données projet'!$B$15,Paramètres!$A$1:$I$89,5,0)</f>
        <v>34.529040000000009</v>
      </c>
      <c r="EL16" s="13">
        <f t="shared" si="45"/>
        <v>10.536391336679102</v>
      </c>
      <c r="EM16" s="20">
        <f t="shared" si="19"/>
        <v>78.488959578049446</v>
      </c>
      <c r="EN16" s="59">
        <f t="shared" si="20"/>
        <v>315.57404416695255</v>
      </c>
      <c r="EO16" s="59">
        <f ca="1">AVERAGE(OFFSET($EN$3,0,0,'Données projet'!$E$15+1,1))-AVERAGE(OFFSET($H$3,0,0,'Données projet'!$E$15+1,1))</f>
        <v>364.9836612099819</v>
      </c>
      <c r="EP16" s="59">
        <f t="shared" si="46"/>
        <v>354.75746837578413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60.326235190912961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60.326235190912961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60.326235190912961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2.4290000000000003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8.9063333333333343</v>
      </c>
      <c r="H17" s="66">
        <f t="shared" si="1"/>
        <v>221.04133333333334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60.494053383052517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18.233859078363277</v>
      </c>
      <c r="P17" s="13">
        <f t="shared" si="33"/>
        <v>5.9932775513027368</v>
      </c>
      <c r="Q17" s="20">
        <f t="shared" si="2"/>
        <v>42.195596296668306</v>
      </c>
      <c r="R17" s="59">
        <f t="shared" si="0"/>
        <v>281.11823647897199</v>
      </c>
      <c r="S17" s="59">
        <f ca="1">AVERAGE(OFFSET($R$3,0,0,'Données projet'!$E$9+1,1))-AVERAGE(OFFSET($H$3,0,0,'Données projet'!$E$9+1,1))</f>
        <v>455.60094939086878</v>
      </c>
      <c r="T17" s="59">
        <f t="shared" si="34"/>
        <v>287.49979934947112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60.494053383052517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5.85</v>
      </c>
      <c r="AI17" s="13">
        <f>IF('Données projet'!$A$62&gt;35,AI16+AH17-AQ16,IF(A17&lt;'Données projet'!$A$62,$AF$205^A17,IF(A17='Données projet'!$A$62,'Données projet'!$B$62,AI16+AH17-AQ16)))</f>
        <v>28.036907139651255</v>
      </c>
      <c r="AJ17" s="13">
        <f>AI17*VLOOKUP('Données projet'!$B$10,Paramètres!$A$1:$I$89,3,0)*VLOOKUP('Données projet'!$B$10,Paramètres!$A$1:$I$89,5,0)</f>
        <v>21.868787568927981</v>
      </c>
      <c r="AK17" s="13">
        <f t="shared" si="35"/>
        <v>7.0375448403422114</v>
      </c>
      <c r="AL17" s="20">
        <f t="shared" si="4"/>
        <v>50.34519561281224</v>
      </c>
      <c r="AM17" s="59">
        <f t="shared" si="5"/>
        <v>289.26783579511596</v>
      </c>
      <c r="AN17" s="59">
        <f ca="1">AVERAGE(OFFSET($AM$3,0,0,'Données projet'!$E$10+1,1))-AVERAGE(OFFSET($H$3,0,0,'Données projet'!$E$10+1,1))</f>
        <v>369.26509132111897</v>
      </c>
      <c r="AO17" s="59">
        <f t="shared" si="36"/>
        <v>350.51628439233525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60.494053383052517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10.8</v>
      </c>
      <c r="BD17" s="12">
        <f>IF('Données projet'!$A$88&gt;35,BD16+BC17-BL16,IF(A17&lt;'Données projet'!$A$88,$BA$205^A17,IF(A17='Données projet'!$A$88,'Données projet'!$B$88,BD16+BC17-BL16)))</f>
        <v>54.2</v>
      </c>
      <c r="BE17" s="13">
        <f>BD17*VLOOKUP('Données projet'!$B$11,Paramètres!$A$1:$I$89,3,0)*VLOOKUP('Données projet'!$B$11,Paramètres!$A$1:$I$89,5,0)</f>
        <v>52.422240000000002</v>
      </c>
      <c r="BF17" s="13">
        <f t="shared" si="37"/>
        <v>15.23758096998198</v>
      </c>
      <c r="BG17" s="20">
        <f t="shared" si="7"/>
        <v>117.84085485605193</v>
      </c>
      <c r="BH17" s="59">
        <f t="shared" si="8"/>
        <v>356.76349503835564</v>
      </c>
      <c r="BI17" s="59">
        <f ca="1">AVERAGE(OFFSET($BH$3,0,0,'Données projet'!$E$11+1,1))-AVERAGE(OFFSET($H$3,0,0,'Données projet'!$E$11+1,1))</f>
        <v>433.03147896464901</v>
      </c>
      <c r="BJ17" s="59">
        <f t="shared" si="38"/>
        <v>419.62680748045614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60.494053383052517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12.2</v>
      </c>
      <c r="BY17" s="12">
        <f>IF('Données projet'!$A$114&gt;35,BY16+BX17-CG16,IF(A17&lt;'Données projet'!$A$114,$BV$205^A17,IF(A17='Données projet'!$A$114,'Données projet'!$B$114,BY16+BX17-CG16)))</f>
        <v>105.80000000000001</v>
      </c>
      <c r="BZ17" s="13">
        <f>BY17*VLOOKUP('Données projet'!$B$12,Paramètres!$A$1:$I$89,3,0)*VLOOKUP('Données projet'!$B$12,Paramètres!$A$1:$I$89,5,0)</f>
        <v>100.67928000000002</v>
      </c>
      <c r="CA17" s="13">
        <f t="shared" si="39"/>
        <v>27.123762824785597</v>
      </c>
      <c r="CB17" s="20">
        <f t="shared" si="10"/>
        <v>222.5902995865016</v>
      </c>
      <c r="CC17" s="59">
        <f t="shared" si="11"/>
        <v>461.51293976880527</v>
      </c>
      <c r="CD17" s="59">
        <f ca="1">AVERAGE(OFFSET($CC$3,0,0,'Données projet'!$E$12+1,1))-AVERAGE(OFFSET($H$3,0,0,'Données projet'!$E$12+1,1))</f>
        <v>464.14483532651036</v>
      </c>
      <c r="CE17" s="59">
        <f t="shared" si="40"/>
        <v>478.54999024966878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60.494053383052517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5.8</v>
      </c>
      <c r="CT17" s="12">
        <f>IF('Données projet'!$A$140&gt;35,CT16+CS17-DB16,IF(A17&lt;'Données projet'!$A$140,$CQ$205^A17,IF(A17='Données projet'!$A$140,'Données projet'!$B$140,CT16+CS17-DB16)))</f>
        <v>64.597835933388069</v>
      </c>
      <c r="CU17" s="17">
        <f>CT17*VLOOKUP('Données projet'!$B$13,Paramètres!$A$1:$I$89,3,0)*VLOOKUP('Données projet'!$B$13,Paramètres!$A$1:$I$89,5,0)</f>
        <v>56.432669471407827</v>
      </c>
      <c r="CV17" s="13">
        <f t="shared" si="41"/>
        <v>16.263143652501352</v>
      </c>
      <c r="CW17" s="20">
        <f t="shared" si="13"/>
        <v>126.61187452414181</v>
      </c>
      <c r="CX17" s="59">
        <f t="shared" si="14"/>
        <v>365.53451470644552</v>
      </c>
      <c r="CY17" s="59">
        <f ca="1">AVERAGE(OFFSET($CX$3,0,0,'Données projet'!$E$13+1,1))-AVERAGE(OFFSET($H$3,0,0,'Données projet'!$E$13+1,1))</f>
        <v>331.14297110116479</v>
      </c>
      <c r="CZ17" s="59">
        <f t="shared" si="42"/>
        <v>397.33434551047685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60.494053383052517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13.8</v>
      </c>
      <c r="DO17" s="12">
        <f>IF('Données projet'!$A$166&gt;35,DO16+DN17-DW16,IF(A17&lt;'Données projet'!$A$166,$DL$205^A17,IF(A17='Données projet'!$A$166,'Données projet'!$B$166,DO16+DN17-DW16)))</f>
        <v>170.20000000000005</v>
      </c>
      <c r="DP17" s="17">
        <f>DO17*VLOOKUP('Données projet'!$B$14,Paramètres!$A$1:$I$89,3,0)*VLOOKUP('Données projet'!$B$14,Paramètres!$A$1:$I$89,5,0)</f>
        <v>124.79064000000002</v>
      </c>
      <c r="DQ17" s="13">
        <f t="shared" si="43"/>
        <v>32.789779085419845</v>
      </c>
      <c r="DR17" s="20">
        <f t="shared" si="16"/>
        <v>274.45256324043959</v>
      </c>
      <c r="DS17" s="59">
        <f t="shared" si="17"/>
        <v>513.37520342274331</v>
      </c>
      <c r="DT17" s="59">
        <f ca="1">AVERAGE(OFFSET($DS$3,0,0,'Données projet'!$E$14+1,1))-AVERAGE(OFFSET($H$3,0,0,'Données projet'!$E$14+1,1))</f>
        <v>245.16221536020706</v>
      </c>
      <c r="DU17" s="59">
        <f t="shared" si="44"/>
        <v>222.86730804976878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60.494053383052517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10.8</v>
      </c>
      <c r="EJ17" s="12">
        <f>IF('Données projet'!$A$192&gt;35,EJ16+EI17-ER16,IF(A17&lt;'Données projet'!$A$192,$EG$205^A17,IF(A17='Données projet'!$A$192,'Données projet'!$B$192,EJ16+EI17-ER16)))</f>
        <v>54.2</v>
      </c>
      <c r="EK17" s="17">
        <f>EJ17*VLOOKUP('Données projet'!$B$15,Paramètres!$A$1:$I$89,3,0)*VLOOKUP('Données projet'!$B$15,Paramètres!$A$1:$I$89,5,0)</f>
        <v>43.121520000000004</v>
      </c>
      <c r="EL17" s="13">
        <f t="shared" si="45"/>
        <v>12.822353245070515</v>
      </c>
      <c r="EM17" s="20">
        <f t="shared" si="19"/>
        <v>97.435579235164482</v>
      </c>
      <c r="EN17" s="59">
        <f t="shared" si="20"/>
        <v>336.35821941746815</v>
      </c>
      <c r="EO17" s="59">
        <f ca="1">AVERAGE(OFFSET($EN$3,0,0,'Données projet'!$E$15+1,1))-AVERAGE(OFFSET($H$3,0,0,'Données projet'!$E$15+1,1))</f>
        <v>364.9836612099819</v>
      </c>
      <c r="EP17" s="59">
        <f t="shared" si="46"/>
        <v>354.75746837578413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60.494053383052517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60.494053383052517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60.494053383052517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2.4290000000000003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8.9063333333333343</v>
      </c>
      <c r="H18" s="66">
        <f t="shared" si="1"/>
        <v>221.04133333333334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60.658960304743715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22.596685284210423</v>
      </c>
      <c r="P18" s="13">
        <f t="shared" si="33"/>
        <v>7.2441259820371586</v>
      </c>
      <c r="Q18" s="20">
        <f t="shared" si="2"/>
        <v>51.972746288714539</v>
      </c>
      <c r="R18" s="59">
        <f t="shared" si="0"/>
        <v>292.72226740610819</v>
      </c>
      <c r="S18" s="59">
        <f ca="1">AVERAGE(OFFSET($R$3,0,0,'Données projet'!$E$9+1,1))-AVERAGE(OFFSET($H$3,0,0,'Données projet'!$E$9+1,1))</f>
        <v>455.60094939086878</v>
      </c>
      <c r="T18" s="59">
        <f t="shared" si="34"/>
        <v>287.49979934947112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60.658960304743715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5.85</v>
      </c>
      <c r="AI18" s="13">
        <f>IF('Données projet'!$A$62&gt;35,AI17+AH18-AQ17,IF(A18&lt;'Données projet'!$A$62,$AF$205^A18,IF(A18='Données projet'!$A$62,'Données projet'!$B$62,AI17+AH18-AQ17)))</f>
        <v>35.574548453745123</v>
      </c>
      <c r="AJ18" s="13">
        <f>AI18*VLOOKUP('Données projet'!$B$10,Paramètres!$A$1:$I$89,3,0)*VLOOKUP('Données projet'!$B$10,Paramètres!$A$1:$I$89,5,0)</f>
        <v>27.748147793921198</v>
      </c>
      <c r="AK18" s="13">
        <f t="shared" si="35"/>
        <v>8.6854760363431716</v>
      </c>
      <c r="AL18" s="20">
        <f t="shared" si="4"/>
        <v>63.455228171043764</v>
      </c>
      <c r="AM18" s="59">
        <f t="shared" si="5"/>
        <v>304.20474928843743</v>
      </c>
      <c r="AN18" s="59">
        <f ca="1">AVERAGE(OFFSET($AM$3,0,0,'Données projet'!$E$10+1,1))-AVERAGE(OFFSET($H$3,0,0,'Données projet'!$E$10+1,1))</f>
        <v>369.26509132111897</v>
      </c>
      <c r="AO18" s="59">
        <f t="shared" si="36"/>
        <v>350.51628439233525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60.658960304743715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65</v>
      </c>
      <c r="BB18" s="12">
        <f>VLOOKUP(A18,'Données projet'!$A$87:$I$107,9,0)</f>
        <v>10.8</v>
      </c>
      <c r="BC18" s="12">
        <f t="array" ref="BC18">INDEX(BB:BB,MIN(IF(ISNUMBER(BB18:BB214),ROW(BB18:BB214),"")))</f>
        <v>10.8</v>
      </c>
      <c r="BD18" s="12">
        <f>IF('Données projet'!$A$88&gt;35,BD17+BC18-BL17,IF(A18&lt;'Données projet'!$A$88,$BA$205^A18,IF(A18='Données projet'!$A$88,'Données projet'!$B$88,BD17+BC18-BL17)))</f>
        <v>65</v>
      </c>
      <c r="BE18" s="13">
        <f>BD18*VLOOKUP('Données projet'!$B$11,Paramètres!$A$1:$I$89,3,0)*VLOOKUP('Données projet'!$B$11,Paramètres!$A$1:$I$89,5,0)</f>
        <v>62.867999999999995</v>
      </c>
      <c r="BF18" s="13">
        <f t="shared" si="37"/>
        <v>17.891407141629873</v>
      </c>
      <c r="BG18" s="20">
        <f t="shared" si="7"/>
        <v>140.65596743833868</v>
      </c>
      <c r="BH18" s="59">
        <f t="shared" si="8"/>
        <v>381.40548855573229</v>
      </c>
      <c r="BI18" s="59">
        <f ca="1">AVERAGE(OFFSET($BH$3,0,0,'Données projet'!$E$11+1,1))-AVERAGE(OFFSET($H$3,0,0,'Données projet'!$E$11+1,1))</f>
        <v>433.03147896464901</v>
      </c>
      <c r="BJ18" s="59">
        <f t="shared" si="38"/>
        <v>419.62680748045614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32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60.658960304743715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118</v>
      </c>
      <c r="BW18" s="12">
        <f>VLOOKUP(A18,'Données projet'!$A$113:$I$133,9,0)</f>
        <v>12.2</v>
      </c>
      <c r="BX18" s="12">
        <f t="array" ref="BX18">INDEX(BW:BW,MIN(IF(ISNUMBER(BW18:BW214),ROW(BW18:BW214),"")))</f>
        <v>12.2</v>
      </c>
      <c r="BY18" s="12">
        <f>IF('Données projet'!$A$114&gt;35,BY17+BX18-CG17,IF(A18&lt;'Données projet'!$A$114,$BV$205^A18,IF(A18='Données projet'!$A$114,'Données projet'!$B$114,BY17+BX18-CG17)))</f>
        <v>118.00000000000001</v>
      </c>
      <c r="BZ18" s="13">
        <f>BY18*VLOOKUP('Données projet'!$B$12,Paramètres!$A$1:$I$89,3,0)*VLOOKUP('Données projet'!$B$12,Paramètres!$A$1:$I$89,5,0)</f>
        <v>112.28880000000001</v>
      </c>
      <c r="CA18" s="13">
        <f t="shared" si="39"/>
        <v>29.869595672288149</v>
      </c>
      <c r="CB18" s="20">
        <f t="shared" si="10"/>
        <v>247.59253912923518</v>
      </c>
      <c r="CC18" s="59">
        <f t="shared" si="11"/>
        <v>488.34206024662882</v>
      </c>
      <c r="CD18" s="59">
        <f ca="1">AVERAGE(OFFSET($CC$3,0,0,'Données projet'!$E$12+1,1))-AVERAGE(OFFSET($H$3,0,0,'Données projet'!$E$12+1,1))</f>
        <v>464.14483532651036</v>
      </c>
      <c r="CE18" s="59">
        <f t="shared" si="40"/>
        <v>478.54999024966878</v>
      </c>
      <c r="CF18" s="15">
        <f>IF(ISNA(VLOOKUP(A18,'Données projet'!$A$113:$I$133,3,0)),0,VLOOKUP(A18,'Données projet'!$A$113:$I$133,3,0))</f>
        <v>2</v>
      </c>
      <c r="CG18" s="15">
        <f>IF(ISNA(VLOOKUP(A18,'Données projet'!$A$113:$I$133,4,0)),0,VLOOKUP(A18,'Données projet'!$A$113:$I$133,4,0))</f>
        <v>17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60.658960304743715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87</v>
      </c>
      <c r="CR18" s="12">
        <f>VLOOKUP(A18,'Données projet'!$A$139:$I$159,9,0)</f>
        <v>5.8</v>
      </c>
      <c r="CS18" s="12">
        <f t="array" ref="CS18">INDEX(CR:CR,MIN(IF(ISNUMBER(CR18:CR214),ROW(CR18:CR214),"")))</f>
        <v>5.8</v>
      </c>
      <c r="CT18" s="12">
        <f>IF('Données projet'!$A$140&gt;35,CT17+CS18-DB17,IF(A18&lt;'Données projet'!$A$140,$CQ$205^A18,IF(A18='Données projet'!$A$140,'Données projet'!$B$140,CT17+CS18-DB17)))</f>
        <v>87</v>
      </c>
      <c r="CU18" s="17">
        <f>CT18*VLOOKUP('Données projet'!$B$13,Paramètres!$A$1:$I$89,3,0)*VLOOKUP('Données projet'!$B$13,Paramètres!$A$1:$I$89,5,0)</f>
        <v>76.003200000000007</v>
      </c>
      <c r="CV18" s="13">
        <f t="shared" si="41"/>
        <v>21.157049992000456</v>
      </c>
      <c r="CW18" s="20">
        <f t="shared" si="13"/>
        <v>169.22076873606747</v>
      </c>
      <c r="CX18" s="59">
        <f t="shared" si="14"/>
        <v>409.97028985346111</v>
      </c>
      <c r="CY18" s="59">
        <f ca="1">AVERAGE(OFFSET($CX$3,0,0,'Données projet'!$E$13+1,1))-AVERAGE(OFFSET($H$3,0,0,'Données projet'!$E$13+1,1))</f>
        <v>331.14297110116479</v>
      </c>
      <c r="CZ18" s="59">
        <f t="shared" si="42"/>
        <v>397.33434551047685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21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60.658960304743715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184</v>
      </c>
      <c r="DM18" s="12">
        <f>VLOOKUP(A18,'Données projet'!$A$165:$I$185,9,0)</f>
        <v>13.8</v>
      </c>
      <c r="DN18" s="12">
        <f t="array" ref="DN18">INDEX(DM:DM,MIN(IF(ISNUMBER(DM18:DM214),ROW(DM18:DM214),"")))</f>
        <v>13.8</v>
      </c>
      <c r="DO18" s="12">
        <f>IF('Données projet'!$A$166&gt;35,DO17+DN18-DW17,IF(A18&lt;'Données projet'!$A$166,$DL$205^A18,IF(A18='Données projet'!$A$166,'Données projet'!$B$166,DO17+DN18-DW17)))</f>
        <v>184.00000000000006</v>
      </c>
      <c r="DP18" s="17">
        <f>DO18*VLOOKUP('Données projet'!$B$14,Paramètres!$A$1:$I$89,3,0)*VLOOKUP('Données projet'!$B$14,Paramètres!$A$1:$I$89,5,0)</f>
        <v>134.90880000000004</v>
      </c>
      <c r="DQ18" s="13">
        <f t="shared" si="43"/>
        <v>35.128180500859067</v>
      </c>
      <c r="DR18" s="20">
        <f t="shared" si="16"/>
        <v>296.14774103899623</v>
      </c>
      <c r="DS18" s="59">
        <f t="shared" si="17"/>
        <v>536.89726215638984</v>
      </c>
      <c r="DT18" s="59">
        <f ca="1">AVERAGE(OFFSET($DS$3,0,0,'Données projet'!$E$14+1,1))-AVERAGE(OFFSET($H$3,0,0,'Données projet'!$E$14+1,1))</f>
        <v>245.16221536020706</v>
      </c>
      <c r="DU18" s="59">
        <f t="shared" si="44"/>
        <v>222.86730804976878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60.658960304743715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65</v>
      </c>
      <c r="EH18" s="12">
        <f>VLOOKUP(A18,'Données projet'!$A$191:$I$211,9,0)</f>
        <v>10.8</v>
      </c>
      <c r="EI18" s="12">
        <f t="array" ref="EI18">INDEX(EH:EH,MIN(IF(ISNUMBER(EH18:EH214),ROW(EH18:EH214),"")))</f>
        <v>10.8</v>
      </c>
      <c r="EJ18" s="12">
        <f>IF('Données projet'!$A$192&gt;35,EJ17+EI18-ER17,IF(A18&lt;'Données projet'!$A$192,$EG$205^A18,IF(A18='Données projet'!$A$192,'Données projet'!$B$192,EJ17+EI18-ER17)))</f>
        <v>65</v>
      </c>
      <c r="EK18" s="17">
        <f>EJ18*VLOOKUP('Données projet'!$B$15,Paramètres!$A$1:$I$89,3,0)*VLOOKUP('Données projet'!$B$15,Paramètres!$A$1:$I$89,5,0)</f>
        <v>51.713999999999999</v>
      </c>
      <c r="EL18" s="13">
        <f t="shared" si="45"/>
        <v>15.055535578337075</v>
      </c>
      <c r="EM18" s="20">
        <f t="shared" si="19"/>
        <v>116.29027446560372</v>
      </c>
      <c r="EN18" s="59">
        <f t="shared" si="20"/>
        <v>357.03979558299739</v>
      </c>
      <c r="EO18" s="59">
        <f ca="1">AVERAGE(OFFSET($EN$3,0,0,'Données projet'!$E$15+1,1))-AVERAGE(OFFSET($H$3,0,0,'Données projet'!$E$15+1,1))</f>
        <v>364.9836612099819</v>
      </c>
      <c r="EP18" s="59">
        <f t="shared" si="46"/>
        <v>354.75746837578413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32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60.658960304743715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60.658960304743715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60.658960304743715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2.4290000000000003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8.9063333333333343</v>
      </c>
      <c r="H19" s="66">
        <f t="shared" si="1"/>
        <v>221.04133333333334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60.821006460020214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28.003407487093821</v>
      </c>
      <c r="P19" s="13">
        <f t="shared" si="33"/>
        <v>8.7560372090925433</v>
      </c>
      <c r="Q19" s="20">
        <f t="shared" si="2"/>
        <v>64.022699512524582</v>
      </c>
      <c r="R19" s="59">
        <f t="shared" si="0"/>
        <v>306.58861208815426</v>
      </c>
      <c r="S19" s="59">
        <f ca="1">AVERAGE(OFFSET($R$3,0,0,'Données projet'!$E$9+1,1))-AVERAGE(OFFSET($H$3,0,0,'Données projet'!$E$9+1,1))</f>
        <v>455.60094939086878</v>
      </c>
      <c r="T19" s="59">
        <f t="shared" si="34"/>
        <v>287.49979934947112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60.821006460020214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5.85</v>
      </c>
      <c r="AI19" s="13">
        <f>IF('Données projet'!$A$62&gt;35,AI18+AH19-AQ18,IF(A19&lt;'Données projet'!$A$62,$AF$205^A19,IF(A19='Données projet'!$A$62,'Données projet'!$B$62,AI18+AH19-AQ18)))</f>
        <v>45.138662812705725</v>
      </c>
      <c r="AJ19" s="13">
        <f>AI19*VLOOKUP('Données projet'!$B$10,Paramètres!$A$1:$I$89,3,0)*VLOOKUP('Données projet'!$B$10,Paramètres!$A$1:$I$89,5,0)</f>
        <v>35.208156993910464</v>
      </c>
      <c r="AK19" s="13">
        <f t="shared" si="35"/>
        <v>10.71929141331386</v>
      </c>
      <c r="AL19" s="20">
        <f t="shared" si="4"/>
        <v>79.990305975915703</v>
      </c>
      <c r="AM19" s="59">
        <f t="shared" si="5"/>
        <v>322.55621855154538</v>
      </c>
      <c r="AN19" s="59">
        <f ca="1">AVERAGE(OFFSET($AM$3,0,0,'Données projet'!$E$10+1,1))-AVERAGE(OFFSET($H$3,0,0,'Données projet'!$E$10+1,1))</f>
        <v>369.26509132111897</v>
      </c>
      <c r="AO19" s="59">
        <f t="shared" si="36"/>
        <v>350.51628439233525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60.821006460020214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13.8</v>
      </c>
      <c r="BD19" s="12">
        <f>IF('Données projet'!$A$88&gt;35,BD18+BC19-BL18,IF(A19&lt;'Données projet'!$A$88,$BA$205^A19,IF(A19='Données projet'!$A$88,'Données projet'!$B$88,BD18+BC19-BL18)))</f>
        <v>46.8</v>
      </c>
      <c r="BE19" s="13">
        <f>BD19*VLOOKUP('Données projet'!$B$11,Paramètres!$A$1:$I$89,3,0)*VLOOKUP('Données projet'!$B$11,Paramètres!$A$1:$I$89,5,0)</f>
        <v>45.264960000000002</v>
      </c>
      <c r="BF19" s="13">
        <f t="shared" si="37"/>
        <v>13.383924947719283</v>
      </c>
      <c r="BG19" s="20">
        <f t="shared" si="7"/>
        <v>102.14680795061109</v>
      </c>
      <c r="BH19" s="59">
        <f t="shared" si="8"/>
        <v>344.71272052624073</v>
      </c>
      <c r="BI19" s="59">
        <f ca="1">AVERAGE(OFFSET($BH$3,0,0,'Données projet'!$E$11+1,1))-AVERAGE(OFFSET($H$3,0,0,'Données projet'!$E$11+1,1))</f>
        <v>433.03147896464901</v>
      </c>
      <c r="BJ19" s="59">
        <f t="shared" si="38"/>
        <v>419.62680748045614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60.821006460020214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11.4</v>
      </c>
      <c r="BY19" s="12">
        <f>IF('Données projet'!$A$114&gt;35,BY18+BX19-CG18,IF(A19&lt;'Données projet'!$A$114,$BV$205^A19,IF(A19='Données projet'!$A$114,'Données projet'!$B$114,BY18+BX19-CG18)))</f>
        <v>112.4</v>
      </c>
      <c r="BZ19" s="13">
        <f>BY19*VLOOKUP('Données projet'!$B$12,Paramètres!$A$1:$I$89,3,0)*VLOOKUP('Données projet'!$B$12,Paramètres!$A$1:$I$89,5,0)</f>
        <v>106.95984000000001</v>
      </c>
      <c r="CA19" s="13">
        <f t="shared" si="39"/>
        <v>28.613534977813039</v>
      </c>
      <c r="CB19" s="20">
        <f t="shared" si="10"/>
        <v>236.12362808635771</v>
      </c>
      <c r="CC19" s="59">
        <f t="shared" si="11"/>
        <v>478.68954066198739</v>
      </c>
      <c r="CD19" s="59">
        <f ca="1">AVERAGE(OFFSET($CC$3,0,0,'Données projet'!$E$12+1,1))-AVERAGE(OFFSET($H$3,0,0,'Données projet'!$E$12+1,1))</f>
        <v>464.14483532651036</v>
      </c>
      <c r="CE19" s="59">
        <f t="shared" si="40"/>
        <v>478.54999024966878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60.821006460020214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14.2</v>
      </c>
      <c r="CT19" s="12">
        <f>IF('Données projet'!$A$140&gt;35,CT18+CS19-DB18,IF(A19&lt;'Données projet'!$A$140,$CQ$205^A19,IF(A19='Données projet'!$A$140,'Données projet'!$B$140,CT18+CS19-DB18)))</f>
        <v>80.2</v>
      </c>
      <c r="CU19" s="17">
        <f>CT19*VLOOKUP('Données projet'!$B$13,Paramètres!$A$1:$I$89,3,0)*VLOOKUP('Données projet'!$B$13,Paramètres!$A$1:$I$89,5,0)</f>
        <v>70.062720000000013</v>
      </c>
      <c r="CV19" s="13">
        <f t="shared" si="41"/>
        <v>19.689032345957123</v>
      </c>
      <c r="CW19" s="20">
        <f t="shared" si="13"/>
        <v>156.31763533587534</v>
      </c>
      <c r="CX19" s="59">
        <f t="shared" si="14"/>
        <v>398.88354791150499</v>
      </c>
      <c r="CY19" s="59">
        <f ca="1">AVERAGE(OFFSET($CX$3,0,0,'Données projet'!$E$13+1,1))-AVERAGE(OFFSET($H$3,0,0,'Données projet'!$E$13+1,1))</f>
        <v>331.14297110116479</v>
      </c>
      <c r="CZ19" s="59">
        <f t="shared" si="42"/>
        <v>397.33434551047685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60.821006460020214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13.666666666666666</v>
      </c>
      <c r="DO19" s="12">
        <f>IF('Données projet'!$A$166&gt;35,DO18+DN19-DW18,IF(A19&lt;'Données projet'!$A$166,$DL$205^A19,IF(A19='Données projet'!$A$166,'Données projet'!$B$166,DO18+DN19-DW18)))</f>
        <v>197.66666666666671</v>
      </c>
      <c r="DP19" s="17">
        <f>DO19*VLOOKUP('Données projet'!$B$14,Paramètres!$A$1:$I$89,3,0)*VLOOKUP('Données projet'!$B$14,Paramètres!$A$1:$I$89,5,0)</f>
        <v>144.92920000000004</v>
      </c>
      <c r="DQ19" s="13">
        <f t="shared" si="43"/>
        <v>37.423931852603523</v>
      </c>
      <c r="DR19" s="20">
        <f t="shared" si="16"/>
        <v>317.59837130995112</v>
      </c>
      <c r="DS19" s="59">
        <f t="shared" si="17"/>
        <v>560.16428388558074</v>
      </c>
      <c r="DT19" s="59">
        <f ca="1">AVERAGE(OFFSET($DS$3,0,0,'Données projet'!$E$14+1,1))-AVERAGE(OFFSET($H$3,0,0,'Données projet'!$E$14+1,1))</f>
        <v>245.16221536020706</v>
      </c>
      <c r="DU19" s="59">
        <f t="shared" si="44"/>
        <v>222.86730804976878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60.821006460020214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13.8</v>
      </c>
      <c r="EJ19" s="12">
        <f>IF('Données projet'!$A$192&gt;35,EJ18+EI19-ER18,IF(A19&lt;'Données projet'!$A$192,$EG$205^A19,IF(A19='Données projet'!$A$192,'Données projet'!$B$192,EJ18+EI19-ER18)))</f>
        <v>46.8</v>
      </c>
      <c r="EK19" s="17">
        <f>EJ19*VLOOKUP('Données projet'!$B$15,Paramètres!$A$1:$I$89,3,0)*VLOOKUP('Données projet'!$B$15,Paramètres!$A$1:$I$89,5,0)</f>
        <v>37.234079999999999</v>
      </c>
      <c r="EL19" s="13">
        <f t="shared" si="45"/>
        <v>11.262510356679771</v>
      </c>
      <c r="EM19" s="20">
        <f t="shared" si="19"/>
        <v>84.464894871217254</v>
      </c>
      <c r="EN19" s="59">
        <f t="shared" si="20"/>
        <v>327.03080744684689</v>
      </c>
      <c r="EO19" s="59">
        <f ca="1">AVERAGE(OFFSET($EN$3,0,0,'Données projet'!$E$15+1,1))-AVERAGE(OFFSET($H$3,0,0,'Données projet'!$E$15+1,1))</f>
        <v>364.9836612099819</v>
      </c>
      <c r="EP19" s="59">
        <f t="shared" si="46"/>
        <v>354.75746837578413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60.821006460020214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60.821006460020214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60.821006460020214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2.4290000000000003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8.9063333333333343</v>
      </c>
      <c r="H20" s="66">
        <f t="shared" si="1"/>
        <v>221.04133333333334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60.980241476783604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34.703799297332367</v>
      </c>
      <c r="P20" s="13">
        <f t="shared" si="33"/>
        <v>10.583497277259243</v>
      </c>
      <c r="Q20" s="20">
        <f t="shared" si="2"/>
        <v>78.875374867413711</v>
      </c>
      <c r="R20" s="59">
        <f t="shared" si="0"/>
        <v>323.24737139339811</v>
      </c>
      <c r="S20" s="59">
        <f ca="1">AVERAGE(OFFSET($R$3,0,0,'Données projet'!$E$9+1,1))-AVERAGE(OFFSET($H$3,0,0,'Données projet'!$E$9+1,1))</f>
        <v>455.60094939086878</v>
      </c>
      <c r="T20" s="59">
        <f t="shared" si="34"/>
        <v>287.49979934947112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60.980241476783604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5.85</v>
      </c>
      <c r="AI20" s="13">
        <f>IF('Données projet'!$A$62&gt;35,AI19+AH20-AQ19,IF(A20&lt;'Données projet'!$A$62,$AF$205^A20,IF(A20='Données projet'!$A$62,'Données projet'!$B$62,AI19+AH20-AQ19)))</f>
        <v>57.274061627749042</v>
      </c>
      <c r="AJ20" s="13">
        <f>AI20*VLOOKUP('Données projet'!$B$10,Paramètres!$A$1:$I$89,3,0)*VLOOKUP('Données projet'!$B$10,Paramètres!$A$1:$I$89,5,0)</f>
        <v>44.673768069644254</v>
      </c>
      <c r="AK20" s="13">
        <f t="shared" si="35"/>
        <v>13.229350691055696</v>
      </c>
      <c r="AL20" s="20">
        <f t="shared" si="4"/>
        <v>100.84793184155241</v>
      </c>
      <c r="AM20" s="59">
        <f t="shared" si="5"/>
        <v>345.2199283675368</v>
      </c>
      <c r="AN20" s="59">
        <f ca="1">AVERAGE(OFFSET($AM$3,0,0,'Données projet'!$E$10+1,1))-AVERAGE(OFFSET($H$3,0,0,'Données projet'!$E$10+1,1))</f>
        <v>369.26509132111897</v>
      </c>
      <c r="AO20" s="59">
        <f t="shared" si="36"/>
        <v>350.51628439233525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60.980241476783604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13.8</v>
      </c>
      <c r="BD20" s="12">
        <f>IF('Données projet'!$A$88&gt;35,BD19+BC20-BL19,IF(A20&lt;'Données projet'!$A$88,$BA$205^A20,IF(A20='Données projet'!$A$88,'Données projet'!$B$88,BD19+BC20-BL19)))</f>
        <v>60.599999999999994</v>
      </c>
      <c r="BE20" s="13">
        <f>BD20*VLOOKUP('Données projet'!$B$11,Paramètres!$A$1:$I$89,3,0)*VLOOKUP('Données projet'!$B$11,Paramètres!$A$1:$I$89,5,0)</f>
        <v>58.612319999999997</v>
      </c>
      <c r="BF20" s="13">
        <f t="shared" si="37"/>
        <v>16.816943594767903</v>
      </c>
      <c r="BG20" s="20">
        <f t="shared" si="7"/>
        <v>131.37263409422076</v>
      </c>
      <c r="BH20" s="59">
        <f t="shared" si="8"/>
        <v>375.74463062020516</v>
      </c>
      <c r="BI20" s="59">
        <f ca="1">AVERAGE(OFFSET($BH$3,0,0,'Données projet'!$E$11+1,1))-AVERAGE(OFFSET($H$3,0,0,'Données projet'!$E$11+1,1))</f>
        <v>433.03147896464901</v>
      </c>
      <c r="BJ20" s="59">
        <f t="shared" si="38"/>
        <v>419.62680748045614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60.980241476783604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11.4</v>
      </c>
      <c r="BY20" s="12">
        <f>IF('Données projet'!$A$114&gt;35,BY19+BX20-CG19,IF(A20&lt;'Données projet'!$A$114,$BV$205^A20,IF(A20='Données projet'!$A$114,'Données projet'!$B$114,BY19+BX20-CG19)))</f>
        <v>123.80000000000001</v>
      </c>
      <c r="BZ20" s="13">
        <f>BY20*VLOOKUP('Données projet'!$B$12,Paramètres!$A$1:$I$89,3,0)*VLOOKUP('Données projet'!$B$12,Paramètres!$A$1:$I$89,5,0)</f>
        <v>117.80808</v>
      </c>
      <c r="CA20" s="13">
        <f t="shared" si="39"/>
        <v>31.163222740883366</v>
      </c>
      <c r="CB20" s="20">
        <f t="shared" si="10"/>
        <v>259.4583522737052</v>
      </c>
      <c r="CC20" s="59">
        <f t="shared" si="11"/>
        <v>503.83034879968955</v>
      </c>
      <c r="CD20" s="59">
        <f ca="1">AVERAGE(OFFSET($CC$3,0,0,'Données projet'!$E$12+1,1))-AVERAGE(OFFSET($H$3,0,0,'Données projet'!$E$12+1,1))</f>
        <v>464.14483532651036</v>
      </c>
      <c r="CE20" s="59">
        <f t="shared" si="40"/>
        <v>478.54999024966878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60.980241476783604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14.2</v>
      </c>
      <c r="CT20" s="12">
        <f>IF('Données projet'!$A$140&gt;35,CT19+CS20-DB19,IF(A20&lt;'Données projet'!$A$140,$CQ$205^A20,IF(A20='Données projet'!$A$140,'Données projet'!$B$140,CT19+CS20-DB19)))</f>
        <v>94.4</v>
      </c>
      <c r="CU20" s="17">
        <f>CT20*VLOOKUP('Données projet'!$B$13,Paramètres!$A$1:$I$89,3,0)*VLOOKUP('Données projet'!$B$13,Paramètres!$A$1:$I$89,5,0)</f>
        <v>82.467840000000024</v>
      </c>
      <c r="CV20" s="13">
        <f t="shared" si="41"/>
        <v>22.739512759227473</v>
      </c>
      <c r="CW20" s="20">
        <f t="shared" si="13"/>
        <v>183.23613938898788</v>
      </c>
      <c r="CX20" s="59">
        <f t="shared" si="14"/>
        <v>427.60813591497225</v>
      </c>
      <c r="CY20" s="59">
        <f ca="1">AVERAGE(OFFSET($CX$3,0,0,'Données projet'!$E$13+1,1))-AVERAGE(OFFSET($H$3,0,0,'Données projet'!$E$13+1,1))</f>
        <v>331.14297110116479</v>
      </c>
      <c r="CZ20" s="59">
        <f t="shared" si="42"/>
        <v>397.33434551047685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60.980241476783604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13.666666666666666</v>
      </c>
      <c r="DO20" s="12">
        <f>IF('Données projet'!$A$166&gt;35,DO19+DN20-DW19,IF(A20&lt;'Données projet'!$A$166,$DL$205^A20,IF(A20='Données projet'!$A$166,'Données projet'!$B$166,DO19+DN20-DW19)))</f>
        <v>211.33333333333337</v>
      </c>
      <c r="DP20" s="17">
        <f>DO20*VLOOKUP('Données projet'!$B$14,Paramètres!$A$1:$I$89,3,0)*VLOOKUP('Données projet'!$B$14,Paramètres!$A$1:$I$89,5,0)</f>
        <v>154.94960000000003</v>
      </c>
      <c r="DQ20" s="13">
        <f t="shared" si="43"/>
        <v>39.701265909428457</v>
      </c>
      <c r="DR20" s="20">
        <f t="shared" si="16"/>
        <v>339.0169247922546</v>
      </c>
      <c r="DS20" s="59">
        <f t="shared" si="17"/>
        <v>583.388921318239</v>
      </c>
      <c r="DT20" s="59">
        <f ca="1">AVERAGE(OFFSET($DS$3,0,0,'Données projet'!$E$14+1,1))-AVERAGE(OFFSET($H$3,0,0,'Données projet'!$E$14+1,1))</f>
        <v>245.16221536020706</v>
      </c>
      <c r="DU20" s="59">
        <f t="shared" si="44"/>
        <v>222.86730804976878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60.980241476783604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13.8</v>
      </c>
      <c r="EJ20" s="12">
        <f>IF('Données projet'!$A$192&gt;35,EJ19+EI20-ER19,IF(A20&lt;'Données projet'!$A$192,$EG$205^A20,IF(A20='Données projet'!$A$192,'Données projet'!$B$192,EJ19+EI20-ER19)))</f>
        <v>60.599999999999994</v>
      </c>
      <c r="EK20" s="17">
        <f>EJ20*VLOOKUP('Données projet'!$B$15,Paramètres!$A$1:$I$89,3,0)*VLOOKUP('Données projet'!$B$15,Paramètres!$A$1:$I$89,5,0)</f>
        <v>48.213360000000002</v>
      </c>
      <c r="EL20" s="13">
        <f t="shared" si="45"/>
        <v>14.151379520104694</v>
      </c>
      <c r="EM20" s="20">
        <f t="shared" si="19"/>
        <v>108.61858799751566</v>
      </c>
      <c r="EN20" s="59">
        <f t="shared" si="20"/>
        <v>352.99058452350005</v>
      </c>
      <c r="EO20" s="59">
        <f ca="1">AVERAGE(OFFSET($EN$3,0,0,'Données projet'!$E$15+1,1))-AVERAGE(OFFSET($H$3,0,0,'Données projet'!$E$15+1,1))</f>
        <v>364.9836612099819</v>
      </c>
      <c r="EP20" s="59">
        <f t="shared" si="46"/>
        <v>354.75746837578413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60.980241476783604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60.980241476783604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60.980241476783604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2.4290000000000003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8.9063333333333343</v>
      </c>
      <c r="H21" s="66">
        <f t="shared" si="1"/>
        <v>221.04133333333334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61.136714122002303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43.007397804163212</v>
      </c>
      <c r="P21" s="13">
        <f t="shared" si="33"/>
        <v>12.792363936215189</v>
      </c>
      <c r="Q21" s="20">
        <f t="shared" si="2"/>
        <v>97.184585031159045</v>
      </c>
      <c r="R21" s="59">
        <f t="shared" si="0"/>
        <v>343.35253681183417</v>
      </c>
      <c r="S21" s="59">
        <f ca="1">AVERAGE(OFFSET($R$3,0,0,'Données projet'!$E$9+1,1))-AVERAGE(OFFSET($H$3,0,0,'Données projet'!$E$9+1,1))</f>
        <v>455.60094939086878</v>
      </c>
      <c r="T21" s="59">
        <f t="shared" si="34"/>
        <v>287.49979934947112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61.136714122002303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5.85</v>
      </c>
      <c r="AI21" s="13">
        <f>IF('Données projet'!$A$62&gt;35,AI20+AH21-AQ20,IF(A21&lt;'Données projet'!$A$62,$AF$205^A21,IF(A21='Données projet'!$A$62,'Données projet'!$B$62,AI20+AH21-AQ20)))</f>
        <v>72.672027280698373</v>
      </c>
      <c r="AJ21" s="13">
        <f>AI21*VLOOKUP('Données projet'!$B$10,Paramètres!$A$1:$I$89,3,0)*VLOOKUP('Données projet'!$B$10,Paramètres!$A$1:$I$89,5,0)</f>
        <v>56.684181278944735</v>
      </c>
      <c r="AK21" s="13">
        <f t="shared" si="35"/>
        <v>16.327172474251263</v>
      </c>
      <c r="AL21" s="20">
        <f t="shared" si="4"/>
        <v>127.16144112014972</v>
      </c>
      <c r="AM21" s="59">
        <f t="shared" si="5"/>
        <v>373.32939290082481</v>
      </c>
      <c r="AN21" s="59">
        <f ca="1">AVERAGE(OFFSET($AM$3,0,0,'Données projet'!$E$10+1,1))-AVERAGE(OFFSET($H$3,0,0,'Données projet'!$E$10+1,1))</f>
        <v>369.26509132111897</v>
      </c>
      <c r="AO21" s="59">
        <f t="shared" si="36"/>
        <v>350.51628439233525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61.136714122002303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13.8</v>
      </c>
      <c r="BD21" s="12">
        <f>IF('Données projet'!$A$88&gt;35,BD20+BC21-BL20,IF(A21&lt;'Données projet'!$A$88,$BA$205^A21,IF(A21='Données projet'!$A$88,'Données projet'!$B$88,BD20+BC21-BL20)))</f>
        <v>74.399999999999991</v>
      </c>
      <c r="BE21" s="13">
        <f>BD21*VLOOKUP('Données projet'!$B$11,Paramètres!$A$1:$I$89,3,0)*VLOOKUP('Données projet'!$B$11,Paramètres!$A$1:$I$89,5,0)</f>
        <v>71.959679999999992</v>
      </c>
      <c r="BF21" s="13">
        <f t="shared" si="37"/>
        <v>20.159330395897832</v>
      </c>
      <c r="BG21" s="20">
        <f t="shared" si="7"/>
        <v>160.44060977285537</v>
      </c>
      <c r="BH21" s="59">
        <f t="shared" si="8"/>
        <v>406.60856155353048</v>
      </c>
      <c r="BI21" s="59">
        <f ca="1">AVERAGE(OFFSET($BH$3,0,0,'Données projet'!$E$11+1,1))-AVERAGE(OFFSET($H$3,0,0,'Données projet'!$E$11+1,1))</f>
        <v>433.03147896464901</v>
      </c>
      <c r="BJ21" s="59">
        <f t="shared" si="38"/>
        <v>419.62680748045614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61.136714122002303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11.4</v>
      </c>
      <c r="BY21" s="12">
        <f>IF('Données projet'!$A$114&gt;35,BY20+BX21-CG20,IF(A21&lt;'Données projet'!$A$114,$BV$205^A21,IF(A21='Données projet'!$A$114,'Données projet'!$B$114,BY20+BX21-CG20)))</f>
        <v>135.20000000000002</v>
      </c>
      <c r="BZ21" s="13">
        <f>BY21*VLOOKUP('Données projet'!$B$12,Paramètres!$A$1:$I$89,3,0)*VLOOKUP('Données projet'!$B$12,Paramètres!$A$1:$I$89,5,0)</f>
        <v>128.65632000000002</v>
      </c>
      <c r="CA21" s="13">
        <f t="shared" si="39"/>
        <v>33.685686839545582</v>
      </c>
      <c r="CB21" s="20">
        <f t="shared" si="10"/>
        <v>282.74566191220862</v>
      </c>
      <c r="CC21" s="59">
        <f t="shared" si="11"/>
        <v>528.9136136928837</v>
      </c>
      <c r="CD21" s="59">
        <f ca="1">AVERAGE(OFFSET($CC$3,0,0,'Données projet'!$E$12+1,1))-AVERAGE(OFFSET($H$3,0,0,'Données projet'!$E$12+1,1))</f>
        <v>464.14483532651036</v>
      </c>
      <c r="CE21" s="59">
        <f t="shared" si="40"/>
        <v>478.54999024966878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61.136714122002303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14.2</v>
      </c>
      <c r="CT21" s="12">
        <f>IF('Données projet'!$A$140&gt;35,CT20+CS21-DB20,IF(A21&lt;'Données projet'!$A$140,$CQ$205^A21,IF(A21='Données projet'!$A$140,'Données projet'!$B$140,CT20+CS21-DB20)))</f>
        <v>108.60000000000001</v>
      </c>
      <c r="CU21" s="17">
        <f>CT21*VLOOKUP('Données projet'!$B$13,Paramètres!$A$1:$I$89,3,0)*VLOOKUP('Données projet'!$B$13,Paramètres!$A$1:$I$89,5,0)</f>
        <v>94.87296000000002</v>
      </c>
      <c r="CV21" s="13">
        <f t="shared" si="41"/>
        <v>25.736834760472274</v>
      </c>
      <c r="CW21" s="20">
        <f t="shared" si="13"/>
        <v>210.06205920782259</v>
      </c>
      <c r="CX21" s="59">
        <f t="shared" si="14"/>
        <v>456.23001098849772</v>
      </c>
      <c r="CY21" s="59">
        <f ca="1">AVERAGE(OFFSET($CX$3,0,0,'Données projet'!$E$13+1,1))-AVERAGE(OFFSET($H$3,0,0,'Données projet'!$E$13+1,1))</f>
        <v>331.14297110116479</v>
      </c>
      <c r="CZ21" s="59">
        <f t="shared" si="42"/>
        <v>397.33434551047685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61.136714122002303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>
        <f>VLOOKUP(A21,'Données projet'!$A$165:$I$185,2,0)</f>
        <v>225</v>
      </c>
      <c r="DM21" s="12">
        <f>VLOOKUP(A21,'Données projet'!$A$165:$I$185,9,0)</f>
        <v>13.666666666666666</v>
      </c>
      <c r="DN21" s="12">
        <f t="array" ref="DN21">INDEX(DM:DM,MIN(IF(ISNUMBER(DM21:DM217),ROW(DM21:DM217),"")))</f>
        <v>13.666666666666666</v>
      </c>
      <c r="DO21" s="12">
        <f>IF('Données projet'!$A$166&gt;35,DO20+DN21-DW20,IF(A21&lt;'Données projet'!$A$166,$DL$205^A21,IF(A21='Données projet'!$A$166,'Données projet'!$B$166,DO20+DN21-DW20)))</f>
        <v>225.00000000000003</v>
      </c>
      <c r="DP21" s="17">
        <f>DO21*VLOOKUP('Données projet'!$B$14,Paramètres!$A$1:$I$89,3,0)*VLOOKUP('Données projet'!$B$14,Paramètres!$A$1:$I$89,5,0)</f>
        <v>164.97000000000003</v>
      </c>
      <c r="DQ21" s="13">
        <f t="shared" si="43"/>
        <v>41.961509246867301</v>
      </c>
      <c r="DR21" s="20">
        <f t="shared" si="16"/>
        <v>360.40571193829396</v>
      </c>
      <c r="DS21" s="59">
        <f t="shared" si="17"/>
        <v>606.5736637189691</v>
      </c>
      <c r="DT21" s="59">
        <f ca="1">AVERAGE(OFFSET($DS$3,0,0,'Données projet'!$E$14+1,1))-AVERAGE(OFFSET($H$3,0,0,'Données projet'!$E$14+1,1))</f>
        <v>245.16221536020706</v>
      </c>
      <c r="DU21" s="59">
        <f t="shared" si="44"/>
        <v>222.86730804976878</v>
      </c>
      <c r="DV21" s="15">
        <f>IF(ISNA(VLOOKUP(A21,'Données projet'!$A$165:$I$185,3,0)),0,VLOOKUP(A21,'Données projet'!$A$165:$I$185,3,0))</f>
        <v>1</v>
      </c>
      <c r="DW21" s="15">
        <f>IF(ISNA(VLOOKUP(A21,'Données projet'!$A$165:$I$185,4,0)),0,VLOOKUP(A21,'Données projet'!$A$165:$I$185,4,0))</f>
        <v>94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61.136714122002303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13.8</v>
      </c>
      <c r="EJ21" s="12">
        <f>IF('Données projet'!$A$192&gt;35,EJ20+EI21-ER20,IF(A21&lt;'Données projet'!$A$192,$EG$205^A21,IF(A21='Données projet'!$A$192,'Données projet'!$B$192,EJ20+EI21-ER20)))</f>
        <v>74.399999999999991</v>
      </c>
      <c r="EK21" s="17">
        <f>EJ21*VLOOKUP('Données projet'!$B$15,Paramètres!$A$1:$I$89,3,0)*VLOOKUP('Données projet'!$B$15,Paramètres!$A$1:$I$89,5,0)</f>
        <v>59.192639999999997</v>
      </c>
      <c r="EL21" s="13">
        <f t="shared" si="45"/>
        <v>16.963982408330725</v>
      </c>
      <c r="EM21" s="20">
        <f t="shared" si="19"/>
        <v>132.63945069450935</v>
      </c>
      <c r="EN21" s="59">
        <f t="shared" si="20"/>
        <v>378.80740247518446</v>
      </c>
      <c r="EO21" s="59">
        <f ca="1">AVERAGE(OFFSET($EN$3,0,0,'Données projet'!$E$15+1,1))-AVERAGE(OFFSET($H$3,0,0,'Données projet'!$E$15+1,1))</f>
        <v>364.9836612099819</v>
      </c>
      <c r="EP21" s="59">
        <f t="shared" si="46"/>
        <v>354.75746837578413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61.136714122002303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61.136714122002303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61.136714122002303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2.4290000000000003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8.9063333333333343</v>
      </c>
      <c r="H22" s="66">
        <f t="shared" si="1"/>
        <v>221.04133333333334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61.290472316646898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53.297803218557732</v>
      </c>
      <c r="P22" s="13">
        <f t="shared" si="33"/>
        <v>15.462240012873817</v>
      </c>
      <c r="Q22" s="20">
        <f t="shared" si="2"/>
        <v>119.75707529474329</v>
      </c>
      <c r="R22" s="59">
        <f t="shared" si="0"/>
        <v>367.71102934467081</v>
      </c>
      <c r="S22" s="59">
        <f ca="1">AVERAGE(OFFSET($R$3,0,0,'Données projet'!$E$9+1,1))-AVERAGE(OFFSET($H$3,0,0,'Données projet'!$E$9+1,1))</f>
        <v>455.60094939086878</v>
      </c>
      <c r="T22" s="59">
        <f t="shared" si="34"/>
        <v>287.49979934947112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61.290472316646898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5.85</v>
      </c>
      <c r="AI22" s="13">
        <f>IF('Données projet'!$A$62&gt;35,AI21+AH22-AQ21,IF(A22&lt;'Données projet'!$A$62,$AF$205^A22,IF(A22='Données projet'!$A$62,'Données projet'!$B$62,AI21+AH22-AQ21)))</f>
        <v>92.209691420380025</v>
      </c>
      <c r="AJ22" s="13">
        <f>AI22*VLOOKUP('Données projet'!$B$10,Paramètres!$A$1:$I$89,3,0)*VLOOKUP('Données projet'!$B$10,Paramètres!$A$1:$I$89,5,0)</f>
        <v>71.923559307896426</v>
      </c>
      <c r="AK22" s="13">
        <f t="shared" si="35"/>
        <v>20.150388876166009</v>
      </c>
      <c r="AL22" s="20">
        <f t="shared" si="4"/>
        <v>160.36212642057541</v>
      </c>
      <c r="AM22" s="59">
        <f t="shared" si="5"/>
        <v>408.31608047050292</v>
      </c>
      <c r="AN22" s="59">
        <f ca="1">AVERAGE(OFFSET($AM$3,0,0,'Données projet'!$E$10+1,1))-AVERAGE(OFFSET($H$3,0,0,'Données projet'!$E$10+1,1))</f>
        <v>369.26509132111897</v>
      </c>
      <c r="AO22" s="59">
        <f t="shared" si="36"/>
        <v>350.51628439233525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61.290472316646898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13.8</v>
      </c>
      <c r="BD22" s="12">
        <f>IF('Données projet'!$A$88&gt;35,BD21+BC22-BL21,IF(A22&lt;'Données projet'!$A$88,$BA$205^A22,IF(A22='Données projet'!$A$88,'Données projet'!$B$88,BD21+BC22-BL21)))</f>
        <v>88.199999999999989</v>
      </c>
      <c r="BE22" s="13">
        <f>BD22*VLOOKUP('Données projet'!$B$11,Paramètres!$A$1:$I$89,3,0)*VLOOKUP('Données projet'!$B$11,Paramètres!$A$1:$I$89,5,0)</f>
        <v>85.307039999999986</v>
      </c>
      <c r="BF22" s="13">
        <f t="shared" si="37"/>
        <v>23.429892642855144</v>
      </c>
      <c r="BG22" s="20">
        <f t="shared" si="7"/>
        <v>189.38349101963934</v>
      </c>
      <c r="BH22" s="59">
        <f t="shared" si="8"/>
        <v>437.3374450695668</v>
      </c>
      <c r="BI22" s="59">
        <f ca="1">AVERAGE(OFFSET($BH$3,0,0,'Données projet'!$E$11+1,1))-AVERAGE(OFFSET($H$3,0,0,'Données projet'!$E$11+1,1))</f>
        <v>433.03147896464901</v>
      </c>
      <c r="BJ22" s="59">
        <f t="shared" si="38"/>
        <v>419.62680748045614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61.290472316646898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11.4</v>
      </c>
      <c r="BY22" s="12">
        <f>IF('Données projet'!$A$114&gt;35,BY21+BX22-CG21,IF(A22&lt;'Données projet'!$A$114,$BV$205^A22,IF(A22='Données projet'!$A$114,'Données projet'!$B$114,BY21+BX22-CG21)))</f>
        <v>146.60000000000002</v>
      </c>
      <c r="BZ22" s="13">
        <f>BY22*VLOOKUP('Données projet'!$B$12,Paramètres!$A$1:$I$89,3,0)*VLOOKUP('Données projet'!$B$12,Paramètres!$A$1:$I$89,5,0)</f>
        <v>139.50456000000003</v>
      </c>
      <c r="CA22" s="13">
        <f t="shared" si="39"/>
        <v>36.183483741074348</v>
      </c>
      <c r="CB22" s="20">
        <f t="shared" si="10"/>
        <v>305.99000951570451</v>
      </c>
      <c r="CC22" s="59">
        <f t="shared" si="11"/>
        <v>553.94396356563198</v>
      </c>
      <c r="CD22" s="59">
        <f ca="1">AVERAGE(OFFSET($CC$3,0,0,'Données projet'!$E$12+1,1))-AVERAGE(OFFSET($H$3,0,0,'Données projet'!$E$12+1,1))</f>
        <v>464.14483532651036</v>
      </c>
      <c r="CE22" s="59">
        <f t="shared" si="40"/>
        <v>478.54999024966878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61.290472316646898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14.2</v>
      </c>
      <c r="CT22" s="12">
        <f>IF('Données projet'!$A$140&gt;35,CT21+CS22-DB21,IF(A22&lt;'Données projet'!$A$140,$CQ$205^A22,IF(A22='Données projet'!$A$140,'Données projet'!$B$140,CT21+CS22-DB21)))</f>
        <v>122.80000000000001</v>
      </c>
      <c r="CU22" s="17">
        <f>CT22*VLOOKUP('Données projet'!$B$13,Paramètres!$A$1:$I$89,3,0)*VLOOKUP('Données projet'!$B$13,Paramètres!$A$1:$I$89,5,0)</f>
        <v>107.27808000000003</v>
      </c>
      <c r="CV22" s="13">
        <f t="shared" si="41"/>
        <v>28.688746800886673</v>
      </c>
      <c r="CW22" s="20">
        <f t="shared" si="13"/>
        <v>236.80889001154432</v>
      </c>
      <c r="CX22" s="59">
        <f t="shared" si="14"/>
        <v>484.76284406147181</v>
      </c>
      <c r="CY22" s="59">
        <f ca="1">AVERAGE(OFFSET($CX$3,0,0,'Données projet'!$E$13+1,1))-AVERAGE(OFFSET($H$3,0,0,'Données projet'!$E$13+1,1))</f>
        <v>331.14297110116479</v>
      </c>
      <c r="CZ22" s="59">
        <f t="shared" si="42"/>
        <v>397.33434551047685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61.290472316646898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5</v>
      </c>
      <c r="DO22" s="12">
        <f>IF('Données projet'!$A$166&gt;35,DO21+DN22-DW21,IF(A22&lt;'Données projet'!$A$166,$DL$205^A22,IF(A22='Données projet'!$A$166,'Données projet'!$B$166,DO21+DN22-DW21)))</f>
        <v>136.00000000000003</v>
      </c>
      <c r="DP22" s="17">
        <f>DO22*VLOOKUP('Données projet'!$B$14,Paramètres!$A$1:$I$89,3,0)*VLOOKUP('Données projet'!$B$14,Paramètres!$A$1:$I$89,5,0)</f>
        <v>99.71520000000001</v>
      </c>
      <c r="DQ22" s="13">
        <f t="shared" si="43"/>
        <v>26.894136617382181</v>
      </c>
      <c r="DR22" s="20">
        <f t="shared" si="16"/>
        <v>220.51126127527394</v>
      </c>
      <c r="DS22" s="59">
        <f t="shared" si="17"/>
        <v>468.46521532520143</v>
      </c>
      <c r="DT22" s="59">
        <f ca="1">AVERAGE(OFFSET($DS$3,0,0,'Données projet'!$E$14+1,1))-AVERAGE(OFFSET($H$3,0,0,'Données projet'!$E$14+1,1))</f>
        <v>245.16221536020706</v>
      </c>
      <c r="DU22" s="59">
        <f t="shared" si="44"/>
        <v>222.86730804976878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61.290472316646898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13.8</v>
      </c>
      <c r="EJ22" s="12">
        <f>IF('Données projet'!$A$192&gt;35,EJ21+EI22-ER21,IF(A22&lt;'Données projet'!$A$192,$EG$205^A22,IF(A22='Données projet'!$A$192,'Données projet'!$B$192,EJ21+EI22-ER21)))</f>
        <v>88.199999999999989</v>
      </c>
      <c r="EK22" s="17">
        <f>EJ22*VLOOKUP('Données projet'!$B$15,Paramètres!$A$1:$I$89,3,0)*VLOOKUP('Données projet'!$B$15,Paramètres!$A$1:$I$89,5,0)</f>
        <v>70.171919999999986</v>
      </c>
      <c r="EL22" s="13">
        <f t="shared" si="45"/>
        <v>19.716145269554726</v>
      </c>
      <c r="EM22" s="20">
        <f t="shared" si="19"/>
        <v>156.55504701114111</v>
      </c>
      <c r="EN22" s="59">
        <f t="shared" si="20"/>
        <v>404.5090010610686</v>
      </c>
      <c r="EO22" s="59">
        <f ca="1">AVERAGE(OFFSET($EN$3,0,0,'Données projet'!$E$15+1,1))-AVERAGE(OFFSET($H$3,0,0,'Données projet'!$E$15+1,1))</f>
        <v>364.9836612099819</v>
      </c>
      <c r="EP22" s="59">
        <f t="shared" si="46"/>
        <v>354.75746837578413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61.290472316646898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61.290472316646898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61.290472316646898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2.4290000000000003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8.9063333333333343</v>
      </c>
      <c r="H23" s="66">
        <f t="shared" si="1"/>
        <v>221.04133333333334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61.441563150366221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66.050399999999996</v>
      </c>
      <c r="P23" s="13">
        <f t="shared" si="33"/>
        <v>18.689342126897891</v>
      </c>
      <c r="Q23" s="20">
        <f t="shared" si="2"/>
        <v>147.58838420434714</v>
      </c>
      <c r="R23" s="59">
        <f t="shared" si="0"/>
        <v>397.31856020013441</v>
      </c>
      <c r="S23" s="59">
        <f ca="1">AVERAGE(OFFSET($R$3,0,0,'Données projet'!$E$9+1,1))-AVERAGE(OFFSET($H$3,0,0,'Données projet'!$E$9+1,1))</f>
        <v>455.60094939086878</v>
      </c>
      <c r="T23" s="59">
        <f t="shared" si="34"/>
        <v>287.49979934947112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6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61.441563150366221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117</v>
      </c>
      <c r="AG23" s="12">
        <f>VLOOKUP(A23,'Données projet'!$A$61:$I$81,9,0)</f>
        <v>5.85</v>
      </c>
      <c r="AH23" s="12">
        <f t="array" ref="AH23">INDEX(AG:AG,MIN(IF(ISNUMBER(AG23:AG219),ROW(AG23:AG219),"")))</f>
        <v>5.85</v>
      </c>
      <c r="AI23" s="13">
        <f>IF('Données projet'!$A$62&gt;35,AI22+AH23-AQ22,IF(A23&lt;'Données projet'!$A$62,$AF$205^A23,IF(A23='Données projet'!$A$62,'Données projet'!$B$62,AI22+AH23-AQ22)))</f>
        <v>117</v>
      </c>
      <c r="AJ23" s="13">
        <f>AI23*VLOOKUP('Données projet'!$B$10,Paramètres!$A$1:$I$89,3,0)*VLOOKUP('Données projet'!$B$10,Paramètres!$A$1:$I$89,5,0)</f>
        <v>91.26</v>
      </c>
      <c r="AK23" s="13">
        <f t="shared" si="35"/>
        <v>24.868860330902777</v>
      </c>
      <c r="AL23" s="20">
        <f t="shared" si="4"/>
        <v>202.25776507632233</v>
      </c>
      <c r="AM23" s="59">
        <f t="shared" si="5"/>
        <v>451.98794107210961</v>
      </c>
      <c r="AN23" s="59">
        <f ca="1">AVERAGE(OFFSET($AM$3,0,0,'Données projet'!$E$10+1,1))-AVERAGE(OFFSET($H$3,0,0,'Données projet'!$E$10+1,1))</f>
        <v>369.26509132111897</v>
      </c>
      <c r="AO23" s="59">
        <f t="shared" si="36"/>
        <v>350.51628439233525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27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61.441563150366221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102</v>
      </c>
      <c r="BB23" s="12">
        <f>VLOOKUP(A23,'Données projet'!$A$87:$I$107,9,0)</f>
        <v>13.8</v>
      </c>
      <c r="BC23" s="12">
        <f t="array" ref="BC23">INDEX(BB:BB,MIN(IF(ISNUMBER(BB23:BB219),ROW(BB23:BB219),"")))</f>
        <v>13.8</v>
      </c>
      <c r="BD23" s="12">
        <f>IF('Données projet'!$A$88&gt;35,BD22+BC23-BL22,IF(A23&lt;'Données projet'!$A$88,$BA$205^A23,IF(A23='Données projet'!$A$88,'Données projet'!$B$88,BD22+BC23-BL22)))</f>
        <v>101.99999999999999</v>
      </c>
      <c r="BE23" s="13">
        <f>BD23*VLOOKUP('Données projet'!$B$11,Paramètres!$A$1:$I$89,3,0)*VLOOKUP('Données projet'!$B$11,Paramètres!$A$1:$I$89,5,0)</f>
        <v>98.654399999999981</v>
      </c>
      <c r="BF23" s="13">
        <f t="shared" si="37"/>
        <v>26.641174586135573</v>
      </c>
      <c r="BG23" s="20">
        <f t="shared" si="7"/>
        <v>218.22312573751944</v>
      </c>
      <c r="BH23" s="59">
        <f t="shared" si="8"/>
        <v>467.95330173330672</v>
      </c>
      <c r="BI23" s="59">
        <f ca="1">AVERAGE(OFFSET($BH$3,0,0,'Données projet'!$E$11+1,1))-AVERAGE(OFFSET($H$3,0,0,'Données projet'!$E$11+1,1))</f>
        <v>433.03147896464901</v>
      </c>
      <c r="BJ23" s="59">
        <f t="shared" si="38"/>
        <v>419.62680748045614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35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61.441563150366221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158</v>
      </c>
      <c r="BW23" s="12">
        <f>VLOOKUP(A23,'Données projet'!$A$113:$I$133,9,0)</f>
        <v>11.4</v>
      </c>
      <c r="BX23" s="12">
        <f t="array" ref="BX23">INDEX(BW:BW,MIN(IF(ISNUMBER(BW23:BW219),ROW(BW23:BW219),"")))</f>
        <v>11.4</v>
      </c>
      <c r="BY23" s="12">
        <f>IF('Données projet'!$A$114&gt;35,BY22+BX23-CG22,IF(A23&lt;'Données projet'!$A$114,$BV$205^A23,IF(A23='Données projet'!$A$114,'Données projet'!$B$114,BY22+BX23-CG22)))</f>
        <v>158.00000000000003</v>
      </c>
      <c r="BZ23" s="13">
        <f>BY23*VLOOKUP('Données projet'!$B$12,Paramètres!$A$1:$I$89,3,0)*VLOOKUP('Données projet'!$B$12,Paramètres!$A$1:$I$89,5,0)</f>
        <v>150.35280000000003</v>
      </c>
      <c r="CA23" s="13">
        <f t="shared" si="39"/>
        <v>38.658749721546236</v>
      </c>
      <c r="CB23" s="20">
        <f t="shared" si="10"/>
        <v>329.1951157650264</v>
      </c>
      <c r="CC23" s="59">
        <f t="shared" si="11"/>
        <v>578.92529176081371</v>
      </c>
      <c r="CD23" s="59">
        <f ca="1">AVERAGE(OFFSET($CC$3,0,0,'Données projet'!$E$12+1,1))-AVERAGE(OFFSET($H$3,0,0,'Données projet'!$E$12+1,1))</f>
        <v>464.14483532651036</v>
      </c>
      <c r="CE23" s="59">
        <f t="shared" si="40"/>
        <v>478.54999024966878</v>
      </c>
      <c r="CF23" s="15">
        <f>IF(ISNA(VLOOKUP(A23,'Données projet'!$A$113:$I$133,3,0)),0,VLOOKUP(A23,'Données projet'!$A$113:$I$133,3,0))</f>
        <v>3</v>
      </c>
      <c r="CG23" s="15">
        <f>IF(ISNA(VLOOKUP(A23,'Données projet'!$A$113:$I$133,4,0)),0,VLOOKUP(A23,'Données projet'!$A$113:$I$133,4,0))</f>
        <v>22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61.441563150366221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137</v>
      </c>
      <c r="CR23" s="12">
        <f>VLOOKUP(A23,'Données projet'!$A$139:$I$159,9,0)</f>
        <v>14.2</v>
      </c>
      <c r="CS23" s="12">
        <f t="array" ref="CS23">INDEX(CR:CR,MIN(IF(ISNUMBER(CR23:CR219),ROW(CR23:CR219),"")))</f>
        <v>14.2</v>
      </c>
      <c r="CT23" s="12">
        <f>IF('Données projet'!$A$140&gt;35,CT22+CS23-DB22,IF(A23&lt;'Données projet'!$A$140,$CQ$205^A23,IF(A23='Données projet'!$A$140,'Données projet'!$B$140,CT22+CS23-DB22)))</f>
        <v>137</v>
      </c>
      <c r="CU23" s="17">
        <f>CT23*VLOOKUP('Données projet'!$B$13,Paramètres!$A$1:$I$89,3,0)*VLOOKUP('Données projet'!$B$13,Paramètres!$A$1:$I$89,5,0)</f>
        <v>119.68320000000003</v>
      </c>
      <c r="CV23" s="13">
        <f t="shared" si="41"/>
        <v>31.601099532596194</v>
      </c>
      <c r="CW23" s="20">
        <f t="shared" si="13"/>
        <v>263.48682168593842</v>
      </c>
      <c r="CX23" s="59">
        <f t="shared" si="14"/>
        <v>513.21699768172573</v>
      </c>
      <c r="CY23" s="59">
        <f ca="1">AVERAGE(OFFSET($CX$3,0,0,'Données projet'!$E$13+1,1))-AVERAGE(OFFSET($H$3,0,0,'Données projet'!$E$13+1,1))</f>
        <v>331.14297110116479</v>
      </c>
      <c r="CZ23" s="59">
        <f t="shared" si="42"/>
        <v>397.33434551047685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43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61.441563150366221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5</v>
      </c>
      <c r="DO23" s="12">
        <f>IF('Données projet'!$A$166&gt;35,DO22+DN23-DW22,IF(A23&lt;'Données projet'!$A$166,$DL$205^A23,IF(A23='Données projet'!$A$166,'Données projet'!$B$166,DO22+DN23-DW22)))</f>
        <v>141.00000000000003</v>
      </c>
      <c r="DP23" s="17">
        <f>DO23*VLOOKUP('Données projet'!$B$14,Paramètres!$A$1:$I$89,3,0)*VLOOKUP('Données projet'!$B$14,Paramètres!$A$1:$I$89,5,0)</f>
        <v>103.38120000000002</v>
      </c>
      <c r="DQ23" s="13">
        <f t="shared" si="43"/>
        <v>27.765956260923325</v>
      </c>
      <c r="DR23" s="20">
        <f t="shared" si="16"/>
        <v>228.41463048777482</v>
      </c>
      <c r="DS23" s="59">
        <f t="shared" si="17"/>
        <v>478.14480648356209</v>
      </c>
      <c r="DT23" s="59">
        <f ca="1">AVERAGE(OFFSET($DS$3,0,0,'Données projet'!$E$14+1,1))-AVERAGE(OFFSET($H$3,0,0,'Données projet'!$E$14+1,1))</f>
        <v>245.16221536020706</v>
      </c>
      <c r="DU23" s="59">
        <f t="shared" si="44"/>
        <v>222.86730804976878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61.441563150366221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102</v>
      </c>
      <c r="EH23" s="12">
        <f>VLOOKUP(A23,'Données projet'!$A$191:$I$211,9,0)</f>
        <v>13.8</v>
      </c>
      <c r="EI23" s="12">
        <f t="array" ref="EI23">INDEX(EH:EH,MIN(IF(ISNUMBER(EH23:EH219),ROW(EH23:EH219),"")))</f>
        <v>13.8</v>
      </c>
      <c r="EJ23" s="12">
        <f>IF('Données projet'!$A$192&gt;35,EJ22+EI23-ER22,IF(A23&lt;'Données projet'!$A$192,$EG$205^A23,IF(A23='Données projet'!$A$192,'Données projet'!$B$192,EJ22+EI23-ER22)))</f>
        <v>101.99999999999999</v>
      </c>
      <c r="EK23" s="17">
        <f>EJ23*VLOOKUP('Données projet'!$B$15,Paramètres!$A$1:$I$89,3,0)*VLOOKUP('Données projet'!$B$15,Paramètres!$A$1:$I$89,5,0)</f>
        <v>81.151200000000003</v>
      </c>
      <c r="EL23" s="13">
        <f t="shared" si="45"/>
        <v>22.418424032002342</v>
      </c>
      <c r="EM23" s="20">
        <f t="shared" si="19"/>
        <v>180.38376185573739</v>
      </c>
      <c r="EN23" s="59">
        <f t="shared" si="20"/>
        <v>430.11393785152467</v>
      </c>
      <c r="EO23" s="59">
        <f ca="1">AVERAGE(OFFSET($EN$3,0,0,'Données projet'!$E$15+1,1))-AVERAGE(OFFSET($H$3,0,0,'Données projet'!$E$15+1,1))</f>
        <v>364.9836612099819</v>
      </c>
      <c r="EP23" s="59">
        <f t="shared" si="46"/>
        <v>354.75746837578413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35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61.441563150366221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61.441563150366221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61.441563150366221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2.4290000000000003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8.9063333333333343</v>
      </c>
      <c r="H24" s="66">
        <f t="shared" si="1"/>
        <v>221.04133333333334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61.590032895909026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7.2</v>
      </c>
      <c r="N24" s="13">
        <f>IF('Données projet'!$A$36&gt;35,N23+M24-V23,IF(A24&lt;'Données projet'!$A$36,$K$205^A24,IF(A24='Données projet'!$A$36,'Données projet'!$B$36,N23+M24-V23)))</f>
        <v>74.2</v>
      </c>
      <c r="O24" s="13">
        <f>N24*VLOOKUP('Données projet'!$B$9,Paramètres!$A$1:$I$89,3,0)*VLOOKUP('Données projet'!$B$9,Paramètres!$A$1:$I$89,5,0)</f>
        <v>67.136160000000004</v>
      </c>
      <c r="P24" s="13">
        <f t="shared" si="33"/>
        <v>18.960545405756019</v>
      </c>
      <c r="Q24" s="20">
        <f t="shared" si="2"/>
        <v>149.95176191502506</v>
      </c>
      <c r="R24" s="59">
        <f t="shared" si="0"/>
        <v>401.44854920002479</v>
      </c>
      <c r="S24" s="59">
        <f ca="1">AVERAGE(OFFSET($R$3,0,0,'Données projet'!$E$9+1,1))-AVERAGE(OFFSET($H$3,0,0,'Données projet'!$E$9+1,1))</f>
        <v>455.60094939086878</v>
      </c>
      <c r="T24" s="59">
        <f t="shared" si="34"/>
        <v>287.49979934947112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61.590032895909026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10</v>
      </c>
      <c r="AI24" s="13">
        <f>IF('Données projet'!$A$62&gt;35,AI23+AH24-AQ23,IF(A24&lt;'Données projet'!$A$62,$AF$205^A24,IF(A24='Données projet'!$A$62,'Données projet'!$B$62,AI23+AH24-AQ23)))</f>
        <v>100</v>
      </c>
      <c r="AJ24" s="13">
        <f>AI24*VLOOKUP('Données projet'!$B$10,Paramètres!$A$1:$I$89,3,0)*VLOOKUP('Données projet'!$B$10,Paramètres!$A$1:$I$89,5,0)</f>
        <v>78</v>
      </c>
      <c r="AK24" s="13">
        <f t="shared" si="35"/>
        <v>21.647455512768612</v>
      </c>
      <c r="AL24" s="20">
        <f t="shared" si="4"/>
        <v>173.55265168473866</v>
      </c>
      <c r="AM24" s="59">
        <f t="shared" si="5"/>
        <v>425.04943896973839</v>
      </c>
      <c r="AN24" s="59">
        <f ca="1">AVERAGE(OFFSET($AM$3,0,0,'Données projet'!$E$10+1,1))-AVERAGE(OFFSET($H$3,0,0,'Données projet'!$E$10+1,1))</f>
        <v>369.26509132111897</v>
      </c>
      <c r="AO24" s="59">
        <f t="shared" si="36"/>
        <v>350.51628439233525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61.590032895909026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14.8</v>
      </c>
      <c r="BD24" s="12">
        <f>IF('Données projet'!$A$88&gt;35,BD23+BC24-BL23,IF(A24&lt;'Données projet'!$A$88,$BA$205^A24,IF(A24='Données projet'!$A$88,'Données projet'!$B$88,BD23+BC24-BL23)))</f>
        <v>81.799999999999983</v>
      </c>
      <c r="BE24" s="13">
        <f>BD24*VLOOKUP('Données projet'!$B$11,Paramètres!$A$1:$I$89,3,0)*VLOOKUP('Données projet'!$B$11,Paramètres!$A$1:$I$89,5,0)</f>
        <v>79.116959999999978</v>
      </c>
      <c r="BF24" s="13">
        <f t="shared" si="37"/>
        <v>21.921136983197027</v>
      </c>
      <c r="BG24" s="20">
        <f t="shared" si="7"/>
        <v>175.97468557906811</v>
      </c>
      <c r="BH24" s="59">
        <f t="shared" si="8"/>
        <v>427.47147286406789</v>
      </c>
      <c r="BI24" s="59">
        <f ca="1">AVERAGE(OFFSET($BH$3,0,0,'Données projet'!$E$11+1,1))-AVERAGE(OFFSET($H$3,0,0,'Données projet'!$E$11+1,1))</f>
        <v>433.03147896464901</v>
      </c>
      <c r="BJ24" s="59">
        <f t="shared" si="38"/>
        <v>419.62680748045614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61.590032895909026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10.4</v>
      </c>
      <c r="BY24" s="12">
        <f>IF('Données projet'!$A$114&gt;35,BY23+BX24-CG23,IF(A24&lt;'Données projet'!$A$114,$BV$205^A24,IF(A24='Données projet'!$A$114,'Données projet'!$B$114,BY23+BX24-CG23)))</f>
        <v>146.40000000000003</v>
      </c>
      <c r="BZ24" s="13">
        <f>BY24*VLOOKUP('Données projet'!$B$12,Paramètres!$A$1:$I$89,3,0)*VLOOKUP('Données projet'!$B$12,Paramètres!$A$1:$I$89,5,0)</f>
        <v>139.31424000000004</v>
      </c>
      <c r="CA24" s="13">
        <f t="shared" si="39"/>
        <v>36.139862641388611</v>
      </c>
      <c r="CB24" s="20">
        <f t="shared" si="10"/>
        <v>305.58256210041856</v>
      </c>
      <c r="CC24" s="59">
        <f t="shared" si="11"/>
        <v>557.07934938541825</v>
      </c>
      <c r="CD24" s="59">
        <f ca="1">AVERAGE(OFFSET($CC$3,0,0,'Données projet'!$E$12+1,1))-AVERAGE(OFFSET($H$3,0,0,'Données projet'!$E$12+1,1))</f>
        <v>464.14483532651036</v>
      </c>
      <c r="CE24" s="59">
        <f t="shared" si="40"/>
        <v>478.54999024966878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61.590032895909026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13.8</v>
      </c>
      <c r="CT24" s="12">
        <f>IF('Données projet'!$A$140&gt;35,CT23+CS24-DB23,IF(A24&lt;'Données projet'!$A$140,$CQ$205^A24,IF(A24='Données projet'!$A$140,'Données projet'!$B$140,CT23+CS24-DB23)))</f>
        <v>107.80000000000001</v>
      </c>
      <c r="CU24" s="17">
        <f>CT24*VLOOKUP('Données projet'!$B$13,Paramètres!$A$1:$I$89,3,0)*VLOOKUP('Données projet'!$B$13,Paramètres!$A$1:$I$89,5,0)</f>
        <v>94.174080000000018</v>
      </c>
      <c r="CV24" s="13">
        <f t="shared" si="41"/>
        <v>25.569241067746205</v>
      </c>
      <c r="CW24" s="20">
        <f t="shared" si="13"/>
        <v>208.55295085965801</v>
      </c>
      <c r="CX24" s="59">
        <f t="shared" si="14"/>
        <v>460.04973814465779</v>
      </c>
      <c r="CY24" s="59">
        <f ca="1">AVERAGE(OFFSET($CX$3,0,0,'Données projet'!$E$13+1,1))-AVERAGE(OFFSET($H$3,0,0,'Données projet'!$E$13+1,1))</f>
        <v>331.14297110116479</v>
      </c>
      <c r="CZ24" s="59">
        <f t="shared" si="42"/>
        <v>397.33434551047685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61.590032895909026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5</v>
      </c>
      <c r="DO24" s="12">
        <f>IF('Données projet'!$A$166&gt;35,DO23+DN24-DW23,IF(A24&lt;'Données projet'!$A$166,$DL$205^A24,IF(A24='Données projet'!$A$166,'Données projet'!$B$166,DO23+DN24-DW23)))</f>
        <v>146.00000000000003</v>
      </c>
      <c r="DP24" s="17">
        <f>DO24*VLOOKUP('Données projet'!$B$14,Paramètres!$A$1:$I$89,3,0)*VLOOKUP('Données projet'!$B$14,Paramètres!$A$1:$I$89,5,0)</f>
        <v>107.0472</v>
      </c>
      <c r="DQ24" s="13">
        <f t="shared" si="43"/>
        <v>28.634183951187907</v>
      </c>
      <c r="DR24" s="20">
        <f t="shared" si="16"/>
        <v>236.3117437149856</v>
      </c>
      <c r="DS24" s="59">
        <f t="shared" si="17"/>
        <v>487.80853099998535</v>
      </c>
      <c r="DT24" s="59">
        <f ca="1">AVERAGE(OFFSET($DS$3,0,0,'Données projet'!$E$14+1,1))-AVERAGE(OFFSET($H$3,0,0,'Données projet'!$E$14+1,1))</f>
        <v>245.16221536020706</v>
      </c>
      <c r="DU24" s="59">
        <f t="shared" si="44"/>
        <v>222.86730804976878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61.590032895909026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14.8</v>
      </c>
      <c r="EJ24" s="12">
        <f>IF('Données projet'!$A$192&gt;35,EJ23+EI24-ER23,IF(A24&lt;'Données projet'!$A$192,$EG$205^A24,IF(A24='Données projet'!$A$192,'Données projet'!$B$192,EJ23+EI24-ER23)))</f>
        <v>81.799999999999983</v>
      </c>
      <c r="EK24" s="17">
        <f>EJ24*VLOOKUP('Données projet'!$B$15,Paramètres!$A$1:$I$89,3,0)*VLOOKUP('Données projet'!$B$15,Paramètres!$A$1:$I$89,5,0)</f>
        <v>65.080079999999981</v>
      </c>
      <c r="EL24" s="13">
        <f t="shared" si="45"/>
        <v>18.44653442602603</v>
      </c>
      <c r="EM24" s="20">
        <f t="shared" si="19"/>
        <v>145.47552012532864</v>
      </c>
      <c r="EN24" s="59">
        <f t="shared" si="20"/>
        <v>396.97230741032843</v>
      </c>
      <c r="EO24" s="59">
        <f ca="1">AVERAGE(OFFSET($EN$3,0,0,'Données projet'!$E$15+1,1))-AVERAGE(OFFSET($H$3,0,0,'Données projet'!$E$15+1,1))</f>
        <v>364.9836612099819</v>
      </c>
      <c r="EP24" s="59">
        <f t="shared" si="46"/>
        <v>354.75746837578413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61.590032895909026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61.590032895909026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61.590032895909026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2.4290000000000003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8.9063333333333343</v>
      </c>
      <c r="H25" s="66">
        <f t="shared" si="1"/>
        <v>221.04133333333334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61.735927023295282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7.2</v>
      </c>
      <c r="N25" s="13">
        <f>IF('Données projet'!$A$36&gt;35,N24+M25-V24,IF(A25&lt;'Données projet'!$A$36,$K$205^A25,IF(A25='Données projet'!$A$36,'Données projet'!$B$36,N24+M25-V24)))</f>
        <v>81.400000000000006</v>
      </c>
      <c r="O25" s="13">
        <f>N25*VLOOKUP('Données projet'!$B$9,Paramètres!$A$1:$I$89,3,0)*VLOOKUP('Données projet'!$B$9,Paramètres!$A$1:$I$89,5,0)</f>
        <v>73.650720000000007</v>
      </c>
      <c r="P25" s="13">
        <f t="shared" si="33"/>
        <v>20.577360172493922</v>
      </c>
      <c r="Q25" s="20">
        <f t="shared" si="2"/>
        <v>164.11390630042692</v>
      </c>
      <c r="R25" s="59">
        <f t="shared" si="0"/>
        <v>417.36786094139853</v>
      </c>
      <c r="S25" s="59">
        <f ca="1">AVERAGE(OFFSET($R$3,0,0,'Données projet'!$E$9+1,1))-AVERAGE(OFFSET($H$3,0,0,'Données projet'!$E$9+1,1))</f>
        <v>455.60094939086878</v>
      </c>
      <c r="T25" s="59">
        <f t="shared" si="34"/>
        <v>287.49979934947112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61.735927023295282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10</v>
      </c>
      <c r="AI25" s="13">
        <f>IF('Données projet'!$A$62&gt;35,AI24+AH25-AQ24,IF(A25&lt;'Données projet'!$A$62,$AF$205^A25,IF(A25='Données projet'!$A$62,'Données projet'!$B$62,AI24+AH25-AQ24)))</f>
        <v>110</v>
      </c>
      <c r="AJ25" s="13">
        <f>AI25*VLOOKUP('Données projet'!$B$10,Paramètres!$A$1:$I$89,3,0)*VLOOKUP('Données projet'!$B$10,Paramètres!$A$1:$I$89,5,0)</f>
        <v>85.8</v>
      </c>
      <c r="AK25" s="13">
        <f t="shared" si="35"/>
        <v>23.549485995669766</v>
      </c>
      <c r="AL25" s="20">
        <f t="shared" si="4"/>
        <v>190.45035477579151</v>
      </c>
      <c r="AM25" s="59">
        <f t="shared" si="5"/>
        <v>443.70430941676312</v>
      </c>
      <c r="AN25" s="59">
        <f ca="1">AVERAGE(OFFSET($AM$3,0,0,'Données projet'!$E$10+1,1))-AVERAGE(OFFSET($H$3,0,0,'Données projet'!$E$10+1,1))</f>
        <v>369.26509132111897</v>
      </c>
      <c r="AO25" s="59">
        <f t="shared" si="36"/>
        <v>350.51628439233525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61.735927023295282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14.8</v>
      </c>
      <c r="BD25" s="12">
        <f>IF('Données projet'!$A$88&gt;35,BD24+BC25-BL24,IF(A25&lt;'Données projet'!$A$88,$BA$205^A25,IF(A25='Données projet'!$A$88,'Données projet'!$B$88,BD24+BC25-BL24)))</f>
        <v>96.59999999999998</v>
      </c>
      <c r="BE25" s="13">
        <f>BD25*VLOOKUP('Données projet'!$B$11,Paramètres!$A$1:$I$89,3,0)*VLOOKUP('Données projet'!$B$11,Paramètres!$A$1:$I$89,5,0)</f>
        <v>93.431519999999992</v>
      </c>
      <c r="BF25" s="13">
        <f t="shared" si="37"/>
        <v>25.391014045496377</v>
      </c>
      <c r="BG25" s="20">
        <f t="shared" si="7"/>
        <v>206.94924679590613</v>
      </c>
      <c r="BH25" s="59">
        <f t="shared" si="8"/>
        <v>460.20320143687775</v>
      </c>
      <c r="BI25" s="59">
        <f ca="1">AVERAGE(OFFSET($BH$3,0,0,'Données projet'!$E$11+1,1))-AVERAGE(OFFSET($H$3,0,0,'Données projet'!$E$11+1,1))</f>
        <v>433.03147896464901</v>
      </c>
      <c r="BJ25" s="59">
        <f t="shared" si="38"/>
        <v>419.62680748045614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61.735927023295282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10.4</v>
      </c>
      <c r="BY25" s="12">
        <f>IF('Données projet'!$A$114&gt;35,BY24+BX25-CG24,IF(A25&lt;'Données projet'!$A$114,$BV$205^A25,IF(A25='Données projet'!$A$114,'Données projet'!$B$114,BY24+BX25-CG24)))</f>
        <v>156.80000000000004</v>
      </c>
      <c r="BZ25" s="13">
        <f>BY25*VLOOKUP('Données projet'!$B$12,Paramètres!$A$1:$I$89,3,0)*VLOOKUP('Données projet'!$B$12,Paramètres!$A$1:$I$89,5,0)</f>
        <v>149.21088000000003</v>
      </c>
      <c r="CA25" s="13">
        <f t="shared" si="39"/>
        <v>38.399200254302222</v>
      </c>
      <c r="CB25" s="20">
        <f t="shared" si="10"/>
        <v>326.75422310957646</v>
      </c>
      <c r="CC25" s="59">
        <f t="shared" si="11"/>
        <v>580.00817775054804</v>
      </c>
      <c r="CD25" s="59">
        <f ca="1">AVERAGE(OFFSET($CC$3,0,0,'Données projet'!$E$12+1,1))-AVERAGE(OFFSET($H$3,0,0,'Données projet'!$E$12+1,1))</f>
        <v>464.14483532651036</v>
      </c>
      <c r="CE25" s="59">
        <f t="shared" si="40"/>
        <v>478.54999024966878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61.735927023295282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13.8</v>
      </c>
      <c r="CT25" s="12">
        <f>IF('Données projet'!$A$140&gt;35,CT24+CS25-DB24,IF(A25&lt;'Données projet'!$A$140,$CQ$205^A25,IF(A25='Données projet'!$A$140,'Données projet'!$B$140,CT24+CS25-DB24)))</f>
        <v>121.60000000000001</v>
      </c>
      <c r="CU25" s="17">
        <f>CT25*VLOOKUP('Données projet'!$B$13,Paramètres!$A$1:$I$89,3,0)*VLOOKUP('Données projet'!$B$13,Paramètres!$A$1:$I$89,5,0)</f>
        <v>106.22976000000003</v>
      </c>
      <c r="CV25" s="13">
        <f t="shared" si="41"/>
        <v>28.440891625171492</v>
      </c>
      <c r="CW25" s="20">
        <f t="shared" si="13"/>
        <v>234.55138491384039</v>
      </c>
      <c r="CX25" s="59">
        <f t="shared" si="14"/>
        <v>487.80533955481201</v>
      </c>
      <c r="CY25" s="59">
        <f ca="1">AVERAGE(OFFSET($CX$3,0,0,'Données projet'!$E$13+1,1))-AVERAGE(OFFSET($H$3,0,0,'Données projet'!$E$13+1,1))</f>
        <v>331.14297110116479</v>
      </c>
      <c r="CZ25" s="59">
        <f t="shared" si="42"/>
        <v>397.33434551047685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61.735927023295282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>
        <f>VLOOKUP(A25,'Données projet'!$A$165:$I$185,2,0)</f>
        <v>151</v>
      </c>
      <c r="DM25" s="12">
        <f>VLOOKUP(A25,'Données projet'!$A$165:$I$185,9,0)</f>
        <v>5</v>
      </c>
      <c r="DN25" s="12">
        <f t="array" ref="DN25">INDEX(DM:DM,MIN(IF(ISNUMBER(DM25:DM221),ROW(DM25:DM221),"")))</f>
        <v>5</v>
      </c>
      <c r="DO25" s="12">
        <f>IF('Données projet'!$A$166&gt;35,DO24+DN25-DW24,IF(A25&lt;'Données projet'!$A$166,$DL$205^A25,IF(A25='Données projet'!$A$166,'Données projet'!$B$166,DO24+DN25-DW24)))</f>
        <v>151.00000000000003</v>
      </c>
      <c r="DP25" s="17">
        <f>DO25*VLOOKUP('Données projet'!$B$14,Paramètres!$A$1:$I$89,3,0)*VLOOKUP('Données projet'!$B$14,Paramètres!$A$1:$I$89,5,0)</f>
        <v>110.71320000000003</v>
      </c>
      <c r="DQ25" s="13">
        <f t="shared" si="43"/>
        <v>29.498956799987518</v>
      </c>
      <c r="DR25" s="20">
        <f t="shared" si="16"/>
        <v>244.20283975997833</v>
      </c>
      <c r="DS25" s="59">
        <f t="shared" si="17"/>
        <v>497.45679440094995</v>
      </c>
      <c r="DT25" s="59">
        <f ca="1">AVERAGE(OFFSET($DS$3,0,0,'Données projet'!$E$14+1,1))-AVERAGE(OFFSET($H$3,0,0,'Données projet'!$E$14+1,1))</f>
        <v>245.16221536020706</v>
      </c>
      <c r="DU25" s="59">
        <f t="shared" si="44"/>
        <v>222.86730804976878</v>
      </c>
      <c r="DV25" s="15">
        <f>IF(ISNA(VLOOKUP(A25,'Données projet'!$A$165:$I$185,3,0)),0,VLOOKUP(A25,'Données projet'!$A$165:$I$185,3,0))</f>
        <v>2</v>
      </c>
      <c r="DW25" s="15">
        <f>IF(ISNA(VLOOKUP(A25,'Données projet'!$A$165:$I$185,4,0)),0,VLOOKUP(A25,'Données projet'!$A$165:$I$185,4,0))</f>
        <v>54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61.735927023295282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14.8</v>
      </c>
      <c r="EJ25" s="12">
        <f>IF('Données projet'!$A$192&gt;35,EJ24+EI25-ER24,IF(A25&lt;'Données projet'!$A$192,$EG$205^A25,IF(A25='Données projet'!$A$192,'Données projet'!$B$192,EJ24+EI25-ER24)))</f>
        <v>96.59999999999998</v>
      </c>
      <c r="EK25" s="17">
        <f>EJ25*VLOOKUP('Données projet'!$B$15,Paramètres!$A$1:$I$89,3,0)*VLOOKUP('Données projet'!$B$15,Paramètres!$A$1:$I$89,5,0)</f>
        <v>76.854959999999991</v>
      </c>
      <c r="EL25" s="13">
        <f t="shared" si="45"/>
        <v>21.366419773799993</v>
      </c>
      <c r="EM25" s="20">
        <f t="shared" si="19"/>
        <v>171.06890310603498</v>
      </c>
      <c r="EN25" s="59">
        <f t="shared" si="20"/>
        <v>424.32285774700659</v>
      </c>
      <c r="EO25" s="59">
        <f ca="1">AVERAGE(OFFSET($EN$3,0,0,'Données projet'!$E$15+1,1))-AVERAGE(OFFSET($H$3,0,0,'Données projet'!$E$15+1,1))</f>
        <v>364.9836612099819</v>
      </c>
      <c r="EP25" s="59">
        <f t="shared" si="46"/>
        <v>354.75746837578413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61.735927023295282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61.735927023295282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61.735927023295282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2.4290000000000003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8.9063333333333343</v>
      </c>
      <c r="H26" s="66">
        <f t="shared" si="1"/>
        <v>221.04133333333334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61.879290213741797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7.2</v>
      </c>
      <c r="N26" s="13">
        <f>IF('Données projet'!$A$36&gt;35,N25+M26-V25,IF(A26&lt;'Données projet'!$A$36,$K$205^A26,IF(A26='Données projet'!$A$36,'Données projet'!$B$36,N25+M26-V25)))</f>
        <v>88.600000000000009</v>
      </c>
      <c r="O26" s="13">
        <f>N26*VLOOKUP('Données projet'!$B$9,Paramètres!$A$1:$I$89,3,0)*VLOOKUP('Données projet'!$B$9,Paramètres!$A$1:$I$89,5,0)</f>
        <v>80.165279999999996</v>
      </c>
      <c r="P26" s="13">
        <f t="shared" si="33"/>
        <v>22.177591092468788</v>
      </c>
      <c r="Q26" s="20">
        <f t="shared" si="2"/>
        <v>178.24716715271646</v>
      </c>
      <c r="R26" s="59">
        <f t="shared" si="0"/>
        <v>433.24900904754747</v>
      </c>
      <c r="S26" s="59">
        <f ca="1">AVERAGE(OFFSET($R$3,0,0,'Données projet'!$E$9+1,1))-AVERAGE(OFFSET($H$3,0,0,'Données projet'!$E$9+1,1))</f>
        <v>455.60094939086878</v>
      </c>
      <c r="T26" s="59">
        <f t="shared" si="34"/>
        <v>287.49979934947112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61.879290213741797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10</v>
      </c>
      <c r="AI26" s="13">
        <f>IF('Données projet'!$A$62&gt;35,AI25+AH26-AQ25,IF(A26&lt;'Données projet'!$A$62,$AF$205^A26,IF(A26='Données projet'!$A$62,'Données projet'!$B$62,AI25+AH26-AQ25)))</f>
        <v>120</v>
      </c>
      <c r="AJ26" s="13">
        <f>AI26*VLOOKUP('Données projet'!$B$10,Paramètres!$A$1:$I$89,3,0)*VLOOKUP('Données projet'!$B$10,Paramètres!$A$1:$I$89,5,0)</f>
        <v>93.600000000000009</v>
      </c>
      <c r="AK26" s="13">
        <f t="shared" si="35"/>
        <v>25.431466524572937</v>
      </c>
      <c r="AL26" s="20">
        <f t="shared" si="4"/>
        <v>207.31313753029789</v>
      </c>
      <c r="AM26" s="59">
        <f t="shared" si="5"/>
        <v>462.31497942512897</v>
      </c>
      <c r="AN26" s="59">
        <f ca="1">AVERAGE(OFFSET($AM$3,0,0,'Données projet'!$E$10+1,1))-AVERAGE(OFFSET($H$3,0,0,'Données projet'!$E$10+1,1))</f>
        <v>369.26509132111897</v>
      </c>
      <c r="AO26" s="59">
        <f t="shared" si="36"/>
        <v>350.51628439233525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61.879290213741797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14.8</v>
      </c>
      <c r="BD26" s="12">
        <f>IF('Données projet'!$A$88&gt;35,BD25+BC26-BL25,IF(A26&lt;'Données projet'!$A$88,$BA$205^A26,IF(A26='Données projet'!$A$88,'Données projet'!$B$88,BD25+BC26-BL25)))</f>
        <v>111.39999999999998</v>
      </c>
      <c r="BE26" s="13">
        <f>BD26*VLOOKUP('Données projet'!$B$11,Paramètres!$A$1:$I$89,3,0)*VLOOKUP('Données projet'!$B$11,Paramètres!$A$1:$I$89,5,0)</f>
        <v>107.74607999999998</v>
      </c>
      <c r="BF26" s="13">
        <f t="shared" si="37"/>
        <v>28.799305277051602</v>
      </c>
      <c r="BG26" s="20">
        <f t="shared" si="7"/>
        <v>237.81654602419815</v>
      </c>
      <c r="BH26" s="59">
        <f t="shared" si="8"/>
        <v>492.81838791902919</v>
      </c>
      <c r="BI26" s="59">
        <f ca="1">AVERAGE(OFFSET($BH$3,0,0,'Données projet'!$E$11+1,1))-AVERAGE(OFFSET($H$3,0,0,'Données projet'!$E$11+1,1))</f>
        <v>433.03147896464901</v>
      </c>
      <c r="BJ26" s="59">
        <f t="shared" si="38"/>
        <v>419.62680748045614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61.879290213741797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10.4</v>
      </c>
      <c r="BY26" s="12">
        <f>IF('Données projet'!$A$114&gt;35,BY25+BX26-CG25,IF(A26&lt;'Données projet'!$A$114,$BV$205^A26,IF(A26='Données projet'!$A$114,'Données projet'!$B$114,BY25+BX26-CG25)))</f>
        <v>167.20000000000005</v>
      </c>
      <c r="BZ26" s="13">
        <f>BY26*VLOOKUP('Données projet'!$B$12,Paramètres!$A$1:$I$89,3,0)*VLOOKUP('Données projet'!$B$12,Paramètres!$A$1:$I$89,5,0)</f>
        <v>159.10752000000002</v>
      </c>
      <c r="CA26" s="13">
        <f t="shared" si="39"/>
        <v>40.64114856504164</v>
      </c>
      <c r="CB26" s="20">
        <f t="shared" si="10"/>
        <v>347.89559775078084</v>
      </c>
      <c r="CC26" s="59">
        <f t="shared" si="11"/>
        <v>602.89743964561194</v>
      </c>
      <c r="CD26" s="59">
        <f ca="1">AVERAGE(OFFSET($CC$3,0,0,'Données projet'!$E$12+1,1))-AVERAGE(OFFSET($H$3,0,0,'Données projet'!$E$12+1,1))</f>
        <v>464.14483532651036</v>
      </c>
      <c r="CE26" s="59">
        <f t="shared" si="40"/>
        <v>478.54999024966878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61.879290213741797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13.8</v>
      </c>
      <c r="CT26" s="12">
        <f>IF('Données projet'!$A$140&gt;35,CT25+CS26-DB25,IF(A26&lt;'Données projet'!$A$140,$CQ$205^A26,IF(A26='Données projet'!$A$140,'Données projet'!$B$140,CT25+CS26-DB25)))</f>
        <v>135.4</v>
      </c>
      <c r="CU26" s="17">
        <f>CT26*VLOOKUP('Données projet'!$B$13,Paramètres!$A$1:$I$89,3,0)*VLOOKUP('Données projet'!$B$13,Paramètres!$A$1:$I$89,5,0)</f>
        <v>118.28544000000002</v>
      </c>
      <c r="CV26" s="13">
        <f t="shared" si="41"/>
        <v>31.274772013169596</v>
      </c>
      <c r="CW26" s="20">
        <f t="shared" si="13"/>
        <v>260.48403592293715</v>
      </c>
      <c r="CX26" s="59">
        <f t="shared" si="14"/>
        <v>515.48587781776814</v>
      </c>
      <c r="CY26" s="59">
        <f ca="1">AVERAGE(OFFSET($CX$3,0,0,'Données projet'!$E$13+1,1))-AVERAGE(OFFSET($H$3,0,0,'Données projet'!$E$13+1,1))</f>
        <v>331.14297110116479</v>
      </c>
      <c r="CZ26" s="59">
        <f t="shared" si="42"/>
        <v>397.33434551047685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61.879290213741797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6.6</v>
      </c>
      <c r="DO26" s="12">
        <f>IF('Données projet'!$A$166&gt;35,DO25+DN26-DW25,IF(A26&lt;'Données projet'!$A$166,$DL$205^A26,IF(A26='Données projet'!$A$166,'Données projet'!$B$166,DO25+DN26-DW25)))</f>
        <v>103.60000000000002</v>
      </c>
      <c r="DP26" s="17">
        <f>DO26*VLOOKUP('Données projet'!$B$14,Paramètres!$A$1:$I$89,3,0)*VLOOKUP('Données projet'!$B$14,Paramètres!$A$1:$I$89,5,0)</f>
        <v>75.959520000000012</v>
      </c>
      <c r="DQ26" s="13">
        <f t="shared" si="43"/>
        <v>21.146305742114752</v>
      </c>
      <c r="DR26" s="20">
        <f t="shared" si="16"/>
        <v>169.1259798341832</v>
      </c>
      <c r="DS26" s="59">
        <f t="shared" si="17"/>
        <v>424.12782172901427</v>
      </c>
      <c r="DT26" s="59">
        <f ca="1">AVERAGE(OFFSET($DS$3,0,0,'Données projet'!$E$14+1,1))-AVERAGE(OFFSET($H$3,0,0,'Données projet'!$E$14+1,1))</f>
        <v>245.16221536020706</v>
      </c>
      <c r="DU26" s="59">
        <f t="shared" si="44"/>
        <v>222.86730804976878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61.879290213741797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14.8</v>
      </c>
      <c r="EJ26" s="12">
        <f>IF('Données projet'!$A$192&gt;35,EJ25+EI26-ER25,IF(A26&lt;'Données projet'!$A$192,$EG$205^A26,IF(A26='Données projet'!$A$192,'Données projet'!$B$192,EJ25+EI26-ER25)))</f>
        <v>111.39999999999998</v>
      </c>
      <c r="EK26" s="17">
        <f>EJ26*VLOOKUP('Données projet'!$B$15,Paramètres!$A$1:$I$89,3,0)*VLOOKUP('Données projet'!$B$15,Paramètres!$A$1:$I$89,5,0)</f>
        <v>88.629839999999987</v>
      </c>
      <c r="EL26" s="13">
        <f t="shared" si="45"/>
        <v>24.23448093253452</v>
      </c>
      <c r="EM26" s="20">
        <f t="shared" si="19"/>
        <v>196.57202562416424</v>
      </c>
      <c r="EN26" s="59">
        <f t="shared" si="20"/>
        <v>451.57386751899526</v>
      </c>
      <c r="EO26" s="59">
        <f ca="1">AVERAGE(OFFSET($EN$3,0,0,'Données projet'!$E$15+1,1))-AVERAGE(OFFSET($H$3,0,0,'Données projet'!$E$15+1,1))</f>
        <v>364.9836612099819</v>
      </c>
      <c r="EP26" s="59">
        <f t="shared" si="46"/>
        <v>354.75746837578413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61.879290213741797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61.879290213741797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61.879290213741797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2.4290000000000003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8.9063333333333343</v>
      </c>
      <c r="H27" s="66">
        <f t="shared" si="1"/>
        <v>221.04133333333334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62.020166373346136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7.2</v>
      </c>
      <c r="N27" s="13">
        <f>IF('Données projet'!$A$36&gt;35,N26+M27-V26,IF(A27&lt;'Données projet'!$A$36,$K$205^A27,IF(A27='Données projet'!$A$36,'Données projet'!$B$36,N26+M27-V26)))</f>
        <v>95.800000000000011</v>
      </c>
      <c r="O27" s="13">
        <f>N27*VLOOKUP('Données projet'!$B$9,Paramètres!$A$1:$I$89,3,0)*VLOOKUP('Données projet'!$B$9,Paramètres!$A$1:$I$89,5,0)</f>
        <v>86.679839999999999</v>
      </c>
      <c r="P27" s="13">
        <f t="shared" si="33"/>
        <v>23.762739053789723</v>
      </c>
      <c r="Q27" s="20">
        <f t="shared" si="2"/>
        <v>192.35415851868379</v>
      </c>
      <c r="R27" s="59">
        <f t="shared" si="0"/>
        <v>449.0947685542863</v>
      </c>
      <c r="S27" s="59">
        <f ca="1">AVERAGE(OFFSET($R$3,0,0,'Données projet'!$E$9+1,1))-AVERAGE(OFFSET($H$3,0,0,'Données projet'!$E$9+1,1))</f>
        <v>455.60094939086878</v>
      </c>
      <c r="T27" s="59">
        <f t="shared" si="34"/>
        <v>287.49979934947112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62.020166373346136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10</v>
      </c>
      <c r="AI27" s="13">
        <f>IF('Données projet'!$A$62&gt;35,AI26+AH27-AQ26,IF(A27&lt;'Données projet'!$A$62,$AF$205^A27,IF(A27='Données projet'!$A$62,'Données projet'!$B$62,AI26+AH27-AQ26)))</f>
        <v>130</v>
      </c>
      <c r="AJ27" s="13">
        <f>AI27*VLOOKUP('Données projet'!$B$10,Paramètres!$A$1:$I$89,3,0)*VLOOKUP('Données projet'!$B$10,Paramètres!$A$1:$I$89,5,0)</f>
        <v>101.4</v>
      </c>
      <c r="AK27" s="13">
        <f t="shared" si="35"/>
        <v>27.295257887453797</v>
      </c>
      <c r="AL27" s="20">
        <f t="shared" si="4"/>
        <v>224.14424082064872</v>
      </c>
      <c r="AM27" s="59">
        <f t="shared" si="5"/>
        <v>480.88485085625121</v>
      </c>
      <c r="AN27" s="59">
        <f ca="1">AVERAGE(OFFSET($AM$3,0,0,'Données projet'!$E$10+1,1))-AVERAGE(OFFSET($H$3,0,0,'Données projet'!$E$10+1,1))</f>
        <v>369.26509132111897</v>
      </c>
      <c r="AO27" s="59">
        <f t="shared" si="36"/>
        <v>350.51628439233525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62.020166373346136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14.8</v>
      </c>
      <c r="BD27" s="12">
        <f>IF('Données projet'!$A$88&gt;35,BD26+BC27-BL26,IF(A27&lt;'Données projet'!$A$88,$BA$205^A27,IF(A27='Données projet'!$A$88,'Données projet'!$B$88,BD26+BC27-BL26)))</f>
        <v>126.19999999999997</v>
      </c>
      <c r="BE27" s="13">
        <f>BD27*VLOOKUP('Données projet'!$B$11,Paramètres!$A$1:$I$89,3,0)*VLOOKUP('Données projet'!$B$11,Paramètres!$A$1:$I$89,5,0)</f>
        <v>122.06063999999998</v>
      </c>
      <c r="BF27" s="13">
        <f t="shared" si="37"/>
        <v>32.155132449328661</v>
      </c>
      <c r="BG27" s="20">
        <f t="shared" si="7"/>
        <v>268.59247034924738</v>
      </c>
      <c r="BH27" s="59">
        <f t="shared" si="8"/>
        <v>525.33308038484984</v>
      </c>
      <c r="BI27" s="59">
        <f ca="1">AVERAGE(OFFSET($BH$3,0,0,'Données projet'!$E$11+1,1))-AVERAGE(OFFSET($H$3,0,0,'Données projet'!$E$11+1,1))</f>
        <v>433.03147896464901</v>
      </c>
      <c r="BJ27" s="59">
        <f t="shared" si="38"/>
        <v>419.62680748045614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62.020166373346136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10.4</v>
      </c>
      <c r="BY27" s="12">
        <f>IF('Données projet'!$A$114&gt;35,BY26+BX27-CG26,IF(A27&lt;'Données projet'!$A$114,$BV$205^A27,IF(A27='Données projet'!$A$114,'Données projet'!$B$114,BY26+BX27-CG26)))</f>
        <v>177.60000000000005</v>
      </c>
      <c r="BZ27" s="13">
        <f>BY27*VLOOKUP('Données projet'!$B$12,Paramètres!$A$1:$I$89,3,0)*VLOOKUP('Données projet'!$B$12,Paramètres!$A$1:$I$89,5,0)</f>
        <v>169.00416000000004</v>
      </c>
      <c r="CA27" s="13">
        <f t="shared" si="39"/>
        <v>42.866912347244458</v>
      </c>
      <c r="CB27" s="20">
        <f t="shared" si="10"/>
        <v>369.00878433811749</v>
      </c>
      <c r="CC27" s="59">
        <f t="shared" si="11"/>
        <v>625.74939437371995</v>
      </c>
      <c r="CD27" s="59">
        <f ca="1">AVERAGE(OFFSET($CC$3,0,0,'Données projet'!$E$12+1,1))-AVERAGE(OFFSET($H$3,0,0,'Données projet'!$E$12+1,1))</f>
        <v>464.14483532651036</v>
      </c>
      <c r="CE27" s="59">
        <f t="shared" si="40"/>
        <v>478.54999024966878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62.020166373346136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13.8</v>
      </c>
      <c r="CT27" s="12">
        <f>IF('Données projet'!$A$140&gt;35,CT26+CS27-DB26,IF(A27&lt;'Données projet'!$A$140,$CQ$205^A27,IF(A27='Données projet'!$A$140,'Données projet'!$B$140,CT26+CS27-DB26)))</f>
        <v>149.20000000000002</v>
      </c>
      <c r="CU27" s="17">
        <f>CT27*VLOOKUP('Données projet'!$B$13,Paramètres!$A$1:$I$89,3,0)*VLOOKUP('Données projet'!$B$13,Paramètres!$A$1:$I$89,5,0)</f>
        <v>130.34112000000005</v>
      </c>
      <c r="CV27" s="13">
        <f t="shared" si="41"/>
        <v>34.075170122989917</v>
      </c>
      <c r="CW27" s="20">
        <f t="shared" si="13"/>
        <v>286.35837196420749</v>
      </c>
      <c r="CX27" s="59">
        <f t="shared" si="14"/>
        <v>543.09898199981001</v>
      </c>
      <c r="CY27" s="59">
        <f ca="1">AVERAGE(OFFSET($CX$3,0,0,'Données projet'!$E$13+1,1))-AVERAGE(OFFSET($H$3,0,0,'Données projet'!$E$13+1,1))</f>
        <v>331.14297110116479</v>
      </c>
      <c r="CZ27" s="59">
        <f t="shared" si="42"/>
        <v>397.33434551047685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62.020166373346136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6.6</v>
      </c>
      <c r="DO27" s="12">
        <f>IF('Données projet'!$A$166&gt;35,DO26+DN27-DW26,IF(A27&lt;'Données projet'!$A$166,$DL$205^A27,IF(A27='Données projet'!$A$166,'Données projet'!$B$166,DO26+DN27-DW26)))</f>
        <v>110.20000000000002</v>
      </c>
      <c r="DP27" s="17">
        <f>DO27*VLOOKUP('Données projet'!$B$14,Paramètres!$A$1:$I$89,3,0)*VLOOKUP('Données projet'!$B$14,Paramètres!$A$1:$I$89,5,0)</f>
        <v>80.798640000000006</v>
      </c>
      <c r="DQ27" s="13">
        <f t="shared" si="43"/>
        <v>22.332342724937131</v>
      </c>
      <c r="DR27" s="20">
        <f t="shared" si="16"/>
        <v>179.61979491259885</v>
      </c>
      <c r="DS27" s="59">
        <f t="shared" si="17"/>
        <v>436.36040494820134</v>
      </c>
      <c r="DT27" s="59">
        <f ca="1">AVERAGE(OFFSET($DS$3,0,0,'Données projet'!$E$14+1,1))-AVERAGE(OFFSET($H$3,0,0,'Données projet'!$E$14+1,1))</f>
        <v>245.16221536020706</v>
      </c>
      <c r="DU27" s="59">
        <f t="shared" si="44"/>
        <v>222.86730804976878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62.020166373346136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14.8</v>
      </c>
      <c r="EJ27" s="12">
        <f>IF('Données projet'!$A$192&gt;35,EJ26+EI27-ER26,IF(A27&lt;'Données projet'!$A$192,$EG$205^A27,IF(A27='Données projet'!$A$192,'Données projet'!$B$192,EJ26+EI27-ER26)))</f>
        <v>126.19999999999997</v>
      </c>
      <c r="EK27" s="17">
        <f>EJ27*VLOOKUP('Données projet'!$B$15,Paramètres!$A$1:$I$89,3,0)*VLOOKUP('Données projet'!$B$15,Paramètres!$A$1:$I$89,5,0)</f>
        <v>100.40472</v>
      </c>
      <c r="EL27" s="13">
        <f t="shared" si="45"/>
        <v>27.058393830330502</v>
      </c>
      <c r="EM27" s="20">
        <f t="shared" si="19"/>
        <v>221.99825658782561</v>
      </c>
      <c r="EN27" s="59">
        <f t="shared" si="20"/>
        <v>478.73886662342812</v>
      </c>
      <c r="EO27" s="59">
        <f ca="1">AVERAGE(OFFSET($EN$3,0,0,'Données projet'!$E$15+1,1))-AVERAGE(OFFSET($H$3,0,0,'Données projet'!$E$15+1,1))</f>
        <v>364.9836612099819</v>
      </c>
      <c r="EP27" s="59">
        <f t="shared" si="46"/>
        <v>354.75746837578413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62.020166373346136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62.020166373346136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62.020166373346136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2.4290000000000003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8.9063333333333343</v>
      </c>
      <c r="H28" s="66">
        <f t="shared" si="1"/>
        <v>221.04133333333334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62.15859864653325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103</v>
      </c>
      <c r="L28" s="12">
        <f>VLOOKUP(A28,'Données projet'!$A$35:$I$55,9,0)</f>
        <v>7.2</v>
      </c>
      <c r="M28" s="12">
        <f t="array" ref="M28">INDEX(L:L,MIN(IF(ISNUMBER(L28:L224),ROW(L28:L224),"")))</f>
        <v>7.2</v>
      </c>
      <c r="N28" s="13">
        <f>IF('Données projet'!$A$36&gt;35,N27+M28-V27,IF(A28&lt;'Données projet'!$A$36,$K$205^A28,IF(A28='Données projet'!$A$36,'Données projet'!$B$36,N27+M28-V27)))</f>
        <v>103.00000000000001</v>
      </c>
      <c r="O28" s="13">
        <f>N28*VLOOKUP('Données projet'!$B$9,Paramètres!$A$1:$I$89,3,0)*VLOOKUP('Données projet'!$B$9,Paramètres!$A$1:$I$89,5,0)</f>
        <v>93.194400000000002</v>
      </c>
      <c r="P28" s="13">
        <f t="shared" si="33"/>
        <v>25.33406653691528</v>
      </c>
      <c r="Q28" s="20">
        <f t="shared" si="2"/>
        <v>206.43707921846078</v>
      </c>
      <c r="R28" s="59">
        <f t="shared" si="0"/>
        <v>464.90749647797156</v>
      </c>
      <c r="S28" s="59">
        <f ca="1">AVERAGE(OFFSET($R$3,0,0,'Données projet'!$E$9+1,1))-AVERAGE(OFFSET($H$3,0,0,'Données projet'!$E$9+1,1))</f>
        <v>455.60094939086878</v>
      </c>
      <c r="T28" s="59">
        <f t="shared" si="34"/>
        <v>287.49979934947112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28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62.15859864653325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140</v>
      </c>
      <c r="AG28" s="12">
        <f>VLOOKUP(A28,'Données projet'!$A$61:$I$81,9,0)</f>
        <v>10</v>
      </c>
      <c r="AH28" s="12">
        <f t="array" ref="AH28">INDEX(AG:AG,MIN(IF(ISNUMBER(AG28:AG224),ROW(AG28:AG224),"")))</f>
        <v>10</v>
      </c>
      <c r="AI28" s="13">
        <f>IF('Données projet'!$A$62&gt;35,AI27+AH28-AQ27,IF(A28&lt;'Données projet'!$A$62,$AF$205^A28,IF(A28='Données projet'!$A$62,'Données projet'!$B$62,AI27+AH28-AQ27)))</f>
        <v>140</v>
      </c>
      <c r="AJ28" s="13">
        <f>AI28*VLOOKUP('Données projet'!$B$10,Paramètres!$A$1:$I$89,3,0)*VLOOKUP('Données projet'!$B$10,Paramètres!$A$1:$I$89,5,0)</f>
        <v>109.2</v>
      </c>
      <c r="AK28" s="13">
        <f t="shared" si="35"/>
        <v>29.142418334948612</v>
      </c>
      <c r="AL28" s="20">
        <f t="shared" si="4"/>
        <v>240.94637860003544</v>
      </c>
      <c r="AM28" s="59">
        <f t="shared" si="5"/>
        <v>499.41679585954626</v>
      </c>
      <c r="AN28" s="59">
        <f ca="1">AVERAGE(OFFSET($AM$3,0,0,'Données projet'!$E$10+1,1))-AVERAGE(OFFSET($H$3,0,0,'Données projet'!$E$10+1,1))</f>
        <v>369.26509132111897</v>
      </c>
      <c r="AO28" s="59">
        <f t="shared" si="36"/>
        <v>350.51628439233525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16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62.15859864653325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141</v>
      </c>
      <c r="BB28" s="12">
        <f>VLOOKUP(A28,'Données projet'!$A$87:$I$107,9,0)</f>
        <v>14.8</v>
      </c>
      <c r="BC28" s="12">
        <f t="array" ref="BC28">INDEX(BB:BB,MIN(IF(ISNUMBER(BB28:BB224),ROW(BB28:BB224),"")))</f>
        <v>14.8</v>
      </c>
      <c r="BD28" s="12">
        <f>IF('Données projet'!$A$88&gt;35,BD27+BC28-BL27,IF(A28&lt;'Données projet'!$A$88,$BA$205^A28,IF(A28='Données projet'!$A$88,'Données projet'!$B$88,BD27+BC28-BL27)))</f>
        <v>140.99999999999997</v>
      </c>
      <c r="BE28" s="13">
        <f>BD28*VLOOKUP('Données projet'!$B$11,Paramètres!$A$1:$I$89,3,0)*VLOOKUP('Données projet'!$B$11,Paramètres!$A$1:$I$89,5,0)</f>
        <v>136.37519999999998</v>
      </c>
      <c r="BF28" s="13">
        <f t="shared" si="37"/>
        <v>35.465351191683979</v>
      </c>
      <c r="BG28" s="20">
        <f t="shared" si="7"/>
        <v>299.28895999218292</v>
      </c>
      <c r="BH28" s="59">
        <f t="shared" si="8"/>
        <v>557.75937725169365</v>
      </c>
      <c r="BI28" s="59">
        <f ca="1">AVERAGE(OFFSET($BH$3,0,0,'Données projet'!$E$11+1,1))-AVERAGE(OFFSET($H$3,0,0,'Données projet'!$E$11+1,1))</f>
        <v>433.03147896464901</v>
      </c>
      <c r="BJ28" s="59">
        <f t="shared" si="38"/>
        <v>419.62680748045614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35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62.15859864653325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188</v>
      </c>
      <c r="BW28" s="12">
        <f>VLOOKUP(A28,'Données projet'!$A$113:$I$133,9,0)</f>
        <v>10.4</v>
      </c>
      <c r="BX28" s="12">
        <f t="array" ref="BX28">INDEX(BW:BW,MIN(IF(ISNUMBER(BW28:BW224),ROW(BW28:BW224),"")))</f>
        <v>10.4</v>
      </c>
      <c r="BY28" s="12">
        <f>IF('Données projet'!$A$114&gt;35,BY27+BX28-CG27,IF(A28&lt;'Données projet'!$A$114,$BV$205^A28,IF(A28='Données projet'!$A$114,'Données projet'!$B$114,BY27+BX28-CG27)))</f>
        <v>188.00000000000006</v>
      </c>
      <c r="BZ28" s="13">
        <f>BY28*VLOOKUP('Données projet'!$B$12,Paramètres!$A$1:$I$89,3,0)*VLOOKUP('Données projet'!$B$12,Paramètres!$A$1:$I$89,5,0)</f>
        <v>178.90080000000006</v>
      </c>
      <c r="CA28" s="13">
        <f t="shared" si="39"/>
        <v>45.077547304318657</v>
      </c>
      <c r="CB28" s="20">
        <f t="shared" si="10"/>
        <v>390.09562155502181</v>
      </c>
      <c r="CC28" s="59">
        <f t="shared" si="11"/>
        <v>648.56603881453259</v>
      </c>
      <c r="CD28" s="59">
        <f ca="1">AVERAGE(OFFSET($CC$3,0,0,'Données projet'!$E$12+1,1))-AVERAGE(OFFSET($H$3,0,0,'Données projet'!$E$12+1,1))</f>
        <v>464.14483532651036</v>
      </c>
      <c r="CE28" s="59">
        <f t="shared" si="40"/>
        <v>478.54999024966878</v>
      </c>
      <c r="CF28" s="15">
        <f>IF(ISNA(VLOOKUP(A28,'Données projet'!$A$113:$I$133,3,0)),0,VLOOKUP(A28,'Données projet'!$A$113:$I$133,3,0))</f>
        <v>4</v>
      </c>
      <c r="CG28" s="15">
        <f>IF(ISNA(VLOOKUP(A28,'Données projet'!$A$113:$I$133,4,0)),0,VLOOKUP(A28,'Données projet'!$A$113:$I$133,4,0))</f>
        <v>26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62.15859864653325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163</v>
      </c>
      <c r="CR28" s="12">
        <f>VLOOKUP(A28,'Données projet'!$A$139:$I$159,9,0)</f>
        <v>13.8</v>
      </c>
      <c r="CS28" s="12">
        <f t="array" ref="CS28">INDEX(CR:CR,MIN(IF(ISNUMBER(CR28:CR224),ROW(CR28:CR224),"")))</f>
        <v>13.8</v>
      </c>
      <c r="CT28" s="12">
        <f>IF('Données projet'!$A$140&gt;35,CT27+CS28-DB27,IF(A28&lt;'Données projet'!$A$140,$CQ$205^A28,IF(A28='Données projet'!$A$140,'Données projet'!$B$140,CT27+CS28-DB27)))</f>
        <v>163.00000000000003</v>
      </c>
      <c r="CU28" s="17">
        <f>CT28*VLOOKUP('Données projet'!$B$13,Paramètres!$A$1:$I$89,3,0)*VLOOKUP('Données projet'!$B$13,Paramètres!$A$1:$I$89,5,0)</f>
        <v>142.39680000000004</v>
      </c>
      <c r="CV28" s="13">
        <f t="shared" si="41"/>
        <v>36.845535084476985</v>
      </c>
      <c r="CW28" s="20">
        <f t="shared" si="13"/>
        <v>312.18040027213078</v>
      </c>
      <c r="CX28" s="59">
        <f t="shared" si="14"/>
        <v>570.65081753164156</v>
      </c>
      <c r="CY28" s="59">
        <f ca="1">AVERAGE(OFFSET($CX$3,0,0,'Données projet'!$E$13+1,1))-AVERAGE(OFFSET($H$3,0,0,'Données projet'!$E$13+1,1))</f>
        <v>331.14297110116479</v>
      </c>
      <c r="CZ28" s="59">
        <f t="shared" si="42"/>
        <v>397.33434551047685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44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62.15859864653325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6.6</v>
      </c>
      <c r="DO28" s="12">
        <f>IF('Données projet'!$A$166&gt;35,DO27+DN28-DW27,IF(A28&lt;'Données projet'!$A$166,$DL$205^A28,IF(A28='Données projet'!$A$166,'Données projet'!$B$166,DO27+DN28-DW27)))</f>
        <v>116.80000000000001</v>
      </c>
      <c r="DP28" s="17">
        <f>DO28*VLOOKUP('Données projet'!$B$14,Paramètres!$A$1:$I$89,3,0)*VLOOKUP('Données projet'!$B$14,Paramètres!$A$1:$I$89,5,0)</f>
        <v>85.63776</v>
      </c>
      <c r="DQ28" s="13">
        <f t="shared" si="43"/>
        <v>23.510135010014299</v>
      </c>
      <c r="DR28" s="20">
        <f t="shared" si="16"/>
        <v>190.09925047577488</v>
      </c>
      <c r="DS28" s="59">
        <f t="shared" si="17"/>
        <v>448.56966773528563</v>
      </c>
      <c r="DT28" s="59">
        <f ca="1">AVERAGE(OFFSET($DS$3,0,0,'Données projet'!$E$14+1,1))-AVERAGE(OFFSET($H$3,0,0,'Données projet'!$E$14+1,1))</f>
        <v>245.16221536020706</v>
      </c>
      <c r="DU28" s="59">
        <f t="shared" si="44"/>
        <v>222.86730804976878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62.15859864653325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141</v>
      </c>
      <c r="EH28" s="12">
        <f>VLOOKUP(A28,'Données projet'!$A$191:$I$211,9,0)</f>
        <v>14.8</v>
      </c>
      <c r="EI28" s="12">
        <f t="array" ref="EI28">INDEX(EH:EH,MIN(IF(ISNUMBER(EH28:EH224),ROW(EH28:EH224),"")))</f>
        <v>14.8</v>
      </c>
      <c r="EJ28" s="12">
        <f>IF('Données projet'!$A$192&gt;35,EJ27+EI28-ER27,IF(A28&lt;'Données projet'!$A$192,$EG$205^A28,IF(A28='Données projet'!$A$192,'Données projet'!$B$192,EJ27+EI28-ER27)))</f>
        <v>140.99999999999997</v>
      </c>
      <c r="EK28" s="17">
        <f>EJ28*VLOOKUP('Données projet'!$B$15,Paramètres!$A$1:$I$89,3,0)*VLOOKUP('Données projet'!$B$15,Paramètres!$A$1:$I$89,5,0)</f>
        <v>112.17959999999998</v>
      </c>
      <c r="EL28" s="13">
        <f t="shared" si="45"/>
        <v>29.8439274472838</v>
      </c>
      <c r="EM28" s="20">
        <f t="shared" si="19"/>
        <v>247.35764363735257</v>
      </c>
      <c r="EN28" s="59">
        <f t="shared" si="20"/>
        <v>505.82806089686335</v>
      </c>
      <c r="EO28" s="59">
        <f ca="1">AVERAGE(OFFSET($EN$3,0,0,'Données projet'!$E$15+1,1))-AVERAGE(OFFSET($H$3,0,0,'Données projet'!$E$15+1,1))</f>
        <v>364.9836612099819</v>
      </c>
      <c r="EP28" s="59">
        <f t="shared" si="46"/>
        <v>354.75746837578413</v>
      </c>
      <c r="EQ28" s="15">
        <f>IF(ISNA(VLOOKUP(A28,'Données projet'!$A$191:$I$211,3,0)),0,VLOOKUP(A28,'Données projet'!$A$191:$I$211,3,0))</f>
        <v>3</v>
      </c>
      <c r="ER28" s="15">
        <f>IF(ISNA(VLOOKUP(A28,'Données projet'!$A$191:$I$211,4,0)),0,VLOOKUP(A28,'Données projet'!$A$191:$I$211,4,0))</f>
        <v>35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62.15859864653325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62.15859864653325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62.15859864653325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2.4290000000000003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8.9063333333333343</v>
      </c>
      <c r="H29" s="66">
        <f t="shared" si="1"/>
        <v>221.04133333333334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62.294629429268767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84.200000000000017</v>
      </c>
      <c r="O29" s="13">
        <f>N29*VLOOKUP('Données projet'!$B$9,Paramètres!$A$1:$I$89,3,0)*VLOOKUP('Données projet'!$B$9,Paramètres!$A$1:$I$89,5,0)</f>
        <v>76.184160000000006</v>
      </c>
      <c r="P29" s="13">
        <f t="shared" si="33"/>
        <v>21.201554232857223</v>
      </c>
      <c r="Q29" s="20">
        <f t="shared" si="2"/>
        <v>169.613452288893</v>
      </c>
      <c r="R29" s="59">
        <f t="shared" si="0"/>
        <v>429.80487130732297</v>
      </c>
      <c r="S29" s="59">
        <f ca="1">AVERAGE(OFFSET($R$3,0,0,'Données projet'!$E$9+1,1))-AVERAGE(OFFSET($H$3,0,0,'Données projet'!$E$9+1,1))</f>
        <v>455.60094939086878</v>
      </c>
      <c r="T29" s="59">
        <f t="shared" si="34"/>
        <v>287.49979934947112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62.294629429268767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10.8</v>
      </c>
      <c r="AI29" s="13">
        <f>IF('Données projet'!$A$62&gt;35,AI28+AH29-AQ28,IF(A29&lt;'Données projet'!$A$62,$AF$205^A29,IF(A29='Données projet'!$A$62,'Données projet'!$B$62,AI28+AH29-AQ28)))</f>
        <v>134.80000000000001</v>
      </c>
      <c r="AJ29" s="13">
        <f>AI29*VLOOKUP('Données projet'!$B$10,Paramètres!$A$1:$I$89,3,0)*VLOOKUP('Données projet'!$B$10,Paramètres!$A$1:$I$89,5,0)</f>
        <v>105.14400000000001</v>
      </c>
      <c r="AK29" s="13">
        <f t="shared" si="35"/>
        <v>28.183884120602002</v>
      </c>
      <c r="AL29" s="20">
        <f t="shared" si="4"/>
        <v>232.21273151004846</v>
      </c>
      <c r="AM29" s="59">
        <f t="shared" si="5"/>
        <v>492.4041505284784</v>
      </c>
      <c r="AN29" s="59">
        <f ca="1">AVERAGE(OFFSET($AM$3,0,0,'Données projet'!$E$10+1,1))-AVERAGE(OFFSET($H$3,0,0,'Données projet'!$E$10+1,1))</f>
        <v>369.26509132111897</v>
      </c>
      <c r="AO29" s="59">
        <f t="shared" si="36"/>
        <v>350.51628439233525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62.294629429268767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14.2</v>
      </c>
      <c r="BD29" s="12">
        <f>IF('Données projet'!$A$88&gt;35,BD28+BC29-BL28,IF(A29&lt;'Données projet'!$A$88,$BA$205^A29,IF(A29='Données projet'!$A$88,'Données projet'!$B$88,BD28+BC29-BL28)))</f>
        <v>120.19999999999996</v>
      </c>
      <c r="BE29" s="13">
        <f>BD29*VLOOKUP('Données projet'!$B$11,Paramètres!$A$1:$I$89,3,0)*VLOOKUP('Données projet'!$B$11,Paramètres!$A$1:$I$89,5,0)</f>
        <v>116.25743999999996</v>
      </c>
      <c r="BF29" s="13">
        <f t="shared" si="37"/>
        <v>30.800505515381992</v>
      </c>
      <c r="BG29" s="20">
        <f t="shared" si="7"/>
        <v>256.1259217726236</v>
      </c>
      <c r="BH29" s="59">
        <f t="shared" si="8"/>
        <v>516.31734079105354</v>
      </c>
      <c r="BI29" s="59">
        <f ca="1">AVERAGE(OFFSET($BH$3,0,0,'Données projet'!$E$11+1,1))-AVERAGE(OFFSET($H$3,0,0,'Données projet'!$E$11+1,1))</f>
        <v>433.03147896464901</v>
      </c>
      <c r="BJ29" s="59">
        <f t="shared" si="38"/>
        <v>419.62680748045614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62.294629429268767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9.4</v>
      </c>
      <c r="BY29" s="12">
        <f>IF('Données projet'!$A$114&gt;35,BY28+BX29-CG28,IF(A29&lt;'Données projet'!$A$114,$BV$205^A29,IF(A29='Données projet'!$A$114,'Données projet'!$B$114,BY28+BX29-CG28)))</f>
        <v>171.40000000000006</v>
      </c>
      <c r="BZ29" s="13">
        <f>BY29*VLOOKUP('Données projet'!$B$12,Paramètres!$A$1:$I$89,3,0)*VLOOKUP('Données projet'!$B$12,Paramètres!$A$1:$I$89,5,0)</f>
        <v>163.10424000000006</v>
      </c>
      <c r="CA29" s="13">
        <f t="shared" si="39"/>
        <v>41.541900444856886</v>
      </c>
      <c r="CB29" s="20">
        <f t="shared" si="10"/>
        <v>356.42536127479252</v>
      </c>
      <c r="CC29" s="59">
        <f t="shared" si="11"/>
        <v>616.61678029322252</v>
      </c>
      <c r="CD29" s="59">
        <f ca="1">AVERAGE(OFFSET($CC$3,0,0,'Données projet'!$E$12+1,1))-AVERAGE(OFFSET($H$3,0,0,'Données projet'!$E$12+1,1))</f>
        <v>464.14483532651036</v>
      </c>
      <c r="CE29" s="59">
        <f t="shared" si="40"/>
        <v>478.54999024966878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62.294629429268767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13</v>
      </c>
      <c r="CT29" s="12">
        <f>IF('Données projet'!$A$140&gt;35,CT28+CS29-DB28,IF(A29&lt;'Données projet'!$A$140,$CQ$205^A29,IF(A29='Données projet'!$A$140,'Données projet'!$B$140,CT28+CS29-DB28)))</f>
        <v>132.00000000000003</v>
      </c>
      <c r="CU29" s="17">
        <f>CT29*VLOOKUP('Données projet'!$B$13,Paramètres!$A$1:$I$89,3,0)*VLOOKUP('Données projet'!$B$13,Paramètres!$A$1:$I$89,5,0)</f>
        <v>115.31520000000003</v>
      </c>
      <c r="CV29" s="13">
        <f t="shared" si="41"/>
        <v>30.579827148797317</v>
      </c>
      <c r="CW29" s="20">
        <f t="shared" si="13"/>
        <v>254.10050561748869</v>
      </c>
      <c r="CX29" s="59">
        <f t="shared" si="14"/>
        <v>514.29192463591858</v>
      </c>
      <c r="CY29" s="59">
        <f ca="1">AVERAGE(OFFSET($CX$3,0,0,'Données projet'!$E$13+1,1))-AVERAGE(OFFSET($H$3,0,0,'Données projet'!$E$13+1,1))</f>
        <v>331.14297110116479</v>
      </c>
      <c r="CZ29" s="59">
        <f t="shared" si="42"/>
        <v>397.33434551047685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62.294629429268767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6.6</v>
      </c>
      <c r="DO29" s="12">
        <f>IF('Données projet'!$A$166&gt;35,DO28+DN29-DW28,IF(A29&lt;'Données projet'!$A$166,$DL$205^A29,IF(A29='Données projet'!$A$166,'Données projet'!$B$166,DO28+DN29-DW28)))</f>
        <v>123.4</v>
      </c>
      <c r="DP29" s="17">
        <f>DO29*VLOOKUP('Données projet'!$B$14,Paramètres!$A$1:$I$89,3,0)*VLOOKUP('Données projet'!$B$14,Paramètres!$A$1:$I$89,5,0)</f>
        <v>90.476879999999994</v>
      </c>
      <c r="DQ29" s="13">
        <f t="shared" si="43"/>
        <v>24.680201568735427</v>
      </c>
      <c r="DR29" s="20">
        <f t="shared" si="16"/>
        <v>200.56525039888083</v>
      </c>
      <c r="DS29" s="59">
        <f t="shared" si="17"/>
        <v>460.75666941731077</v>
      </c>
      <c r="DT29" s="59">
        <f ca="1">AVERAGE(OFFSET($DS$3,0,0,'Données projet'!$E$14+1,1))-AVERAGE(OFFSET($H$3,0,0,'Données projet'!$E$14+1,1))</f>
        <v>245.16221536020706</v>
      </c>
      <c r="DU29" s="59">
        <f t="shared" si="44"/>
        <v>222.86730804976878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62.294629429268767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14.2</v>
      </c>
      <c r="EJ29" s="12">
        <f>IF('Données projet'!$A$192&gt;35,EJ28+EI29-ER28,IF(A29&lt;'Données projet'!$A$192,$EG$205^A29,IF(A29='Données projet'!$A$192,'Données projet'!$B$192,EJ28+EI29-ER28)))</f>
        <v>120.19999999999996</v>
      </c>
      <c r="EK29" s="17">
        <f>EJ29*VLOOKUP('Données projet'!$B$15,Paramètres!$A$1:$I$89,3,0)*VLOOKUP('Données projet'!$B$15,Paramètres!$A$1:$I$89,5,0)</f>
        <v>95.631119999999967</v>
      </c>
      <c r="EL29" s="13">
        <f t="shared" si="45"/>
        <v>25.918481589892234</v>
      </c>
      <c r="EM29" s="20">
        <f t="shared" si="19"/>
        <v>211.69888943572892</v>
      </c>
      <c r="EN29" s="59">
        <f t="shared" si="20"/>
        <v>471.89030845415886</v>
      </c>
      <c r="EO29" s="59">
        <f ca="1">AVERAGE(OFFSET($EN$3,0,0,'Données projet'!$E$15+1,1))-AVERAGE(OFFSET($H$3,0,0,'Données projet'!$E$15+1,1))</f>
        <v>364.9836612099819</v>
      </c>
      <c r="EP29" s="59">
        <f t="shared" si="46"/>
        <v>354.75746837578413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62.294629429268767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62.294629429268767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62.294629429268767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2.4290000000000003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8.9063333333333343</v>
      </c>
      <c r="H30" s="66">
        <f t="shared" si="1"/>
        <v>221.04133333333334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62.428300382043098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93.40000000000002</v>
      </c>
      <c r="O30" s="13">
        <f>N30*VLOOKUP('Données projet'!$B$9,Paramètres!$A$1:$I$89,3,0)*VLOOKUP('Données projet'!$B$9,Paramètres!$A$1:$I$89,5,0)</f>
        <v>84.508320000000026</v>
      </c>
      <c r="P30" s="13">
        <f t="shared" si="33"/>
        <v>23.235950088324714</v>
      </c>
      <c r="Q30" s="20">
        <f t="shared" si="2"/>
        <v>187.65460373716556</v>
      </c>
      <c r="R30" s="59">
        <f t="shared" si="0"/>
        <v>449.55837180465687</v>
      </c>
      <c r="S30" s="59">
        <f ca="1">AVERAGE(OFFSET($R$3,0,0,'Données projet'!$E$9+1,1))-AVERAGE(OFFSET($H$3,0,0,'Données projet'!$E$9+1,1))</f>
        <v>455.60094939086878</v>
      </c>
      <c r="T30" s="59">
        <f t="shared" si="34"/>
        <v>287.49979934947112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62.428300382043098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10.8</v>
      </c>
      <c r="AI30" s="13">
        <f>IF('Données projet'!$A$62&gt;35,AI29+AH30-AQ29,IF(A30&lt;'Données projet'!$A$62,$AF$205^A30,IF(A30='Données projet'!$A$62,'Données projet'!$B$62,AI29+AH30-AQ29)))</f>
        <v>145.60000000000002</v>
      </c>
      <c r="AJ30" s="13">
        <f>AI30*VLOOKUP('Données projet'!$B$10,Paramètres!$A$1:$I$89,3,0)*VLOOKUP('Données projet'!$B$10,Paramètres!$A$1:$I$89,5,0)</f>
        <v>113.56800000000003</v>
      </c>
      <c r="AK30" s="13">
        <f t="shared" si="35"/>
        <v>30.17006506205821</v>
      </c>
      <c r="AL30" s="20">
        <f t="shared" si="4"/>
        <v>250.34379664975143</v>
      </c>
      <c r="AM30" s="59">
        <f t="shared" si="5"/>
        <v>512.24756471724277</v>
      </c>
      <c r="AN30" s="59">
        <f ca="1">AVERAGE(OFFSET($AM$3,0,0,'Données projet'!$E$10+1,1))-AVERAGE(OFFSET($H$3,0,0,'Données projet'!$E$10+1,1))</f>
        <v>369.26509132111897</v>
      </c>
      <c r="AO30" s="59">
        <f t="shared" si="36"/>
        <v>350.51628439233525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62.428300382043098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14.2</v>
      </c>
      <c r="BD30" s="12">
        <f>IF('Données projet'!$A$88&gt;35,BD29+BC30-BL29,IF(A30&lt;'Données projet'!$A$88,$BA$205^A30,IF(A30='Données projet'!$A$88,'Données projet'!$B$88,BD29+BC30-BL29)))</f>
        <v>134.39999999999995</v>
      </c>
      <c r="BE30" s="13">
        <f>BD30*VLOOKUP('Données projet'!$B$11,Paramètres!$A$1:$I$89,3,0)*VLOOKUP('Données projet'!$B$11,Paramètres!$A$1:$I$89,5,0)</f>
        <v>129.99167999999997</v>
      </c>
      <c r="BF30" s="13">
        <f t="shared" si="37"/>
        <v>33.994436817469854</v>
      </c>
      <c r="BG30" s="20">
        <f t="shared" si="7"/>
        <v>285.60915345709321</v>
      </c>
      <c r="BH30" s="59">
        <f t="shared" si="8"/>
        <v>547.5129215245845</v>
      </c>
      <c r="BI30" s="59">
        <f ca="1">AVERAGE(OFFSET($BH$3,0,0,'Données projet'!$E$11+1,1))-AVERAGE(OFFSET($H$3,0,0,'Données projet'!$E$11+1,1))</f>
        <v>433.03147896464901</v>
      </c>
      <c r="BJ30" s="59">
        <f t="shared" si="38"/>
        <v>419.62680748045614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62.428300382043098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9.4</v>
      </c>
      <c r="BY30" s="12">
        <f>IF('Données projet'!$A$114&gt;35,BY29+BX30-CG29,IF(A30&lt;'Données projet'!$A$114,$BV$205^A30,IF(A30='Données projet'!$A$114,'Données projet'!$B$114,BY29+BX30-CG29)))</f>
        <v>180.80000000000007</v>
      </c>
      <c r="BZ30" s="13">
        <f>BY30*VLOOKUP('Données projet'!$B$12,Paramètres!$A$1:$I$89,3,0)*VLOOKUP('Données projet'!$B$12,Paramètres!$A$1:$I$89,5,0)</f>
        <v>172.04928000000007</v>
      </c>
      <c r="CA30" s="13">
        <f t="shared" si="39"/>
        <v>43.548673566823723</v>
      </c>
      <c r="CB30" s="20">
        <f t="shared" si="10"/>
        <v>375.49976912888474</v>
      </c>
      <c r="CC30" s="59">
        <f t="shared" si="11"/>
        <v>637.40353719637608</v>
      </c>
      <c r="CD30" s="59">
        <f ca="1">AVERAGE(OFFSET($CC$3,0,0,'Données projet'!$E$12+1,1))-AVERAGE(OFFSET($H$3,0,0,'Données projet'!$E$12+1,1))</f>
        <v>464.14483532651036</v>
      </c>
      <c r="CE30" s="59">
        <f t="shared" si="40"/>
        <v>478.54999024966878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62.428300382043098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13</v>
      </c>
      <c r="CT30" s="12">
        <f>IF('Données projet'!$A$140&gt;35,CT29+CS30-DB29,IF(A30&lt;'Données projet'!$A$140,$CQ$205^A30,IF(A30='Données projet'!$A$140,'Données projet'!$B$140,CT29+CS30-DB29)))</f>
        <v>145.00000000000003</v>
      </c>
      <c r="CU30" s="17">
        <f>CT30*VLOOKUP('Données projet'!$B$13,Paramètres!$A$1:$I$89,3,0)*VLOOKUP('Données projet'!$B$13,Paramètres!$A$1:$I$89,5,0)</f>
        <v>126.67200000000003</v>
      </c>
      <c r="CV30" s="13">
        <f t="shared" si="41"/>
        <v>33.226199426361347</v>
      </c>
      <c r="CW30" s="20">
        <f t="shared" si="13"/>
        <v>278.48936400091276</v>
      </c>
      <c r="CX30" s="59">
        <f t="shared" si="14"/>
        <v>540.39313206840416</v>
      </c>
      <c r="CY30" s="59">
        <f ca="1">AVERAGE(OFFSET($CX$3,0,0,'Données projet'!$E$13+1,1))-AVERAGE(OFFSET($H$3,0,0,'Données projet'!$E$13+1,1))</f>
        <v>331.14297110116479</v>
      </c>
      <c r="CZ30" s="59">
        <f t="shared" si="42"/>
        <v>397.33434551047685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62.428300382043098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>
        <f>VLOOKUP(A30,'Données projet'!$A$165:$I$185,2,0)</f>
        <v>130</v>
      </c>
      <c r="DM30" s="12">
        <f>VLOOKUP(A30,'Données projet'!$A$165:$I$185,9,0)</f>
        <v>6.6</v>
      </c>
      <c r="DN30" s="12">
        <f t="array" ref="DN30">INDEX(DM:DM,MIN(IF(ISNUMBER(DM30:DM226),ROW(DM30:DM226),"")))</f>
        <v>6.6</v>
      </c>
      <c r="DO30" s="12">
        <f>IF('Données projet'!$A$166&gt;35,DO29+DN30-DW29,IF(A30&lt;'Données projet'!$A$166,$DL$205^A30,IF(A30='Données projet'!$A$166,'Données projet'!$B$166,DO29+DN30-DW29)))</f>
        <v>130</v>
      </c>
      <c r="DP30" s="17">
        <f>DO30*VLOOKUP('Données projet'!$B$14,Paramètres!$A$1:$I$89,3,0)*VLOOKUP('Données projet'!$B$14,Paramètres!$A$1:$I$89,5,0)</f>
        <v>95.315999999999988</v>
      </c>
      <c r="DQ30" s="13">
        <f t="shared" si="43"/>
        <v>25.843002723192381</v>
      </c>
      <c r="DR30" s="20">
        <f t="shared" si="16"/>
        <v>211.01859640956005</v>
      </c>
      <c r="DS30" s="59">
        <f t="shared" si="17"/>
        <v>472.92236447705136</v>
      </c>
      <c r="DT30" s="59">
        <f ca="1">AVERAGE(OFFSET($DS$3,0,0,'Données projet'!$E$14+1,1))-AVERAGE(OFFSET($H$3,0,0,'Données projet'!$E$14+1,1))</f>
        <v>245.16221536020706</v>
      </c>
      <c r="DU30" s="59">
        <f t="shared" si="44"/>
        <v>222.86730804976878</v>
      </c>
      <c r="DV30" s="15">
        <f>IF(ISNA(VLOOKUP(A30,'Données projet'!$A$165:$I$185,3,0)),0,VLOOKUP(A30,'Données projet'!$A$165:$I$185,3,0))</f>
        <v>3</v>
      </c>
      <c r="DW30" s="15">
        <f>IF(ISNA(VLOOKUP(A30,'Données projet'!$A$165:$I$185,4,0)),0,VLOOKUP(A30,'Données projet'!$A$165:$I$185,4,0))</f>
        <v>38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62.428300382043098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14.2</v>
      </c>
      <c r="EJ30" s="12">
        <f>IF('Données projet'!$A$192&gt;35,EJ29+EI30-ER29,IF(A30&lt;'Données projet'!$A$192,$EG$205^A30,IF(A30='Données projet'!$A$192,'Données projet'!$B$192,EJ29+EI30-ER29)))</f>
        <v>134.39999999999995</v>
      </c>
      <c r="EK30" s="17">
        <f>EJ30*VLOOKUP('Données projet'!$B$15,Paramètres!$A$1:$I$89,3,0)*VLOOKUP('Données projet'!$B$15,Paramètres!$A$1:$I$89,5,0)</f>
        <v>106.92863999999996</v>
      </c>
      <c r="EL30" s="13">
        <f t="shared" si="45"/>
        <v>28.606159868782917</v>
      </c>
      <c r="EM30" s="20">
        <f t="shared" si="19"/>
        <v>236.05644310479681</v>
      </c>
      <c r="EN30" s="59">
        <f t="shared" si="20"/>
        <v>497.96021117228815</v>
      </c>
      <c r="EO30" s="59">
        <f ca="1">AVERAGE(OFFSET($EN$3,0,0,'Données projet'!$E$15+1,1))-AVERAGE(OFFSET($H$3,0,0,'Données projet'!$E$15+1,1))</f>
        <v>364.9836612099819</v>
      </c>
      <c r="EP30" s="59">
        <f t="shared" si="46"/>
        <v>354.75746837578413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62.428300382043098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62.428300382043098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62.428300382043098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2.4290000000000003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8.9063333333333343</v>
      </c>
      <c r="H31" s="66">
        <f t="shared" si="1"/>
        <v>221.04133333333334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62.559652442630266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102.60000000000002</v>
      </c>
      <c r="O31" s="13">
        <f>N31*VLOOKUP('Données projet'!$B$9,Paramètres!$A$1:$I$89,3,0)*VLOOKUP('Données projet'!$B$9,Paramètres!$A$1:$I$89,5,0)</f>
        <v>92.832480000000018</v>
      </c>
      <c r="P31" s="13">
        <f t="shared" si="33"/>
        <v>25.247114117480137</v>
      </c>
      <c r="Q31" s="20">
        <f t="shared" si="2"/>
        <v>205.65529308794461</v>
      </c>
      <c r="R31" s="59">
        <f t="shared" si="0"/>
        <v>469.26290759981111</v>
      </c>
      <c r="S31" s="59">
        <f ca="1">AVERAGE(OFFSET($R$3,0,0,'Données projet'!$E$9+1,1))-AVERAGE(OFFSET($H$3,0,0,'Données projet'!$E$9+1,1))</f>
        <v>455.60094939086878</v>
      </c>
      <c r="T31" s="59">
        <f t="shared" si="34"/>
        <v>287.49979934947112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62.559652442630266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10.8</v>
      </c>
      <c r="AI31" s="13">
        <f>IF('Données projet'!$A$62&gt;35,AI30+AH31-AQ30,IF(A31&lt;'Données projet'!$A$62,$AF$205^A31,IF(A31='Données projet'!$A$62,'Données projet'!$B$62,AI30+AH31-AQ30)))</f>
        <v>156.40000000000003</v>
      </c>
      <c r="AJ31" s="13">
        <f>AI31*VLOOKUP('Données projet'!$B$10,Paramètres!$A$1:$I$89,3,0)*VLOOKUP('Données projet'!$B$10,Paramètres!$A$1:$I$89,5,0)</f>
        <v>121.99200000000003</v>
      </c>
      <c r="AK31" s="13">
        <f t="shared" si="35"/>
        <v>32.139154469866327</v>
      </c>
      <c r="AL31" s="20">
        <f t="shared" si="4"/>
        <v>268.44509403501723</v>
      </c>
      <c r="AM31" s="59">
        <f t="shared" si="5"/>
        <v>532.05270854688376</v>
      </c>
      <c r="AN31" s="59">
        <f ca="1">AVERAGE(OFFSET($AM$3,0,0,'Données projet'!$E$10+1,1))-AVERAGE(OFFSET($H$3,0,0,'Données projet'!$E$10+1,1))</f>
        <v>369.26509132111897</v>
      </c>
      <c r="AO31" s="59">
        <f t="shared" si="36"/>
        <v>350.51628439233525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62.559652442630266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14.2</v>
      </c>
      <c r="BD31" s="12">
        <f>IF('Données projet'!$A$88&gt;35,BD30+BC31-BL30,IF(A31&lt;'Données projet'!$A$88,$BA$205^A31,IF(A31='Données projet'!$A$88,'Données projet'!$B$88,BD30+BC31-BL30)))</f>
        <v>148.59999999999994</v>
      </c>
      <c r="BE31" s="13">
        <f>BD31*VLOOKUP('Données projet'!$B$11,Paramètres!$A$1:$I$89,3,0)*VLOOKUP('Données projet'!$B$11,Paramètres!$A$1:$I$89,5,0)</f>
        <v>143.72591999999995</v>
      </c>
      <c r="BF31" s="13">
        <f t="shared" si="37"/>
        <v>37.149252269987983</v>
      </c>
      <c r="BG31" s="20">
        <f t="shared" si="7"/>
        <v>315.02425837022901</v>
      </c>
      <c r="BH31" s="59">
        <f t="shared" si="8"/>
        <v>578.63187288209554</v>
      </c>
      <c r="BI31" s="59">
        <f ca="1">AVERAGE(OFFSET($BH$3,0,0,'Données projet'!$E$11+1,1))-AVERAGE(OFFSET($H$3,0,0,'Données projet'!$E$11+1,1))</f>
        <v>433.03147896464901</v>
      </c>
      <c r="BJ31" s="59">
        <f t="shared" si="38"/>
        <v>419.62680748045614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62.559652442630266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9.4</v>
      </c>
      <c r="BY31" s="12">
        <f>IF('Données projet'!$A$114&gt;35,BY30+BX31-CG30,IF(A31&lt;'Données projet'!$A$114,$BV$205^A31,IF(A31='Données projet'!$A$114,'Données projet'!$B$114,BY30+BX31-CG30)))</f>
        <v>190.20000000000007</v>
      </c>
      <c r="BZ31" s="13">
        <f>BY31*VLOOKUP('Données projet'!$B$12,Paramètres!$A$1:$I$89,3,0)*VLOOKUP('Données projet'!$B$12,Paramètres!$A$1:$I$89,5,0)</f>
        <v>180.99432000000007</v>
      </c>
      <c r="CA31" s="13">
        <f t="shared" si="39"/>
        <v>45.543333072238994</v>
      </c>
      <c r="CB31" s="20">
        <f t="shared" si="10"/>
        <v>394.55307910081638</v>
      </c>
      <c r="CC31" s="59">
        <f t="shared" si="11"/>
        <v>658.16069361268296</v>
      </c>
      <c r="CD31" s="59">
        <f ca="1">AVERAGE(OFFSET($CC$3,0,0,'Données projet'!$E$12+1,1))-AVERAGE(OFFSET($H$3,0,0,'Données projet'!$E$12+1,1))</f>
        <v>464.14483532651036</v>
      </c>
      <c r="CE31" s="59">
        <f t="shared" si="40"/>
        <v>478.54999024966878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62.559652442630266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13</v>
      </c>
      <c r="CT31" s="12">
        <f>IF('Données projet'!$A$140&gt;35,CT30+CS31-DB30,IF(A31&lt;'Données projet'!$A$140,$CQ$205^A31,IF(A31='Données projet'!$A$140,'Données projet'!$B$140,CT30+CS31-DB30)))</f>
        <v>158.00000000000003</v>
      </c>
      <c r="CU31" s="17">
        <f>CT31*VLOOKUP('Données projet'!$B$13,Paramètres!$A$1:$I$89,3,0)*VLOOKUP('Données projet'!$B$13,Paramètres!$A$1:$I$89,5,0)</f>
        <v>138.02880000000005</v>
      </c>
      <c r="CV31" s="13">
        <f t="shared" si="41"/>
        <v>35.845059256813073</v>
      </c>
      <c r="CW31" s="20">
        <f t="shared" si="13"/>
        <v>302.83030487228285</v>
      </c>
      <c r="CX31" s="59">
        <f t="shared" si="14"/>
        <v>566.43791938414938</v>
      </c>
      <c r="CY31" s="59">
        <f ca="1">AVERAGE(OFFSET($CX$3,0,0,'Données projet'!$E$13+1,1))-AVERAGE(OFFSET($H$3,0,0,'Données projet'!$E$13+1,1))</f>
        <v>331.14297110116479</v>
      </c>
      <c r="CZ31" s="59">
        <f t="shared" si="42"/>
        <v>397.33434551047685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62.559652442630266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5.5</v>
      </c>
      <c r="DO31" s="12">
        <f>IF('Données projet'!$A$166&gt;35,DO30+DN31-DW30,IF(A31&lt;'Données projet'!$A$166,$DL$205^A31,IF(A31='Données projet'!$A$166,'Données projet'!$B$166,DO30+DN31-DW30)))</f>
        <v>97.5</v>
      </c>
      <c r="DP31" s="17">
        <f>DO31*VLOOKUP('Données projet'!$B$14,Paramètres!$A$1:$I$89,3,0)*VLOOKUP('Données projet'!$B$14,Paramètres!$A$1:$I$89,5,0)</f>
        <v>71.486999999999995</v>
      </c>
      <c r="DQ31" s="13">
        <f t="shared" si="43"/>
        <v>20.042279102156858</v>
      </c>
      <c r="DR31" s="20">
        <f t="shared" si="16"/>
        <v>159.41349443625651</v>
      </c>
      <c r="DS31" s="59">
        <f t="shared" si="17"/>
        <v>423.02110894812301</v>
      </c>
      <c r="DT31" s="59">
        <f ca="1">AVERAGE(OFFSET($DS$3,0,0,'Données projet'!$E$14+1,1))-AVERAGE(OFFSET($H$3,0,0,'Données projet'!$E$14+1,1))</f>
        <v>245.16221536020706</v>
      </c>
      <c r="DU31" s="59">
        <f t="shared" si="44"/>
        <v>222.86730804976878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62.559652442630266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14.2</v>
      </c>
      <c r="EJ31" s="12">
        <f>IF('Données projet'!$A$192&gt;35,EJ30+EI31-ER30,IF(A31&lt;'Données projet'!$A$192,$EG$205^A31,IF(A31='Données projet'!$A$192,'Données projet'!$B$192,EJ30+EI31-ER30)))</f>
        <v>148.59999999999994</v>
      </c>
      <c r="EK31" s="17">
        <f>EJ31*VLOOKUP('Données projet'!$B$15,Paramètres!$A$1:$I$89,3,0)*VLOOKUP('Données projet'!$B$15,Paramètres!$A$1:$I$89,5,0)</f>
        <v>118.22615999999996</v>
      </c>
      <c r="EL31" s="13">
        <f t="shared" si="45"/>
        <v>31.260922342884676</v>
      </c>
      <c r="EM31" s="20">
        <f t="shared" si="19"/>
        <v>260.35666841385739</v>
      </c>
      <c r="EN31" s="59">
        <f t="shared" si="20"/>
        <v>523.96428292572386</v>
      </c>
      <c r="EO31" s="59">
        <f ca="1">AVERAGE(OFFSET($EN$3,0,0,'Données projet'!$E$15+1,1))-AVERAGE(OFFSET($H$3,0,0,'Données projet'!$E$15+1,1))</f>
        <v>364.9836612099819</v>
      </c>
      <c r="EP31" s="59">
        <f t="shared" si="46"/>
        <v>354.75746837578413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62.559652442630266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62.559652442630266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62.559652442630266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2.4290000000000003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8.9063333333333343</v>
      </c>
      <c r="H32" s="66">
        <f t="shared" si="1"/>
        <v>221.04133333333334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62.688725838625473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111.80000000000003</v>
      </c>
      <c r="O32" s="13">
        <f>N32*VLOOKUP('Données projet'!$B$9,Paramètres!$A$1:$I$89,3,0)*VLOOKUP('Données projet'!$B$9,Paramètres!$A$1:$I$89,5,0)</f>
        <v>101.15664000000001</v>
      </c>
      <c r="P32" s="13">
        <f t="shared" si="33"/>
        <v>27.237366379381644</v>
      </c>
      <c r="Q32" s="20">
        <f t="shared" si="2"/>
        <v>223.61956111075639</v>
      </c>
      <c r="R32" s="59">
        <f t="shared" si="0"/>
        <v>488.92266696349429</v>
      </c>
      <c r="S32" s="59">
        <f ca="1">AVERAGE(OFFSET($R$3,0,0,'Données projet'!$E$9+1,1))-AVERAGE(OFFSET($H$3,0,0,'Données projet'!$E$9+1,1))</f>
        <v>455.60094939086878</v>
      </c>
      <c r="T32" s="59">
        <f t="shared" si="34"/>
        <v>287.49979934947112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62.688725838625473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10.8</v>
      </c>
      <c r="AI32" s="13">
        <f>IF('Données projet'!$A$62&gt;35,AI31+AH32-AQ31,IF(A32&lt;'Données projet'!$A$62,$AF$205^A32,IF(A32='Données projet'!$A$62,'Données projet'!$B$62,AI31+AH32-AQ31)))</f>
        <v>167.20000000000005</v>
      </c>
      <c r="AJ32" s="13">
        <f>AI32*VLOOKUP('Données projet'!$B$10,Paramètres!$A$1:$I$89,3,0)*VLOOKUP('Données projet'!$B$10,Paramètres!$A$1:$I$89,5,0)</f>
        <v>130.41600000000005</v>
      </c>
      <c r="AK32" s="13">
        <f t="shared" si="35"/>
        <v>34.092466837179941</v>
      </c>
      <c r="AL32" s="20">
        <f t="shared" si="4"/>
        <v>286.51891307475512</v>
      </c>
      <c r="AM32" s="59">
        <f t="shared" si="5"/>
        <v>551.82201892749299</v>
      </c>
      <c r="AN32" s="59">
        <f ca="1">AVERAGE(OFFSET($AM$3,0,0,'Données projet'!$E$10+1,1))-AVERAGE(OFFSET($H$3,0,0,'Données projet'!$E$10+1,1))</f>
        <v>369.26509132111897</v>
      </c>
      <c r="AO32" s="59">
        <f t="shared" si="36"/>
        <v>350.51628439233525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62.688725838625473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14.2</v>
      </c>
      <c r="BD32" s="12">
        <f>IF('Données projet'!$A$88&gt;35,BD31+BC32-BL31,IF(A32&lt;'Données projet'!$A$88,$BA$205^A32,IF(A32='Données projet'!$A$88,'Données projet'!$B$88,BD31+BC32-BL31)))</f>
        <v>162.79999999999993</v>
      </c>
      <c r="BE32" s="13">
        <f>BD32*VLOOKUP('Données projet'!$B$11,Paramètres!$A$1:$I$89,3,0)*VLOOKUP('Données projet'!$B$11,Paramètres!$A$1:$I$89,5,0)</f>
        <v>157.46015999999992</v>
      </c>
      <c r="BF32" s="13">
        <f t="shared" si="37"/>
        <v>40.269114998475459</v>
      </c>
      <c r="BG32" s="20">
        <f t="shared" si="7"/>
        <v>344.37848728901122</v>
      </c>
      <c r="BH32" s="59">
        <f t="shared" si="8"/>
        <v>609.68159314174909</v>
      </c>
      <c r="BI32" s="59">
        <f ca="1">AVERAGE(OFFSET($BH$3,0,0,'Données projet'!$E$11+1,1))-AVERAGE(OFFSET($H$3,0,0,'Données projet'!$E$11+1,1))</f>
        <v>433.03147896464901</v>
      </c>
      <c r="BJ32" s="59">
        <f t="shared" si="38"/>
        <v>419.62680748045614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62.688725838625473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9.4</v>
      </c>
      <c r="BY32" s="12">
        <f>IF('Données projet'!$A$114&gt;35,BY31+BX32-CG31,IF(A32&lt;'Données projet'!$A$114,$BV$205^A32,IF(A32='Données projet'!$A$114,'Données projet'!$B$114,BY31+BX32-CG31)))</f>
        <v>199.60000000000008</v>
      </c>
      <c r="BZ32" s="13">
        <f>BY32*VLOOKUP('Données projet'!$B$12,Paramètres!$A$1:$I$89,3,0)*VLOOKUP('Données projet'!$B$12,Paramètres!$A$1:$I$89,5,0)</f>
        <v>189.93936000000008</v>
      </c>
      <c r="CA32" s="13">
        <f t="shared" si="39"/>
        <v>47.526545959149885</v>
      </c>
      <c r="CB32" s="20">
        <f t="shared" si="10"/>
        <v>413.58645287885287</v>
      </c>
      <c r="CC32" s="59">
        <f t="shared" si="11"/>
        <v>678.8895587315908</v>
      </c>
      <c r="CD32" s="59">
        <f ca="1">AVERAGE(OFFSET($CC$3,0,0,'Données projet'!$E$12+1,1))-AVERAGE(OFFSET($H$3,0,0,'Données projet'!$E$12+1,1))</f>
        <v>464.14483532651036</v>
      </c>
      <c r="CE32" s="59">
        <f t="shared" si="40"/>
        <v>478.54999024966878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62.688725838625473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13</v>
      </c>
      <c r="CT32" s="12">
        <f>IF('Données projet'!$A$140&gt;35,CT31+CS32-DB31,IF(A32&lt;'Données projet'!$A$140,$CQ$205^A32,IF(A32='Données projet'!$A$140,'Données projet'!$B$140,CT31+CS32-DB31)))</f>
        <v>171.00000000000003</v>
      </c>
      <c r="CU32" s="17">
        <f>CT32*VLOOKUP('Données projet'!$B$13,Paramètres!$A$1:$I$89,3,0)*VLOOKUP('Données projet'!$B$13,Paramètres!$A$1:$I$89,5,0)</f>
        <v>149.38560000000004</v>
      </c>
      <c r="CV32" s="13">
        <f t="shared" si="41"/>
        <v>38.438927680599591</v>
      </c>
      <c r="CW32" s="20">
        <f t="shared" si="13"/>
        <v>327.12771904371101</v>
      </c>
      <c r="CX32" s="59">
        <f t="shared" si="14"/>
        <v>592.43082489644894</v>
      </c>
      <c r="CY32" s="59">
        <f ca="1">AVERAGE(OFFSET($CX$3,0,0,'Données projet'!$E$13+1,1))-AVERAGE(OFFSET($H$3,0,0,'Données projet'!$E$13+1,1))</f>
        <v>331.14297110116479</v>
      </c>
      <c r="CZ32" s="59">
        <f t="shared" si="42"/>
        <v>397.33434551047685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62.688725838625473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5.5</v>
      </c>
      <c r="DO32" s="12">
        <f>IF('Données projet'!$A$166&gt;35,DO31+DN32-DW31,IF(A32&lt;'Données projet'!$A$166,$DL$205^A32,IF(A32='Données projet'!$A$166,'Données projet'!$B$166,DO31+DN32-DW31)))</f>
        <v>103</v>
      </c>
      <c r="DP32" s="17">
        <f>DO32*VLOOKUP('Données projet'!$B$14,Paramètres!$A$1:$I$89,3,0)*VLOOKUP('Données projet'!$B$14,Paramètres!$A$1:$I$89,5,0)</f>
        <v>75.519599999999997</v>
      </c>
      <c r="DQ32" s="13">
        <f t="shared" si="43"/>
        <v>21.03805562204553</v>
      </c>
      <c r="DR32" s="20">
        <f t="shared" si="16"/>
        <v>168.17125020839597</v>
      </c>
      <c r="DS32" s="59">
        <f t="shared" si="17"/>
        <v>433.47435606113385</v>
      </c>
      <c r="DT32" s="59">
        <f ca="1">AVERAGE(OFFSET($DS$3,0,0,'Données projet'!$E$14+1,1))-AVERAGE(OFFSET($H$3,0,0,'Données projet'!$E$14+1,1))</f>
        <v>245.16221536020706</v>
      </c>
      <c r="DU32" s="59">
        <f t="shared" si="44"/>
        <v>222.86730804976878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62.688725838625473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14.2</v>
      </c>
      <c r="EJ32" s="12">
        <f>IF('Données projet'!$A$192&gt;35,EJ31+EI32-ER31,IF(A32&lt;'Données projet'!$A$192,$EG$205^A32,IF(A32='Données projet'!$A$192,'Données projet'!$B$192,EJ31+EI32-ER31)))</f>
        <v>162.79999999999993</v>
      </c>
      <c r="EK32" s="17">
        <f>EJ32*VLOOKUP('Données projet'!$B$15,Paramètres!$A$1:$I$89,3,0)*VLOOKUP('Données projet'!$B$15,Paramètres!$A$1:$I$89,5,0)</f>
        <v>129.52367999999996</v>
      </c>
      <c r="EL32" s="13">
        <f t="shared" si="45"/>
        <v>33.886272262901727</v>
      </c>
      <c r="EM32" s="20">
        <f t="shared" si="19"/>
        <v>284.60566685788712</v>
      </c>
      <c r="EN32" s="59">
        <f t="shared" si="20"/>
        <v>549.90877271062504</v>
      </c>
      <c r="EO32" s="59">
        <f ca="1">AVERAGE(OFFSET($EN$3,0,0,'Données projet'!$E$15+1,1))-AVERAGE(OFFSET($H$3,0,0,'Données projet'!$E$15+1,1))</f>
        <v>364.9836612099819</v>
      </c>
      <c r="EP32" s="59">
        <f t="shared" si="46"/>
        <v>354.75746837578413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62.688725838625473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62.688725838625473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62.688725838625473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2.4290000000000003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8.9063333333333343</v>
      </c>
      <c r="H33" s="66">
        <f t="shared" si="1"/>
        <v>221.04133333333334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62.815560099765037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121.00000000000003</v>
      </c>
      <c r="O33" s="13">
        <f>N33*VLOOKUP('Données projet'!$B$9,Paramètres!$A$1:$I$89,3,0)*VLOOKUP('Données projet'!$B$9,Paramètres!$A$1:$I$89,5,0)</f>
        <v>109.48080000000002</v>
      </c>
      <c r="P33" s="13">
        <f t="shared" si="33"/>
        <v>29.208623339903898</v>
      </c>
      <c r="Q33" s="20">
        <f t="shared" si="2"/>
        <v>241.55074565033269</v>
      </c>
      <c r="R33" s="59">
        <f t="shared" si="0"/>
        <v>508.54113268280446</v>
      </c>
      <c r="S33" s="59">
        <f ca="1">AVERAGE(OFFSET($R$3,0,0,'Données projet'!$E$9+1,1))-AVERAGE(OFFSET($H$3,0,0,'Données projet'!$E$9+1,1))</f>
        <v>455.60094939086878</v>
      </c>
      <c r="T33" s="59">
        <f t="shared" si="34"/>
        <v>287.49979934947112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28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62.815560099765037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178</v>
      </c>
      <c r="AG33" s="12">
        <f>VLOOKUP(A33,'Données projet'!$A$61:$I$81,9,0)</f>
        <v>10.8</v>
      </c>
      <c r="AH33" s="12">
        <f t="array" ref="AH33">INDEX(AG:AG,MIN(IF(ISNUMBER(AG33:AG229),ROW(AG33:AG229),"")))</f>
        <v>10.8</v>
      </c>
      <c r="AI33" s="13">
        <f>IF('Données projet'!$A$62&gt;35,AI32+AH33-AQ32,IF(A33&lt;'Données projet'!$A$62,$AF$205^A33,IF(A33='Données projet'!$A$62,'Données projet'!$B$62,AI32+AH33-AQ32)))</f>
        <v>178.00000000000006</v>
      </c>
      <c r="AJ33" s="13">
        <f>AI33*VLOOKUP('Données projet'!$B$10,Paramètres!$A$1:$I$89,3,0)*VLOOKUP('Données projet'!$B$10,Paramètres!$A$1:$I$89,5,0)</f>
        <v>138.84000000000006</v>
      </c>
      <c r="AK33" s="13">
        <f t="shared" si="35"/>
        <v>36.031137240112955</v>
      </c>
      <c r="AL33" s="20">
        <f t="shared" si="4"/>
        <v>304.56723069319679</v>
      </c>
      <c r="AM33" s="59">
        <f t="shared" si="5"/>
        <v>571.55761772566859</v>
      </c>
      <c r="AN33" s="59">
        <f ca="1">AVERAGE(OFFSET($AM$3,0,0,'Données projet'!$E$10+1,1))-AVERAGE(OFFSET($H$3,0,0,'Données projet'!$E$10+1,1))</f>
        <v>369.26509132111897</v>
      </c>
      <c r="AO33" s="59">
        <f t="shared" si="36"/>
        <v>350.51628439233525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23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62.815560099765037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177</v>
      </c>
      <c r="BB33" s="12">
        <f>VLOOKUP(A33,'Données projet'!$A$87:$I$107,9,0)</f>
        <v>14.2</v>
      </c>
      <c r="BC33" s="12">
        <f t="array" ref="BC33">INDEX(BB:BB,MIN(IF(ISNUMBER(BB33:BB229),ROW(BB33:BB229),"")))</f>
        <v>14.2</v>
      </c>
      <c r="BD33" s="12">
        <f>IF('Données projet'!$A$88&gt;35,BD32+BC33-BL32,IF(A33&lt;'Données projet'!$A$88,$BA$205^A33,IF(A33='Données projet'!$A$88,'Données projet'!$B$88,BD32+BC33-BL32)))</f>
        <v>176.99999999999991</v>
      </c>
      <c r="BE33" s="13">
        <f>BD33*VLOOKUP('Données projet'!$B$11,Paramètres!$A$1:$I$89,3,0)*VLOOKUP('Données projet'!$B$11,Paramètres!$A$1:$I$89,5,0)</f>
        <v>171.19439999999994</v>
      </c>
      <c r="BF33" s="13">
        <f t="shared" si="37"/>
        <v>43.35742035290977</v>
      </c>
      <c r="BG33" s="20">
        <f t="shared" si="7"/>
        <v>373.67775378131773</v>
      </c>
      <c r="BH33" s="59">
        <f t="shared" si="8"/>
        <v>640.66814081378948</v>
      </c>
      <c r="BI33" s="59">
        <f ca="1">AVERAGE(OFFSET($BH$3,0,0,'Données projet'!$E$11+1,1))-AVERAGE(OFFSET($H$3,0,0,'Données projet'!$E$11+1,1))</f>
        <v>433.03147896464901</v>
      </c>
      <c r="BJ33" s="59">
        <f t="shared" si="38"/>
        <v>419.62680748045614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35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62.815560099765037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209</v>
      </c>
      <c r="BW33" s="12">
        <f>VLOOKUP(A33,'Données projet'!$A$113:$I$133,9,0)</f>
        <v>9.4</v>
      </c>
      <c r="BX33" s="12">
        <f t="array" ref="BX33">INDEX(BW:BW,MIN(IF(ISNUMBER(BW33:BW229),ROW(BW33:BW229),"")))</f>
        <v>9.4</v>
      </c>
      <c r="BY33" s="12">
        <f>IF('Données projet'!$A$114&gt;35,BY32+BX33-CG32,IF(A33&lt;'Données projet'!$A$114,$BV$205^A33,IF(A33='Données projet'!$A$114,'Données projet'!$B$114,BY32+BX33-CG32)))</f>
        <v>209.00000000000009</v>
      </c>
      <c r="BZ33" s="13">
        <f>BY33*VLOOKUP('Données projet'!$B$12,Paramètres!$A$1:$I$89,3,0)*VLOOKUP('Données projet'!$B$12,Paramètres!$A$1:$I$89,5,0)</f>
        <v>198.88440000000008</v>
      </c>
      <c r="CA33" s="13">
        <f t="shared" si="39"/>
        <v>49.498912851979021</v>
      </c>
      <c r="CB33" s="20">
        <f t="shared" si="10"/>
        <v>432.60093655053032</v>
      </c>
      <c r="CC33" s="59">
        <f t="shared" si="11"/>
        <v>699.59132358300212</v>
      </c>
      <c r="CD33" s="59">
        <f ca="1">AVERAGE(OFFSET($CC$3,0,0,'Données projet'!$E$12+1,1))-AVERAGE(OFFSET($H$3,0,0,'Données projet'!$E$12+1,1))</f>
        <v>464.14483532651036</v>
      </c>
      <c r="CE33" s="59">
        <f t="shared" si="40"/>
        <v>478.54999024966878</v>
      </c>
      <c r="CF33" s="15">
        <f>IF(ISNA(VLOOKUP(A33,'Données projet'!$A$113:$I$133,3,0)),0,VLOOKUP(A33,'Données projet'!$A$113:$I$133,3,0))</f>
        <v>5</v>
      </c>
      <c r="CG33" s="15">
        <f>IF(ISNA(VLOOKUP(A33,'Données projet'!$A$113:$I$133,4,0)),0,VLOOKUP(A33,'Données projet'!$A$113:$I$133,4,0))</f>
        <v>28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62.815560099765037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184</v>
      </c>
      <c r="CR33" s="12">
        <f>VLOOKUP(A33,'Données projet'!$A$139:$I$159,9,0)</f>
        <v>13</v>
      </c>
      <c r="CS33" s="12">
        <f t="array" ref="CS33">INDEX(CR:CR,MIN(IF(ISNUMBER(CR33:CR229),ROW(CR33:CR229),"")))</f>
        <v>13</v>
      </c>
      <c r="CT33" s="12">
        <f>IF('Données projet'!$A$140&gt;35,CT32+CS33-DB32,IF(A33&lt;'Données projet'!$A$140,$CQ$205^A33,IF(A33='Données projet'!$A$140,'Données projet'!$B$140,CT32+CS33-DB32)))</f>
        <v>184.00000000000003</v>
      </c>
      <c r="CU33" s="17">
        <f>CT33*VLOOKUP('Données projet'!$B$13,Paramètres!$A$1:$I$89,3,0)*VLOOKUP('Données projet'!$B$13,Paramètres!$A$1:$I$89,5,0)</f>
        <v>160.74240000000003</v>
      </c>
      <c r="CV33" s="13">
        <f t="shared" si="41"/>
        <v>41.009920657227809</v>
      </c>
      <c r="CW33" s="20">
        <f t="shared" si="13"/>
        <v>351.38529181133845</v>
      </c>
      <c r="CX33" s="59">
        <f t="shared" si="14"/>
        <v>618.37567884381019</v>
      </c>
      <c r="CY33" s="59">
        <f ca="1">AVERAGE(OFFSET($CX$3,0,0,'Données projet'!$E$13+1,1))-AVERAGE(OFFSET($H$3,0,0,'Données projet'!$E$13+1,1))</f>
        <v>331.14297110116479</v>
      </c>
      <c r="CZ33" s="59">
        <f t="shared" si="42"/>
        <v>397.33434551047685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44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62.815560099765037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5.5</v>
      </c>
      <c r="DO33" s="12">
        <f>IF('Données projet'!$A$166&gt;35,DO32+DN33-DW32,IF(A33&lt;'Données projet'!$A$166,$DL$205^A33,IF(A33='Données projet'!$A$166,'Données projet'!$B$166,DO32+DN33-DW32)))</f>
        <v>108.5</v>
      </c>
      <c r="DP33" s="17">
        <f>DO33*VLOOKUP('Données projet'!$B$14,Paramètres!$A$1:$I$89,3,0)*VLOOKUP('Données projet'!$B$14,Paramètres!$A$1:$I$89,5,0)</f>
        <v>79.552199999999999</v>
      </c>
      <c r="DQ33" s="13">
        <f t="shared" si="43"/>
        <v>22.027658957299707</v>
      </c>
      <c r="DR33" s="20">
        <f t="shared" si="16"/>
        <v>176.91825435063029</v>
      </c>
      <c r="DS33" s="59">
        <f t="shared" si="17"/>
        <v>443.90864138310212</v>
      </c>
      <c r="DT33" s="59">
        <f ca="1">AVERAGE(OFFSET($DS$3,0,0,'Données projet'!$E$14+1,1))-AVERAGE(OFFSET($H$3,0,0,'Données projet'!$E$14+1,1))</f>
        <v>245.16221536020706</v>
      </c>
      <c r="DU33" s="59">
        <f t="shared" si="44"/>
        <v>222.86730804976878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62.815560099765037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177</v>
      </c>
      <c r="EH33" s="12">
        <f>VLOOKUP(A33,'Données projet'!$A$191:$I$211,9,0)</f>
        <v>14.2</v>
      </c>
      <c r="EI33" s="12">
        <f t="array" ref="EI33">INDEX(EH:EH,MIN(IF(ISNUMBER(EH33:EH229),ROW(EH33:EH229),"")))</f>
        <v>14.2</v>
      </c>
      <c r="EJ33" s="12">
        <f>IF('Données projet'!$A$192&gt;35,EJ32+EI33-ER32,IF(A33&lt;'Données projet'!$A$192,$EG$205^A33,IF(A33='Données projet'!$A$192,'Données projet'!$B$192,EJ32+EI33-ER32)))</f>
        <v>176.99999999999991</v>
      </c>
      <c r="EK33" s="17">
        <f>EJ33*VLOOKUP('Données projet'!$B$15,Paramètres!$A$1:$I$89,3,0)*VLOOKUP('Données projet'!$B$15,Paramètres!$A$1:$I$89,5,0)</f>
        <v>140.82119999999992</v>
      </c>
      <c r="EL33" s="13">
        <f t="shared" si="45"/>
        <v>36.485066799987997</v>
      </c>
      <c r="EM33" s="20">
        <f t="shared" si="19"/>
        <v>308.80841467664561</v>
      </c>
      <c r="EN33" s="59">
        <f t="shared" si="20"/>
        <v>575.79880170911747</v>
      </c>
      <c r="EO33" s="59">
        <f ca="1">AVERAGE(OFFSET($EN$3,0,0,'Données projet'!$E$15+1,1))-AVERAGE(OFFSET($H$3,0,0,'Données projet'!$E$15+1,1))</f>
        <v>364.9836612099819</v>
      </c>
      <c r="EP33" s="59">
        <f t="shared" si="46"/>
        <v>354.75746837578413</v>
      </c>
      <c r="EQ33" s="15">
        <f>IF(ISNA(VLOOKUP(A33,'Données projet'!$A$191:$I$211,3,0)),0,VLOOKUP(A33,'Données projet'!$A$191:$I$211,3,0))</f>
        <v>4</v>
      </c>
      <c r="ER33" s="15">
        <f>IF(ISNA(VLOOKUP(A33,'Données projet'!$A$191:$I$211,4,0)),0,VLOOKUP(A33,'Données projet'!$A$191:$I$211,4,0))</f>
        <v>35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62.815560099765037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62.815560099765037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62.815560099765037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2.4290000000000003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8.9063333333333343</v>
      </c>
      <c r="H34" s="66">
        <f t="shared" si="1"/>
        <v>221.04133333333334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62.940194070032753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10.8</v>
      </c>
      <c r="N34" s="13">
        <f>IF('Données projet'!$A$36&gt;35,N33+M34-V33,IF(A34&lt;'Données projet'!$A$36,$K$205^A34,IF(A34='Données projet'!$A$36,'Données projet'!$B$36,N33+M34-V33)))</f>
        <v>103.80000000000004</v>
      </c>
      <c r="O34" s="13">
        <f>N34*VLOOKUP('Données projet'!$B$9,Paramètres!$A$1:$I$89,3,0)*VLOOKUP('Données projet'!$B$9,Paramètres!$A$1:$I$89,5,0)</f>
        <v>93.91824000000004</v>
      </c>
      <c r="P34" s="13">
        <f t="shared" si="33"/>
        <v>25.507853654186022</v>
      </c>
      <c r="Q34" s="20">
        <f t="shared" si="2"/>
        <v>208.00044644770739</v>
      </c>
      <c r="R34" s="59">
        <f t="shared" si="0"/>
        <v>475.44782470449422</v>
      </c>
      <c r="S34" s="59">
        <f ca="1">AVERAGE(OFFSET($R$3,0,0,'Données projet'!$E$9+1,1))-AVERAGE(OFFSET($H$3,0,0,'Données projet'!$E$9+1,1))</f>
        <v>455.60094939086878</v>
      </c>
      <c r="T34" s="59">
        <f t="shared" si="34"/>
        <v>287.49979934947112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62.940194070032753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11.6</v>
      </c>
      <c r="AI34" s="13">
        <f>IF('Données projet'!$A$62&gt;35,AI33+AH34-AQ33,IF(A34&lt;'Données projet'!$A$62,$AF$205^A34,IF(A34='Données projet'!$A$62,'Données projet'!$B$62,AI33+AH34-AQ33)))</f>
        <v>166.60000000000005</v>
      </c>
      <c r="AJ34" s="13">
        <f>AI34*VLOOKUP('Données projet'!$B$10,Paramètres!$A$1:$I$89,3,0)*VLOOKUP('Données projet'!$B$10,Paramètres!$A$1:$I$89,5,0)</f>
        <v>129.94800000000004</v>
      </c>
      <c r="AK34" s="13">
        <f t="shared" si="35"/>
        <v>33.984343379340828</v>
      </c>
      <c r="AL34" s="20">
        <f t="shared" si="4"/>
        <v>285.51549805235203</v>
      </c>
      <c r="AM34" s="59">
        <f t="shared" si="5"/>
        <v>552.96287630913889</v>
      </c>
      <c r="AN34" s="59">
        <f ca="1">AVERAGE(OFFSET($AM$3,0,0,'Données projet'!$E$10+1,1))-AVERAGE(OFFSET($H$3,0,0,'Données projet'!$E$10+1,1))</f>
        <v>369.26509132111897</v>
      </c>
      <c r="AO34" s="59">
        <f t="shared" si="36"/>
        <v>350.51628439233525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62.940194070032753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12.8</v>
      </c>
      <c r="BD34" s="12">
        <f>IF('Données projet'!$A$88&gt;35,BD33+BC34-BL33,IF(A34&lt;'Données projet'!$A$88,$BA$205^A34,IF(A34='Données projet'!$A$88,'Données projet'!$B$88,BD33+BC34-BL33)))</f>
        <v>154.79999999999993</v>
      </c>
      <c r="BE34" s="13">
        <f>BD34*VLOOKUP('Données projet'!$B$11,Paramètres!$A$1:$I$89,3,0)*VLOOKUP('Données projet'!$B$11,Paramètres!$A$1:$I$89,5,0)</f>
        <v>149.72255999999993</v>
      </c>
      <c r="BF34" s="13">
        <f t="shared" si="37"/>
        <v>38.515529593578471</v>
      </c>
      <c r="BG34" s="20">
        <f t="shared" si="7"/>
        <v>327.84800604214905</v>
      </c>
      <c r="BH34" s="59">
        <f t="shared" si="8"/>
        <v>595.29538429893591</v>
      </c>
      <c r="BI34" s="59">
        <f ca="1">AVERAGE(OFFSET($BH$3,0,0,'Données projet'!$E$11+1,1))-AVERAGE(OFFSET($H$3,0,0,'Données projet'!$E$11+1,1))</f>
        <v>433.03147896464901</v>
      </c>
      <c r="BJ34" s="59">
        <f t="shared" si="38"/>
        <v>419.62680748045614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62.940194070032753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8.1999999999999993</v>
      </c>
      <c r="BY34" s="12">
        <f>IF('Données projet'!$A$114&gt;35,BY33+BX34-CG33,IF(A34&lt;'Données projet'!$A$114,$BV$205^A34,IF(A34='Données projet'!$A$114,'Données projet'!$B$114,BY33+BX34-CG33)))</f>
        <v>189.20000000000007</v>
      </c>
      <c r="BZ34" s="13">
        <f>BY34*VLOOKUP('Données projet'!$B$12,Paramètres!$A$1:$I$89,3,0)*VLOOKUP('Données projet'!$B$12,Paramètres!$A$1:$I$89,5,0)</f>
        <v>180.04272000000009</v>
      </c>
      <c r="CA34" s="13">
        <f t="shared" si="39"/>
        <v>45.331690448223775</v>
      </c>
      <c r="CB34" s="20">
        <f t="shared" si="10"/>
        <v>392.52709819732326</v>
      </c>
      <c r="CC34" s="59">
        <f t="shared" si="11"/>
        <v>659.97447645411012</v>
      </c>
      <c r="CD34" s="59">
        <f ca="1">AVERAGE(OFFSET($CC$3,0,0,'Données projet'!$E$12+1,1))-AVERAGE(OFFSET($H$3,0,0,'Données projet'!$E$12+1,1))</f>
        <v>464.14483532651036</v>
      </c>
      <c r="CE34" s="59">
        <f t="shared" si="40"/>
        <v>478.54999024966878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62.940194070032753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12.2</v>
      </c>
      <c r="CT34" s="12">
        <f>IF('Données projet'!$A$140&gt;35,CT33+CS34-DB33,IF(A34&lt;'Données projet'!$A$140,$CQ$205^A34,IF(A34='Données projet'!$A$140,'Données projet'!$B$140,CT33+CS34-DB33)))</f>
        <v>152.20000000000002</v>
      </c>
      <c r="CU34" s="17">
        <f>CT34*VLOOKUP('Données projet'!$B$13,Paramètres!$A$1:$I$89,3,0)*VLOOKUP('Données projet'!$B$13,Paramètres!$A$1:$I$89,5,0)</f>
        <v>132.96192000000002</v>
      </c>
      <c r="CV34" s="13">
        <f t="shared" si="41"/>
        <v>34.679872132599144</v>
      </c>
      <c r="CW34" s="20">
        <f t="shared" si="13"/>
        <v>291.97612129761018</v>
      </c>
      <c r="CX34" s="59">
        <f t="shared" si="14"/>
        <v>559.42349955439704</v>
      </c>
      <c r="CY34" s="59">
        <f ca="1">AVERAGE(OFFSET($CX$3,0,0,'Données projet'!$E$13+1,1))-AVERAGE(OFFSET($H$3,0,0,'Données projet'!$E$13+1,1))</f>
        <v>331.14297110116479</v>
      </c>
      <c r="CZ34" s="59">
        <f t="shared" si="42"/>
        <v>397.33434551047685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62.940194070032753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5.5</v>
      </c>
      <c r="DO34" s="12">
        <f>IF('Données projet'!$A$166&gt;35,DO33+DN34-DW33,IF(A34&lt;'Données projet'!$A$166,$DL$205^A34,IF(A34='Données projet'!$A$166,'Données projet'!$B$166,DO33+DN34-DW33)))</f>
        <v>114</v>
      </c>
      <c r="DP34" s="17">
        <f>DO34*VLOOKUP('Données projet'!$B$14,Paramètres!$A$1:$I$89,3,0)*VLOOKUP('Données projet'!$B$14,Paramètres!$A$1:$I$89,5,0)</f>
        <v>83.584800000000001</v>
      </c>
      <c r="DQ34" s="13">
        <f t="shared" si="43"/>
        <v>23.011437736237617</v>
      </c>
      <c r="DR34" s="20">
        <f t="shared" si="16"/>
        <v>185.65511405728049</v>
      </c>
      <c r="DS34" s="59">
        <f t="shared" si="17"/>
        <v>453.10249231406726</v>
      </c>
      <c r="DT34" s="59">
        <f ca="1">AVERAGE(OFFSET($DS$3,0,0,'Données projet'!$E$14+1,1))-AVERAGE(OFFSET($H$3,0,0,'Données projet'!$E$14+1,1))</f>
        <v>245.16221536020706</v>
      </c>
      <c r="DU34" s="59">
        <f t="shared" si="44"/>
        <v>222.86730804976878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62.940194070032753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12.8</v>
      </c>
      <c r="EJ34" s="12">
        <f>IF('Données projet'!$A$192&gt;35,EJ33+EI34-ER33,IF(A34&lt;'Données projet'!$A$192,$EG$205^A34,IF(A34='Données projet'!$A$192,'Données projet'!$B$192,EJ33+EI34-ER33)))</f>
        <v>154.79999999999993</v>
      </c>
      <c r="EK34" s="17">
        <f>EJ34*VLOOKUP('Données projet'!$B$15,Paramètres!$A$1:$I$89,3,0)*VLOOKUP('Données projet'!$B$15,Paramètres!$A$1:$I$89,5,0)</f>
        <v>123.15887999999995</v>
      </c>
      <c r="EL34" s="13">
        <f t="shared" si="45"/>
        <v>32.410638331814873</v>
      </c>
      <c r="EM34" s="20">
        <f t="shared" si="19"/>
        <v>270.95024442791083</v>
      </c>
      <c r="EN34" s="59">
        <f t="shared" si="20"/>
        <v>538.39762268469758</v>
      </c>
      <c r="EO34" s="59">
        <f ca="1">AVERAGE(OFFSET($EN$3,0,0,'Données projet'!$E$15+1,1))-AVERAGE(OFFSET($H$3,0,0,'Données projet'!$E$15+1,1))</f>
        <v>364.9836612099819</v>
      </c>
      <c r="EP34" s="59">
        <f t="shared" si="46"/>
        <v>354.75746837578413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62.940194070032753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62.940194070032753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62.940194070032753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2.4290000000000003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8.9063333333333343</v>
      </c>
      <c r="H35" s="66">
        <f t="shared" si="1"/>
        <v>221.04133333333334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63.062665919556139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10.8</v>
      </c>
      <c r="N35" s="13">
        <f>IF('Données projet'!$A$36&gt;35,N34+M35-V34,IF(A35&lt;'Données projet'!$A$36,$K$205^A35,IF(A35='Données projet'!$A$36,'Données projet'!$B$36,N34+M35-V34)))</f>
        <v>114.60000000000004</v>
      </c>
      <c r="O35" s="13">
        <f>N35*VLOOKUP('Données projet'!$B$9,Paramètres!$A$1:$I$89,3,0)*VLOOKUP('Données projet'!$B$9,Paramètres!$A$1:$I$89,5,0)</f>
        <v>103.69008000000004</v>
      </c>
      <c r="P35" s="13">
        <f t="shared" si="33"/>
        <v>27.83924565319537</v>
      </c>
      <c r="Q35" s="20">
        <f t="shared" ref="Q35:Q66" si="53">(O35+P35)*0.475*44/12</f>
        <v>229.08024217931529</v>
      </c>
      <c r="R35" s="59">
        <f t="shared" si="0"/>
        <v>496.97668388435449</v>
      </c>
      <c r="S35" s="59">
        <f ca="1">AVERAGE(OFFSET($R$3,0,0,'Données projet'!$E$9+1,1))-AVERAGE(OFFSET($H$3,0,0,'Données projet'!$E$9+1,1))</f>
        <v>455.60094939086878</v>
      </c>
      <c r="T35" s="59">
        <f t="shared" si="34"/>
        <v>287.49979934947112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63.062665919556139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11.6</v>
      </c>
      <c r="AI35" s="13">
        <f>IF('Données projet'!$A$62&gt;35,AI34+AH35-AQ34,IF(A35&lt;'Données projet'!$A$62,$AF$205^A35,IF(A35='Données projet'!$A$62,'Données projet'!$B$62,AI34+AH35-AQ34)))</f>
        <v>178.20000000000005</v>
      </c>
      <c r="AJ35" s="13">
        <f>AI35*VLOOKUP('Données projet'!$B$10,Paramètres!$A$1:$I$89,3,0)*VLOOKUP('Données projet'!$B$10,Paramètres!$A$1:$I$89,5,0)</f>
        <v>138.99600000000004</v>
      </c>
      <c r="AK35" s="13">
        <f t="shared" si="35"/>
        <v>36.066906938767758</v>
      </c>
      <c r="AL35" s="20">
        <f t="shared" si="4"/>
        <v>304.90122958502059</v>
      </c>
      <c r="AM35" s="59">
        <f t="shared" si="5"/>
        <v>572.79767129005972</v>
      </c>
      <c r="AN35" s="59">
        <f ca="1">AVERAGE(OFFSET($AM$3,0,0,'Données projet'!$E$10+1,1))-AVERAGE(OFFSET($H$3,0,0,'Données projet'!$E$10+1,1))</f>
        <v>369.26509132111897</v>
      </c>
      <c r="AO35" s="59">
        <f t="shared" si="36"/>
        <v>350.51628439233525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63.062665919556139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12.8</v>
      </c>
      <c r="BD35" s="12">
        <f>IF('Données projet'!$A$88&gt;35,BD34+BC35-BL34,IF(A35&lt;'Données projet'!$A$88,$BA$205^A35,IF(A35='Données projet'!$A$88,'Données projet'!$B$88,BD34+BC35-BL34)))</f>
        <v>167.59999999999994</v>
      </c>
      <c r="BE35" s="13">
        <f>BD35*VLOOKUP('Données projet'!$B$11,Paramètres!$A$1:$I$89,3,0)*VLOOKUP('Données projet'!$B$11,Paramètres!$A$1:$I$89,5,0)</f>
        <v>162.10271999999995</v>
      </c>
      <c r="BF35" s="13">
        <f t="shared" si="37"/>
        <v>41.316428778358635</v>
      </c>
      <c r="BG35" s="20">
        <f t="shared" si="7"/>
        <v>354.28835078897447</v>
      </c>
      <c r="BH35" s="59">
        <f t="shared" si="8"/>
        <v>622.18479249401366</v>
      </c>
      <c r="BI35" s="59">
        <f ca="1">AVERAGE(OFFSET($BH$3,0,0,'Données projet'!$E$11+1,1))-AVERAGE(OFFSET($H$3,0,0,'Données projet'!$E$11+1,1))</f>
        <v>433.03147896464901</v>
      </c>
      <c r="BJ35" s="59">
        <f t="shared" si="38"/>
        <v>419.62680748045614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63.062665919556139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8.1999999999999993</v>
      </c>
      <c r="BY35" s="12">
        <f>IF('Données projet'!$A$114&gt;35,BY34+BX35-CG34,IF(A35&lt;'Données projet'!$A$114,$BV$205^A35,IF(A35='Données projet'!$A$114,'Données projet'!$B$114,BY34+BX35-CG34)))</f>
        <v>197.40000000000006</v>
      </c>
      <c r="BZ35" s="13">
        <f>BY35*VLOOKUP('Données projet'!$B$12,Paramètres!$A$1:$I$89,3,0)*VLOOKUP('Données projet'!$B$12,Paramètres!$A$1:$I$89,5,0)</f>
        <v>187.84584000000007</v>
      </c>
      <c r="CA35" s="13">
        <f t="shared" si="39"/>
        <v>47.063383068685603</v>
      </c>
      <c r="CB35" s="20">
        <f t="shared" si="10"/>
        <v>409.13356351129414</v>
      </c>
      <c r="CC35" s="59">
        <f t="shared" si="11"/>
        <v>677.03000521633339</v>
      </c>
      <c r="CD35" s="59">
        <f ca="1">AVERAGE(OFFSET($CC$3,0,0,'Données projet'!$E$12+1,1))-AVERAGE(OFFSET($H$3,0,0,'Données projet'!$E$12+1,1))</f>
        <v>464.14483532651036</v>
      </c>
      <c r="CE35" s="59">
        <f t="shared" si="40"/>
        <v>478.54999024966878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63.062665919556139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12.2</v>
      </c>
      <c r="CT35" s="12">
        <f>IF('Données projet'!$A$140&gt;35,CT34+CS35-DB34,IF(A35&lt;'Données projet'!$A$140,$CQ$205^A35,IF(A35='Données projet'!$A$140,'Données projet'!$B$140,CT34+CS35-DB34)))</f>
        <v>164.4</v>
      </c>
      <c r="CU35" s="17">
        <f>CT35*VLOOKUP('Données projet'!$B$13,Paramètres!$A$1:$I$89,3,0)*VLOOKUP('Données projet'!$B$13,Paramètres!$A$1:$I$89,5,0)</f>
        <v>143.61984000000001</v>
      </c>
      <c r="CV35" s="13">
        <f t="shared" si="41"/>
        <v>37.125023974706046</v>
      </c>
      <c r="CW35" s="20">
        <f t="shared" si="13"/>
        <v>314.79730475594641</v>
      </c>
      <c r="CX35" s="59">
        <f t="shared" si="14"/>
        <v>582.69374646098561</v>
      </c>
      <c r="CY35" s="59">
        <f ca="1">AVERAGE(OFFSET($CX$3,0,0,'Données projet'!$E$13+1,1))-AVERAGE(OFFSET($H$3,0,0,'Données projet'!$E$13+1,1))</f>
        <v>331.14297110116479</v>
      </c>
      <c r="CZ35" s="59">
        <f t="shared" si="42"/>
        <v>397.33434551047685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63.062665919556139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5.5</v>
      </c>
      <c r="DO35" s="12">
        <f>IF('Données projet'!$A$166&gt;35,DO34+DN35-DW34,IF(A35&lt;'Données projet'!$A$166,$DL$205^A35,IF(A35='Données projet'!$A$166,'Données projet'!$B$166,DO34+DN35-DW34)))</f>
        <v>119.5</v>
      </c>
      <c r="DP35" s="17">
        <f>DO35*VLOOKUP('Données projet'!$B$14,Paramètres!$A$1:$I$89,3,0)*VLOOKUP('Données projet'!$B$14,Paramètres!$A$1:$I$89,5,0)</f>
        <v>87.617400000000004</v>
      </c>
      <c r="DQ35" s="13">
        <f t="shared" si="43"/>
        <v>23.989705046942845</v>
      </c>
      <c r="DR35" s="20">
        <f t="shared" si="16"/>
        <v>194.38237462342545</v>
      </c>
      <c r="DS35" s="59">
        <f t="shared" si="17"/>
        <v>462.27881632846464</v>
      </c>
      <c r="DT35" s="59">
        <f ca="1">AVERAGE(OFFSET($DS$3,0,0,'Données projet'!$E$14+1,1))-AVERAGE(OFFSET($H$3,0,0,'Données projet'!$E$14+1,1))</f>
        <v>245.16221536020706</v>
      </c>
      <c r="DU35" s="59">
        <f t="shared" si="44"/>
        <v>222.86730804976878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63.062665919556139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12.8</v>
      </c>
      <c r="EJ35" s="12">
        <f>IF('Données projet'!$A$192&gt;35,EJ34+EI35-ER34,IF(A35&lt;'Données projet'!$A$192,$EG$205^A35,IF(A35='Données projet'!$A$192,'Données projet'!$B$192,EJ34+EI35-ER34)))</f>
        <v>167.59999999999994</v>
      </c>
      <c r="EK35" s="17">
        <f>EJ35*VLOOKUP('Données projet'!$B$15,Paramètres!$A$1:$I$89,3,0)*VLOOKUP('Données projet'!$B$15,Paramètres!$A$1:$I$89,5,0)</f>
        <v>133.34255999999996</v>
      </c>
      <c r="EL35" s="13">
        <f t="shared" si="45"/>
        <v>34.767581918978188</v>
      </c>
      <c r="EM35" s="20">
        <f t="shared" si="19"/>
        <v>292.7918305088869</v>
      </c>
      <c r="EN35" s="59">
        <f t="shared" si="20"/>
        <v>560.6882722139261</v>
      </c>
      <c r="EO35" s="59">
        <f ca="1">AVERAGE(OFFSET($EN$3,0,0,'Données projet'!$E$15+1,1))-AVERAGE(OFFSET($H$3,0,0,'Données projet'!$E$15+1,1))</f>
        <v>364.9836612099819</v>
      </c>
      <c r="EP35" s="59">
        <f t="shared" si="46"/>
        <v>354.75746837578413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63.062665919556139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63.062665919556139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63.062665919556139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2.4290000000000003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8.9063333333333343</v>
      </c>
      <c r="H36" s="66">
        <f t="shared" si="1"/>
        <v>221.04133333333334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63.18301315629634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10.8</v>
      </c>
      <c r="N36" s="13">
        <f>IF('Données projet'!$A$36&gt;35,N35+M36-V35,IF(A36&lt;'Données projet'!$A$36,$K$205^A36,IF(A36='Données projet'!$A$36,'Données projet'!$B$36,N35+M36-V35)))</f>
        <v>125.40000000000003</v>
      </c>
      <c r="O36" s="13">
        <f>N36*VLOOKUP('Données projet'!$B$9,Paramètres!$A$1:$I$89,3,0)*VLOOKUP('Données projet'!$B$9,Paramètres!$A$1:$I$89,5,0)</f>
        <v>113.46192000000002</v>
      </c>
      <c r="P36" s="13">
        <f t="shared" si="33"/>
        <v>30.145163126535493</v>
      </c>
      <c r="Q36" s="20">
        <f t="shared" si="53"/>
        <v>250.11566977871598</v>
      </c>
      <c r="R36" s="59">
        <f t="shared" si="0"/>
        <v>518.45338468513592</v>
      </c>
      <c r="S36" s="59">
        <f ca="1">AVERAGE(OFFSET($R$3,0,0,'Données projet'!$E$9+1,1))-AVERAGE(OFFSET($H$3,0,0,'Données projet'!$E$9+1,1))</f>
        <v>455.60094939086878</v>
      </c>
      <c r="T36" s="59">
        <f t="shared" si="34"/>
        <v>287.49979934947112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63.18301315629634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11.6</v>
      </c>
      <c r="AI36" s="13">
        <f>IF('Données projet'!$A$62&gt;35,AI35+AH36-AQ35,IF(A36&lt;'Données projet'!$A$62,$AF$205^A36,IF(A36='Données projet'!$A$62,'Données projet'!$B$62,AI35+AH36-AQ35)))</f>
        <v>189.80000000000004</v>
      </c>
      <c r="AJ36" s="13">
        <f>AI36*VLOOKUP('Données projet'!$B$10,Paramètres!$A$1:$I$89,3,0)*VLOOKUP('Données projet'!$B$10,Paramètres!$A$1:$I$89,5,0)</f>
        <v>148.04400000000004</v>
      </c>
      <c r="AK36" s="13">
        <f t="shared" si="35"/>
        <v>38.133738604016052</v>
      </c>
      <c r="AL36" s="20">
        <f t="shared" si="4"/>
        <v>324.25956140199474</v>
      </c>
      <c r="AM36" s="59">
        <f t="shared" si="5"/>
        <v>592.59727630841462</v>
      </c>
      <c r="AN36" s="59">
        <f ca="1">AVERAGE(OFFSET($AM$3,0,0,'Données projet'!$E$10+1,1))-AVERAGE(OFFSET($H$3,0,0,'Données projet'!$E$10+1,1))</f>
        <v>369.26509132111897</v>
      </c>
      <c r="AO36" s="59">
        <f t="shared" si="36"/>
        <v>350.51628439233525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63.18301315629634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12.8</v>
      </c>
      <c r="BD36" s="12">
        <f>IF('Données projet'!$A$88&gt;35,BD35+BC36-BL35,IF(A36&lt;'Données projet'!$A$88,$BA$205^A36,IF(A36='Données projet'!$A$88,'Données projet'!$B$88,BD35+BC36-BL35)))</f>
        <v>180.39999999999995</v>
      </c>
      <c r="BE36" s="13">
        <f>BD36*VLOOKUP('Données projet'!$B$11,Paramètres!$A$1:$I$89,3,0)*VLOOKUP('Données projet'!$B$11,Paramètres!$A$1:$I$89,5,0)</f>
        <v>174.48287999999997</v>
      </c>
      <c r="BF36" s="13">
        <f t="shared" si="37"/>
        <v>44.092513602166164</v>
      </c>
      <c r="BG36" s="20">
        <f t="shared" si="7"/>
        <v>380.68547719043931</v>
      </c>
      <c r="BH36" s="59">
        <f t="shared" si="8"/>
        <v>649.02319209685925</v>
      </c>
      <c r="BI36" s="59">
        <f ca="1">AVERAGE(OFFSET($BH$3,0,0,'Données projet'!$E$11+1,1))-AVERAGE(OFFSET($H$3,0,0,'Données projet'!$E$11+1,1))</f>
        <v>433.03147896464901</v>
      </c>
      <c r="BJ36" s="59">
        <f t="shared" si="38"/>
        <v>419.62680748045614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63.18301315629634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8.1999999999999993</v>
      </c>
      <c r="BY36" s="12">
        <f>IF('Données projet'!$A$114&gt;35,BY35+BX36-CG35,IF(A36&lt;'Données projet'!$A$114,$BV$205^A36,IF(A36='Données projet'!$A$114,'Données projet'!$B$114,BY35+BX36-CG35)))</f>
        <v>205.60000000000005</v>
      </c>
      <c r="BZ36" s="13">
        <f>BY36*VLOOKUP('Données projet'!$B$12,Paramètres!$A$1:$I$89,3,0)*VLOOKUP('Données projet'!$B$12,Paramètres!$A$1:$I$89,5,0)</f>
        <v>195.64896000000005</v>
      </c>
      <c r="CA36" s="13">
        <f t="shared" si="39"/>
        <v>48.78672018080816</v>
      </c>
      <c r="CB36" s="20">
        <f t="shared" si="10"/>
        <v>425.72547631490761</v>
      </c>
      <c r="CC36" s="59">
        <f t="shared" si="11"/>
        <v>694.06319122132754</v>
      </c>
      <c r="CD36" s="59">
        <f ca="1">AVERAGE(OFFSET($CC$3,0,0,'Données projet'!$E$12+1,1))-AVERAGE(OFFSET($H$3,0,0,'Données projet'!$E$12+1,1))</f>
        <v>464.14483532651036</v>
      </c>
      <c r="CE36" s="59">
        <f t="shared" si="40"/>
        <v>478.54999024966878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63.18301315629634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12.2</v>
      </c>
      <c r="CT36" s="12">
        <f>IF('Données projet'!$A$140&gt;35,CT35+CS36-DB35,IF(A36&lt;'Données projet'!$A$140,$CQ$205^A36,IF(A36='Données projet'!$A$140,'Données projet'!$B$140,CT35+CS36-DB35)))</f>
        <v>176.6</v>
      </c>
      <c r="CU36" s="17">
        <f>CT36*VLOOKUP('Données projet'!$B$13,Paramètres!$A$1:$I$89,3,0)*VLOOKUP('Données projet'!$B$13,Paramètres!$A$1:$I$89,5,0)</f>
        <v>154.27776</v>
      </c>
      <c r="CV36" s="13">
        <f t="shared" si="41"/>
        <v>39.549125277353333</v>
      </c>
      <c r="CW36" s="20">
        <f t="shared" si="13"/>
        <v>337.58182519139035</v>
      </c>
      <c r="CX36" s="59">
        <f t="shared" si="14"/>
        <v>605.91954009781034</v>
      </c>
      <c r="CY36" s="59">
        <f ca="1">AVERAGE(OFFSET($CX$3,0,0,'Données projet'!$E$13+1,1))-AVERAGE(OFFSET($H$3,0,0,'Données projet'!$E$13+1,1))</f>
        <v>331.14297110116479</v>
      </c>
      <c r="CZ36" s="59">
        <f t="shared" si="42"/>
        <v>397.33434551047685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63.18301315629634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5.5</v>
      </c>
      <c r="DO36" s="12">
        <f>IF('Données projet'!$A$166&gt;35,DO35+DN36-DW35,IF(A36&lt;'Données projet'!$A$166,$DL$205^A36,IF(A36='Données projet'!$A$166,'Données projet'!$B$166,DO35+DN36-DW35)))</f>
        <v>125</v>
      </c>
      <c r="DP36" s="17">
        <f>DO36*VLOOKUP('Données projet'!$B$14,Paramètres!$A$1:$I$89,3,0)*VLOOKUP('Données projet'!$B$14,Paramètres!$A$1:$I$89,5,0)</f>
        <v>91.65</v>
      </c>
      <c r="DQ36" s="13">
        <f t="shared" si="43"/>
        <v>24.962743528770854</v>
      </c>
      <c r="DR36" s="20">
        <f t="shared" si="16"/>
        <v>203.10052831260927</v>
      </c>
      <c r="DS36" s="59">
        <f t="shared" si="17"/>
        <v>471.43824321902923</v>
      </c>
      <c r="DT36" s="59">
        <f ca="1">AVERAGE(OFFSET($DS$3,0,0,'Données projet'!$E$14+1,1))-AVERAGE(OFFSET($H$3,0,0,'Données projet'!$E$14+1,1))</f>
        <v>245.16221536020706</v>
      </c>
      <c r="DU36" s="59">
        <f t="shared" si="44"/>
        <v>222.86730804976878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63.18301315629634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12.8</v>
      </c>
      <c r="EJ36" s="12">
        <f>IF('Données projet'!$A$192&gt;35,EJ35+EI36-ER35,IF(A36&lt;'Données projet'!$A$192,$EG$205^A36,IF(A36='Données projet'!$A$192,'Données projet'!$B$192,EJ35+EI36-ER35)))</f>
        <v>180.39999999999995</v>
      </c>
      <c r="EK36" s="17">
        <f>EJ36*VLOOKUP('Données projet'!$B$15,Paramètres!$A$1:$I$89,3,0)*VLOOKUP('Données projet'!$B$15,Paramètres!$A$1:$I$89,5,0)</f>
        <v>143.52623999999997</v>
      </c>
      <c r="EL36" s="13">
        <f t="shared" si="45"/>
        <v>37.103644337236275</v>
      </c>
      <c r="EM36" s="20">
        <f t="shared" si="19"/>
        <v>314.59704855401981</v>
      </c>
      <c r="EN36" s="59">
        <f t="shared" si="20"/>
        <v>582.93476346043974</v>
      </c>
      <c r="EO36" s="59">
        <f ca="1">AVERAGE(OFFSET($EN$3,0,0,'Données projet'!$E$15+1,1))-AVERAGE(OFFSET($H$3,0,0,'Données projet'!$E$15+1,1))</f>
        <v>364.9836612099819</v>
      </c>
      <c r="EP36" s="59">
        <f t="shared" si="46"/>
        <v>354.75746837578413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63.18301315629634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63.18301315629634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63.18301315629634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2.4290000000000003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8.9063333333333343</v>
      </c>
      <c r="H37" s="66">
        <f t="shared" si="1"/>
        <v>221.04133333333334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63.301272637535206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10.8</v>
      </c>
      <c r="N37" s="13">
        <f>IF('Données projet'!$A$36&gt;35,N36+M37-V36,IF(A37&lt;'Données projet'!$A$36,$K$205^A37,IF(A37='Données projet'!$A$36,'Données projet'!$B$36,N36+M37-V36)))</f>
        <v>136.20000000000005</v>
      </c>
      <c r="O37" s="13">
        <f>N37*VLOOKUP('Données projet'!$B$9,Paramètres!$A$1:$I$89,3,0)*VLOOKUP('Données projet'!$B$9,Paramètres!$A$1:$I$89,5,0)</f>
        <v>123.23376000000005</v>
      </c>
      <c r="P37" s="13">
        <f t="shared" si="33"/>
        <v>32.428049504876491</v>
      </c>
      <c r="Q37" s="20">
        <f t="shared" si="53"/>
        <v>271.11098488765998</v>
      </c>
      <c r="R37" s="59">
        <f t="shared" si="0"/>
        <v>539.88231789195572</v>
      </c>
      <c r="S37" s="59">
        <f ca="1">AVERAGE(OFFSET($R$3,0,0,'Données projet'!$E$9+1,1))-AVERAGE(OFFSET($H$3,0,0,'Données projet'!$E$9+1,1))</f>
        <v>455.60094939086878</v>
      </c>
      <c r="T37" s="59">
        <f t="shared" si="34"/>
        <v>287.49979934947112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63.301272637535206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11.6</v>
      </c>
      <c r="AI37" s="13">
        <f>IF('Données projet'!$A$62&gt;35,AI36+AH37-AQ36,IF(A37&lt;'Données projet'!$A$62,$AF$205^A37,IF(A37='Données projet'!$A$62,'Données projet'!$B$62,AI36+AH37-AQ36)))</f>
        <v>201.40000000000003</v>
      </c>
      <c r="AJ37" s="13">
        <f>AI37*VLOOKUP('Données projet'!$B$10,Paramètres!$A$1:$I$89,3,0)*VLOOKUP('Données projet'!$B$10,Paramètres!$A$1:$I$89,5,0)</f>
        <v>157.09200000000004</v>
      </c>
      <c r="AK37" s="13">
        <f t="shared" si="35"/>
        <v>40.185909342127296</v>
      </c>
      <c r="AL37" s="20">
        <f t="shared" si="4"/>
        <v>343.59235877087173</v>
      </c>
      <c r="AM37" s="59">
        <f t="shared" si="5"/>
        <v>612.36369177516747</v>
      </c>
      <c r="AN37" s="59">
        <f ca="1">AVERAGE(OFFSET($AM$3,0,0,'Données projet'!$E$10+1,1))-AVERAGE(OFFSET($H$3,0,0,'Données projet'!$E$10+1,1))</f>
        <v>369.26509132111897</v>
      </c>
      <c r="AO37" s="59">
        <f t="shared" si="36"/>
        <v>350.51628439233525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63.301272637535206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12.8</v>
      </c>
      <c r="BD37" s="12">
        <f>IF('Données projet'!$A$88&gt;35,BD36+BC37-BL36,IF(A37&lt;'Données projet'!$A$88,$BA$205^A37,IF(A37='Données projet'!$A$88,'Données projet'!$B$88,BD36+BC37-BL36)))</f>
        <v>193.19999999999996</v>
      </c>
      <c r="BE37" s="13">
        <f>BD37*VLOOKUP('Données projet'!$B$11,Paramètres!$A$1:$I$89,3,0)*VLOOKUP('Données projet'!$B$11,Paramètres!$A$1:$I$89,5,0)</f>
        <v>186.86303999999998</v>
      </c>
      <c r="BF37" s="13">
        <f t="shared" si="37"/>
        <v>46.845744983534466</v>
      </c>
      <c r="BG37" s="20">
        <f t="shared" si="7"/>
        <v>407.04280051298912</v>
      </c>
      <c r="BH37" s="59">
        <f t="shared" si="8"/>
        <v>675.81413351728486</v>
      </c>
      <c r="BI37" s="59">
        <f ca="1">AVERAGE(OFFSET($BH$3,0,0,'Données projet'!$E$11+1,1))-AVERAGE(OFFSET($H$3,0,0,'Données projet'!$E$11+1,1))</f>
        <v>433.03147896464901</v>
      </c>
      <c r="BJ37" s="59">
        <f t="shared" si="38"/>
        <v>419.62680748045614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63.301272637535206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8.1999999999999993</v>
      </c>
      <c r="BY37" s="12">
        <f>IF('Données projet'!$A$114&gt;35,BY36+BX37-CG36,IF(A37&lt;'Données projet'!$A$114,$BV$205^A37,IF(A37='Données projet'!$A$114,'Données projet'!$B$114,BY36+BX37-CG36)))</f>
        <v>213.80000000000004</v>
      </c>
      <c r="BZ37" s="13">
        <f>BY37*VLOOKUP('Données projet'!$B$12,Paramètres!$A$1:$I$89,3,0)*VLOOKUP('Données projet'!$B$12,Paramètres!$A$1:$I$89,5,0)</f>
        <v>203.45208000000005</v>
      </c>
      <c r="CA37" s="13">
        <f t="shared" si="39"/>
        <v>50.502073157681401</v>
      </c>
      <c r="CB37" s="20">
        <f t="shared" si="10"/>
        <v>442.30348341629519</v>
      </c>
      <c r="CC37" s="59">
        <f t="shared" si="11"/>
        <v>711.07481642059088</v>
      </c>
      <c r="CD37" s="59">
        <f ca="1">AVERAGE(OFFSET($CC$3,0,0,'Données projet'!$E$12+1,1))-AVERAGE(OFFSET($H$3,0,0,'Données projet'!$E$12+1,1))</f>
        <v>464.14483532651036</v>
      </c>
      <c r="CE37" s="59">
        <f t="shared" si="40"/>
        <v>478.54999024966878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63.301272637535206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12.2</v>
      </c>
      <c r="CT37" s="12">
        <f>IF('Données projet'!$A$140&gt;35,CT36+CS37-DB36,IF(A37&lt;'Données projet'!$A$140,$CQ$205^A37,IF(A37='Données projet'!$A$140,'Données projet'!$B$140,CT36+CS37-DB36)))</f>
        <v>188.79999999999998</v>
      </c>
      <c r="CU37" s="17">
        <f>CT37*VLOOKUP('Données projet'!$B$13,Paramètres!$A$1:$I$89,3,0)*VLOOKUP('Données projet'!$B$13,Paramètres!$A$1:$I$89,5,0)</f>
        <v>164.93567999999999</v>
      </c>
      <c r="CV37" s="13">
        <f t="shared" si="41"/>
        <v>41.953795695589498</v>
      </c>
      <c r="CW37" s="20">
        <f t="shared" si="13"/>
        <v>360.33250350315166</v>
      </c>
      <c r="CX37" s="59">
        <f t="shared" si="14"/>
        <v>629.10383650744734</v>
      </c>
      <c r="CY37" s="59">
        <f ca="1">AVERAGE(OFFSET($CX$3,0,0,'Données projet'!$E$13+1,1))-AVERAGE(OFFSET($H$3,0,0,'Données projet'!$E$13+1,1))</f>
        <v>331.14297110116479</v>
      </c>
      <c r="CZ37" s="59">
        <f t="shared" si="42"/>
        <v>397.33434551047685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63.301272637535206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5.5</v>
      </c>
      <c r="DO37" s="12">
        <f>IF('Données projet'!$A$166&gt;35,DO36+DN37-DW36,IF(A37&lt;'Données projet'!$A$166,$DL$205^A37,IF(A37='Données projet'!$A$166,'Données projet'!$B$166,DO36+DN37-DW36)))</f>
        <v>130.5</v>
      </c>
      <c r="DP37" s="17">
        <f>DO37*VLOOKUP('Données projet'!$B$14,Paramètres!$A$1:$I$89,3,0)*VLOOKUP('Données projet'!$B$14,Paramètres!$A$1:$I$89,5,0)</f>
        <v>95.682599999999994</v>
      </c>
      <c r="DQ37" s="13">
        <f t="shared" si="43"/>
        <v>25.930809542453641</v>
      </c>
      <c r="DR37" s="20">
        <f t="shared" si="16"/>
        <v>211.81002161977344</v>
      </c>
      <c r="DS37" s="59">
        <f t="shared" si="17"/>
        <v>480.58135462406915</v>
      </c>
      <c r="DT37" s="59">
        <f ca="1">AVERAGE(OFFSET($DS$3,0,0,'Données projet'!$E$14+1,1))-AVERAGE(OFFSET($H$3,0,0,'Données projet'!$E$14+1,1))</f>
        <v>245.16221536020706</v>
      </c>
      <c r="DU37" s="59">
        <f t="shared" si="44"/>
        <v>222.86730804976878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63.301272637535206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12.8</v>
      </c>
      <c r="EJ37" s="12">
        <f>IF('Données projet'!$A$192&gt;35,EJ36+EI37-ER36,IF(A37&lt;'Données projet'!$A$192,$EG$205^A37,IF(A37='Données projet'!$A$192,'Données projet'!$B$192,EJ36+EI37-ER36)))</f>
        <v>193.19999999999996</v>
      </c>
      <c r="EK37" s="17">
        <f>EJ37*VLOOKUP('Données projet'!$B$15,Paramètres!$A$1:$I$89,3,0)*VLOOKUP('Données projet'!$B$15,Paramètres!$A$1:$I$89,5,0)</f>
        <v>153.70991999999998</v>
      </c>
      <c r="EL37" s="13">
        <f t="shared" si="45"/>
        <v>39.420475690379831</v>
      </c>
      <c r="EM37" s="20">
        <f t="shared" si="19"/>
        <v>336.3687724940782</v>
      </c>
      <c r="EN37" s="59">
        <f t="shared" si="20"/>
        <v>605.14010549837394</v>
      </c>
      <c r="EO37" s="59">
        <f ca="1">AVERAGE(OFFSET($EN$3,0,0,'Données projet'!$E$15+1,1))-AVERAGE(OFFSET($H$3,0,0,'Données projet'!$E$15+1,1))</f>
        <v>364.9836612099819</v>
      </c>
      <c r="EP37" s="59">
        <f t="shared" si="46"/>
        <v>354.75746837578413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63.301272637535206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63.301272637535206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63.301272637535206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2.4290000000000003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8.9063333333333343</v>
      </c>
      <c r="H38" s="66">
        <f t="shared" si="1"/>
        <v>221.04133333333334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63.417480581163176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147</v>
      </c>
      <c r="L38" s="12">
        <f>VLOOKUP(A38,'Données projet'!$A$35:$I$55,9,0)</f>
        <v>10.8</v>
      </c>
      <c r="M38" s="12">
        <f t="array" ref="M38">INDEX(L:L,MIN(IF(ISNUMBER(L38:L234),ROW(L38:L234),"")))</f>
        <v>10.8</v>
      </c>
      <c r="N38" s="13">
        <f>IF('Données projet'!$A$36&gt;35,N37+M38-V37,IF(A38&lt;'Données projet'!$A$36,$K$205^A38,IF(A38='Données projet'!$A$36,'Données projet'!$B$36,N37+M38-V37)))</f>
        <v>147.00000000000006</v>
      </c>
      <c r="O38" s="13">
        <f>N38*VLOOKUP('Données projet'!$B$9,Paramètres!$A$1:$I$89,3,0)*VLOOKUP('Données projet'!$B$9,Paramètres!$A$1:$I$89,5,0)</f>
        <v>133.00560000000004</v>
      </c>
      <c r="P38" s="13">
        <f t="shared" si="33"/>
        <v>34.689938673073549</v>
      </c>
      <c r="Q38" s="20">
        <f t="shared" si="53"/>
        <v>292.06972985560316</v>
      </c>
      <c r="R38" s="59">
        <f t="shared" si="0"/>
        <v>561.26715865320148</v>
      </c>
      <c r="S38" s="59">
        <f ca="1">AVERAGE(OFFSET($R$3,0,0,'Données projet'!$E$9+1,1))-AVERAGE(OFFSET($H$3,0,0,'Données projet'!$E$9+1,1))</f>
        <v>455.60094939086878</v>
      </c>
      <c r="T38" s="59">
        <f t="shared" si="34"/>
        <v>287.49979934947112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28</v>
      </c>
      <c r="W38" s="16">
        <f>IF(ISNA(VLOOKUP(A38,'Données projet'!$A$35:$I$55,5,0)),0%,VLOOKUP(A38,'Données projet'!$A$35:$I$55,5,0)*VLOOKUP('Données projet'!$B$9,Paramètres!$A$1:$I$89,7,0))</f>
        <v>0.43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12.042764376793015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12.042764376793015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63.417480581163176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213</v>
      </c>
      <c r="AG38" s="12">
        <f>VLOOKUP(A38,'Données projet'!$A$61:$I$81,9,0)</f>
        <v>11.6</v>
      </c>
      <c r="AH38" s="12">
        <f t="array" ref="AH38">INDEX(AG:AG,MIN(IF(ISNUMBER(AG38:AG234),ROW(AG38:AG234),"")))</f>
        <v>11.6</v>
      </c>
      <c r="AI38" s="13">
        <f>IF('Données projet'!$A$62&gt;35,AI37+AH38-AQ37,IF(A38&lt;'Données projet'!$A$62,$AF$205^A38,IF(A38='Données projet'!$A$62,'Données projet'!$B$62,AI37+AH38-AQ37)))</f>
        <v>213.00000000000003</v>
      </c>
      <c r="AJ38" s="13">
        <f>AI38*VLOOKUP('Données projet'!$B$10,Paramètres!$A$1:$I$89,3,0)*VLOOKUP('Données projet'!$B$10,Paramètres!$A$1:$I$89,5,0)</f>
        <v>166.14000000000001</v>
      </c>
      <c r="AK38" s="13">
        <f t="shared" si="35"/>
        <v>42.224359783104845</v>
      </c>
      <c r="AL38" s="20">
        <f t="shared" si="4"/>
        <v>362.90125995557429</v>
      </c>
      <c r="AM38" s="59">
        <f t="shared" si="5"/>
        <v>632.09868875317261</v>
      </c>
      <c r="AN38" s="59">
        <f ca="1">AVERAGE(OFFSET($AM$3,0,0,'Données projet'!$E$10+1,1))-AVERAGE(OFFSET($H$3,0,0,'Données projet'!$E$10+1,1))</f>
        <v>369.26509132111897</v>
      </c>
      <c r="AO38" s="59">
        <f t="shared" si="36"/>
        <v>350.51628439233525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29</v>
      </c>
      <c r="AR38" s="16">
        <f>IF(ISNA(VLOOKUP(A38,'Données projet'!$A$61:$I$81,5,0)),0%,VLOOKUP(A38,'Données projet'!$A$61:$I$81,5,0)*VLOOKUP('Données projet'!$B$10,Paramètres!$A$1:$I$89,7,0))</f>
        <v>0.43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10.752468193565193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10.752468193565193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63.417480581163176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206</v>
      </c>
      <c r="BB38" s="12">
        <f>VLOOKUP(A38,'Données projet'!$A$87:$I$107,9,0)</f>
        <v>12.8</v>
      </c>
      <c r="BC38" s="12">
        <f t="array" ref="BC38">INDEX(BB:BB,MIN(IF(ISNUMBER(BB38:BB234),ROW(BB38:BB234),"")))</f>
        <v>12.8</v>
      </c>
      <c r="BD38" s="12">
        <f>IF('Données projet'!$A$88&gt;35,BD37+BC38-BL37,IF(A38&lt;'Données projet'!$A$88,$BA$205^A38,IF(A38='Données projet'!$A$88,'Données projet'!$B$88,BD37+BC38-BL37)))</f>
        <v>205.99999999999997</v>
      </c>
      <c r="BE38" s="13">
        <f>BD38*VLOOKUP('Données projet'!$B$11,Paramètres!$A$1:$I$89,3,0)*VLOOKUP('Données projet'!$B$11,Paramètres!$A$1:$I$89,5,0)</f>
        <v>199.24319999999997</v>
      </c>
      <c r="BF38" s="13">
        <f t="shared" si="37"/>
        <v>49.577809310922227</v>
      </c>
      <c r="BG38" s="20">
        <f t="shared" si="7"/>
        <v>433.36325788318953</v>
      </c>
      <c r="BH38" s="59">
        <f t="shared" si="8"/>
        <v>702.56068668078785</v>
      </c>
      <c r="BI38" s="59">
        <f ca="1">AVERAGE(OFFSET($BH$3,0,0,'Données projet'!$E$11+1,1))-AVERAGE(OFFSET($H$3,0,0,'Données projet'!$E$11+1,1))</f>
        <v>433.03147896464901</v>
      </c>
      <c r="BJ38" s="59">
        <f t="shared" si="38"/>
        <v>419.62680748045614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35</v>
      </c>
      <c r="BM38" s="16">
        <f>IF(ISNA(VLOOKUP(A38,'Données projet'!$A$87:$I$107,5,0)),0%,VLOOKUP(A38,'Données projet'!$A$87:$I$107,5,0)*VLOOKUP('Données projet'!$B$11,Paramètres!$A$1:$I$89,7,0))</f>
        <v>0.43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16.091624813818257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16.091624813818257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63.417480581163176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222</v>
      </c>
      <c r="BW38" s="12">
        <f>VLOOKUP(A38,'Données projet'!$A$113:$I$133,9,0)</f>
        <v>8.1999999999999993</v>
      </c>
      <c r="BX38" s="12">
        <f t="array" ref="BX38">INDEX(BW:BW,MIN(IF(ISNUMBER(BW38:BW234),ROW(BW38:BW234),"")))</f>
        <v>8.1999999999999993</v>
      </c>
      <c r="BY38" s="12">
        <f>IF('Données projet'!$A$114&gt;35,BY37+BX38-CG37,IF(A38&lt;'Données projet'!$A$114,$BV$205^A38,IF(A38='Données projet'!$A$114,'Données projet'!$B$114,BY37+BX38-CG37)))</f>
        <v>222.00000000000003</v>
      </c>
      <c r="BZ38" s="13">
        <f>BY38*VLOOKUP('Données projet'!$B$12,Paramètres!$A$1:$I$89,3,0)*VLOOKUP('Données projet'!$B$12,Paramètres!$A$1:$I$89,5,0)</f>
        <v>211.25520000000003</v>
      </c>
      <c r="CA38" s="13">
        <f t="shared" si="39"/>
        <v>52.209783272091016</v>
      </c>
      <c r="CB38" s="20">
        <f t="shared" si="10"/>
        <v>458.86817919889182</v>
      </c>
      <c r="CC38" s="59">
        <f t="shared" si="11"/>
        <v>728.06560799649014</v>
      </c>
      <c r="CD38" s="59">
        <f ca="1">AVERAGE(OFFSET($CC$3,0,0,'Données projet'!$E$12+1,1))-AVERAGE(OFFSET($H$3,0,0,'Données projet'!$E$12+1,1))</f>
        <v>464.14483532651036</v>
      </c>
      <c r="CE38" s="59">
        <f t="shared" si="40"/>
        <v>478.54999024966878</v>
      </c>
      <c r="CF38" s="15">
        <f>IF(ISNA(VLOOKUP(A38,'Données projet'!$A$113:$I$133,3,0)),0,VLOOKUP(A38,'Données projet'!$A$113:$I$133,3,0))</f>
        <v>6</v>
      </c>
      <c r="CG38" s="15">
        <f>IF(ISNA(VLOOKUP(A38,'Données projet'!$A$113:$I$133,4,0)),0,VLOOKUP(A38,'Données projet'!$A$113:$I$133,4,0))</f>
        <v>29</v>
      </c>
      <c r="CH38" s="16">
        <f>IF(ISNA(VLOOKUP(A38,'Données projet'!$A$113:$I$133,5,0)),0%,VLOOKUP(A38,'Données projet'!$A$113:$I$133,5,0)*VLOOKUP('Données projet'!$B$12,Paramètres!$A$1:$I$89,7,0))</f>
        <v>0.43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13.118011196149537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13.118011196149537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63.417480581163176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201</v>
      </c>
      <c r="CR38" s="12">
        <f>VLOOKUP(A38,'Données projet'!$A$139:$I$159,9,0)</f>
        <v>12.2</v>
      </c>
      <c r="CS38" s="12">
        <f t="array" ref="CS38">INDEX(CR:CR,MIN(IF(ISNUMBER(CR38:CR234),ROW(CR38:CR234),"")))</f>
        <v>12.2</v>
      </c>
      <c r="CT38" s="12">
        <f>IF('Données projet'!$A$140&gt;35,CT37+CS38-DB37,IF(A38&lt;'Données projet'!$A$140,$CQ$205^A38,IF(A38='Données projet'!$A$140,'Données projet'!$B$140,CT37+CS38-DB37)))</f>
        <v>200.99999999999997</v>
      </c>
      <c r="CU38" s="17">
        <f>CT38*VLOOKUP('Données projet'!$B$13,Paramètres!$A$1:$I$89,3,0)*VLOOKUP('Données projet'!$B$13,Paramètres!$A$1:$I$89,5,0)</f>
        <v>175.59359999999998</v>
      </c>
      <c r="CV38" s="13">
        <f t="shared" si="41"/>
        <v>44.340433728638573</v>
      </c>
      <c r="CW38" s="20">
        <f t="shared" si="13"/>
        <v>383.05177541071208</v>
      </c>
      <c r="CX38" s="59">
        <f t="shared" si="14"/>
        <v>652.2492042083104</v>
      </c>
      <c r="CY38" s="59">
        <f ca="1">AVERAGE(OFFSET($CX$3,0,0,'Données projet'!$E$13+1,1))-AVERAGE(OFFSET($H$3,0,0,'Données projet'!$E$13+1,1))</f>
        <v>331.14297110116479</v>
      </c>
      <c r="CZ38" s="59">
        <f t="shared" si="42"/>
        <v>397.33434551047685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42</v>
      </c>
      <c r="DC38" s="16">
        <f>IF(ISNA(VLOOKUP(A38,'Données projet'!$A$139:$I$159,5,0)),0%,VLOOKUP(A38,'Données projet'!$A$139:$I$159,5,0)*VLOOKUP('Données projet'!$B$13,Paramètres!$A$1:$I$89,7,0))</f>
        <v>0.43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17.441244959493336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17.441244959493336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63.417480581163176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136</v>
      </c>
      <c r="DM38" s="12">
        <f>VLOOKUP(A38,'Données projet'!$A$165:$I$185,9,0)</f>
        <v>5.5</v>
      </c>
      <c r="DN38" s="12">
        <f t="array" ref="DN38">INDEX(DM:DM,MIN(IF(ISNUMBER(DM38:DM234),ROW(DM38:DM234),"")))</f>
        <v>5.5</v>
      </c>
      <c r="DO38" s="12">
        <f>IF('Données projet'!$A$166&gt;35,DO37+DN38-DW37,IF(A38&lt;'Données projet'!$A$166,$DL$205^A38,IF(A38='Données projet'!$A$166,'Données projet'!$B$166,DO37+DN38-DW37)))</f>
        <v>136</v>
      </c>
      <c r="DP38" s="17">
        <f>DO38*VLOOKUP('Données projet'!$B$14,Paramètres!$A$1:$I$89,3,0)*VLOOKUP('Données projet'!$B$14,Paramètres!$A$1:$I$89,5,0)</f>
        <v>99.715199999999996</v>
      </c>
      <c r="DQ38" s="13">
        <f t="shared" si="43"/>
        <v>26.894136617382181</v>
      </c>
      <c r="DR38" s="20">
        <f t="shared" si="16"/>
        <v>220.51126127527394</v>
      </c>
      <c r="DS38" s="59">
        <f t="shared" si="17"/>
        <v>489.70869007287229</v>
      </c>
      <c r="DT38" s="59">
        <f ca="1">AVERAGE(OFFSET($DS$3,0,0,'Données projet'!$E$14+1,1))-AVERAGE(OFFSET($H$3,0,0,'Données projet'!$E$14+1,1))</f>
        <v>245.16221536020706</v>
      </c>
      <c r="DU38" s="59">
        <f t="shared" si="44"/>
        <v>222.86730804976878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63.417480581163176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206</v>
      </c>
      <c r="EH38" s="12">
        <f>VLOOKUP(A38,'Données projet'!$A$191:$I$211,9,0)</f>
        <v>12.8</v>
      </c>
      <c r="EI38" s="12">
        <f t="array" ref="EI38">INDEX(EH:EH,MIN(IF(ISNUMBER(EH38:EH234),ROW(EH38:EH234),"")))</f>
        <v>12.8</v>
      </c>
      <c r="EJ38" s="12">
        <f>IF('Données projet'!$A$192&gt;35,EJ37+EI38-ER37,IF(A38&lt;'Données projet'!$A$192,$EG$205^A38,IF(A38='Données projet'!$A$192,'Données projet'!$B$192,EJ37+EI38-ER37)))</f>
        <v>205.99999999999997</v>
      </c>
      <c r="EK38" s="17">
        <f>EJ38*VLOOKUP('Données projet'!$B$15,Paramètres!$A$1:$I$89,3,0)*VLOOKUP('Données projet'!$B$15,Paramètres!$A$1:$I$89,5,0)</f>
        <v>163.89359999999999</v>
      </c>
      <c r="EL38" s="13">
        <f t="shared" si="45"/>
        <v>41.71949506642347</v>
      </c>
      <c r="EM38" s="20">
        <f t="shared" si="19"/>
        <v>358.10947390735419</v>
      </c>
      <c r="EN38" s="59">
        <f t="shared" si="20"/>
        <v>627.30690270495256</v>
      </c>
      <c r="EO38" s="59">
        <f ca="1">AVERAGE(OFFSET($EN$3,0,0,'Données projet'!$E$15+1,1))-AVERAGE(OFFSET($H$3,0,0,'Données projet'!$E$15+1,1))</f>
        <v>364.9836612099819</v>
      </c>
      <c r="EP38" s="59">
        <f t="shared" si="46"/>
        <v>354.75746837578413</v>
      </c>
      <c r="EQ38" s="15">
        <f>IF(ISNA(VLOOKUP(A38,'Données projet'!$A$191:$I$211,3,0)),0,VLOOKUP(A38,'Données projet'!$A$191:$I$211,3,0))</f>
        <v>5</v>
      </c>
      <c r="ER38" s="15">
        <f>IF(ISNA(VLOOKUP(A38,'Données projet'!$A$191:$I$211,4,0)),0,VLOOKUP(A38,'Données projet'!$A$191:$I$211,4,0))</f>
        <v>35</v>
      </c>
      <c r="ES38" s="16">
        <f>IF(ISNA(VLOOKUP(A38,'Données projet'!$A$191:$I$211,5,0)),0%,VLOOKUP(A38,'Données projet'!$A$191:$I$211,5,0)*VLOOKUP('Données projet'!$B$15,Paramètres!$A$1:$I$89,7,0))</f>
        <v>0.53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16.314951939891504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16.314951939891504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63.417480581163176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63.417480581163176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63.417480581163176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2.4290000000000003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8.9063333333333343</v>
      </c>
      <c r="H39" s="66">
        <f t="shared" si="1"/>
        <v>221.04133333333334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63.531672576771236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11.2</v>
      </c>
      <c r="N39" s="13">
        <f>IF('Données projet'!$A$36&gt;35,N38+M39-V38,IF(A39&lt;'Données projet'!$A$36,$K$205^A39,IF(A39='Données projet'!$A$36,'Données projet'!$B$36,N38+M39-V38)))</f>
        <v>130.20000000000005</v>
      </c>
      <c r="O39" s="13">
        <f>N39*VLOOKUP('Données projet'!$B$9,Paramètres!$A$1:$I$89,3,0)*VLOOKUP('Données projet'!$B$9,Paramètres!$A$1:$I$89,5,0)</f>
        <v>117.80496000000004</v>
      </c>
      <c r="P39" s="13">
        <f t="shared" si="33"/>
        <v>31.162493487829593</v>
      </c>
      <c r="Q39" s="20">
        <f t="shared" si="53"/>
        <v>259.45164815796994</v>
      </c>
      <c r="R39" s="59">
        <f t="shared" si="0"/>
        <v>529.06778093946446</v>
      </c>
      <c r="S39" s="59">
        <f ca="1">AVERAGE(OFFSET($R$3,0,0,'Données projet'!$E$9+1,1))-AVERAGE(OFFSET($H$3,0,0,'Données projet'!$E$9+1,1))</f>
        <v>455.60094939086878</v>
      </c>
      <c r="T39" s="59">
        <f t="shared" si="34"/>
        <v>287.49979934947112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11.80661311272508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11.80661311272508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63.531672576771236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11.4</v>
      </c>
      <c r="AI39" s="13">
        <f>IF('Données projet'!$A$62&gt;35,AI38+AH39-AQ38,IF(A39&lt;'Données projet'!$A$62,$AF$205^A39,IF(A39='Données projet'!$A$62,'Données projet'!$B$62,AI38+AH39-AQ38)))</f>
        <v>195.40000000000003</v>
      </c>
      <c r="AJ39" s="13">
        <f>AI39*VLOOKUP('Données projet'!$B$10,Paramètres!$A$1:$I$89,3,0)*VLOOKUP('Données projet'!$B$10,Paramètres!$A$1:$I$89,5,0)</f>
        <v>152.41200000000003</v>
      </c>
      <c r="AK39" s="13">
        <f t="shared" si="35"/>
        <v>39.126211343688098</v>
      </c>
      <c r="AL39" s="20">
        <f t="shared" si="4"/>
        <v>333.59571809025681</v>
      </c>
      <c r="AM39" s="59">
        <f t="shared" si="5"/>
        <v>603.21185087175127</v>
      </c>
      <c r="AN39" s="59">
        <f ca="1">AVERAGE(OFFSET($AM$3,0,0,'Données projet'!$E$10+1,1))-AVERAGE(OFFSET($H$3,0,0,'Données projet'!$E$10+1,1))</f>
        <v>369.26509132111897</v>
      </c>
      <c r="AO39" s="59">
        <f t="shared" si="36"/>
        <v>350.51628439233525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10.541618850647394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10.541618850647394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63.531672576771236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11.4</v>
      </c>
      <c r="BD39" s="12">
        <f>IF('Données projet'!$A$88&gt;35,BD38+BC39-BL38,IF(A39&lt;'Données projet'!$A$88,$BA$205^A39,IF(A39='Données projet'!$A$88,'Données projet'!$B$88,BD38+BC39-BL38)))</f>
        <v>182.39999999999998</v>
      </c>
      <c r="BE39" s="13">
        <f>BD39*VLOOKUP('Données projet'!$B$11,Paramètres!$A$1:$I$89,3,0)*VLOOKUP('Données projet'!$B$11,Paramètres!$A$1:$I$89,5,0)</f>
        <v>176.41727999999998</v>
      </c>
      <c r="BF39" s="13">
        <f t="shared" si="37"/>
        <v>44.524166703747255</v>
      </c>
      <c r="BG39" s="20">
        <f t="shared" si="7"/>
        <v>384.8063530090264</v>
      </c>
      <c r="BH39" s="59">
        <f t="shared" si="8"/>
        <v>654.42248579052091</v>
      </c>
      <c r="BI39" s="59">
        <f ca="1">AVERAGE(OFFSET($BH$3,0,0,'Données projet'!$E$11+1,1))-AVERAGE(OFFSET($H$3,0,0,'Données projet'!$E$11+1,1))</f>
        <v>433.03147896464901</v>
      </c>
      <c r="BJ39" s="59">
        <f t="shared" si="38"/>
        <v>419.62680748045614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15.776077866141273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15.776077866141273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63.531672576771236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8.4</v>
      </c>
      <c r="BY39" s="12">
        <f>IF('Données projet'!$A$114&gt;35,BY38+BX39-CG38,IF(A39&lt;'Données projet'!$A$114,$BV$205^A39,IF(A39='Données projet'!$A$114,'Données projet'!$B$114,BY38+BX39-CG38)))</f>
        <v>201.40000000000003</v>
      </c>
      <c r="BZ39" s="13">
        <f>BY39*VLOOKUP('Données projet'!$B$12,Paramètres!$A$1:$I$89,3,0)*VLOOKUP('Données projet'!$B$12,Paramètres!$A$1:$I$89,5,0)</f>
        <v>191.65224000000003</v>
      </c>
      <c r="CA39" s="13">
        <f t="shared" si="39"/>
        <v>47.905055377617416</v>
      </c>
      <c r="CB39" s="20">
        <f t="shared" si="10"/>
        <v>417.22895611601695</v>
      </c>
      <c r="CC39" s="59">
        <f t="shared" si="11"/>
        <v>686.84508889751146</v>
      </c>
      <c r="CD39" s="59">
        <f ca="1">AVERAGE(OFFSET($CC$3,0,0,'Données projet'!$E$12+1,1))-AVERAGE(OFFSET($H$3,0,0,'Données projet'!$E$12+1,1))</f>
        <v>464.14483532651036</v>
      </c>
      <c r="CE39" s="59">
        <f t="shared" si="40"/>
        <v>478.54999024966878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12.860774997789822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12.860774997789822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63.531672576771236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10.8</v>
      </c>
      <c r="CT39" s="12">
        <f>IF('Données projet'!$A$140&gt;35,CT38+CS39-DB38,IF(A39&lt;'Données projet'!$A$140,$CQ$205^A39,IF(A39='Données projet'!$A$140,'Données projet'!$B$140,CT38+CS39-DB38)))</f>
        <v>169.79999999999998</v>
      </c>
      <c r="CU39" s="17">
        <f>CT39*VLOOKUP('Données projet'!$B$13,Paramètres!$A$1:$I$89,3,0)*VLOOKUP('Données projet'!$B$13,Paramètres!$A$1:$I$89,5,0)</f>
        <v>148.33727999999999</v>
      </c>
      <c r="CV39" s="13">
        <f t="shared" si="41"/>
        <v>38.200481752654802</v>
      </c>
      <c r="CW39" s="20">
        <f t="shared" si="13"/>
        <v>324.88660171920714</v>
      </c>
      <c r="CX39" s="59">
        <f t="shared" si="14"/>
        <v>594.50273450070165</v>
      </c>
      <c r="CY39" s="59">
        <f ca="1">AVERAGE(OFFSET($CX$3,0,0,'Données projet'!$E$13+1,1))-AVERAGE(OFFSET($H$3,0,0,'Données projet'!$E$13+1,1))</f>
        <v>331.14297110116479</v>
      </c>
      <c r="CZ39" s="59">
        <f t="shared" si="42"/>
        <v>397.33434551047685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17.099232783946672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17.099232783946672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63.531672576771236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6.8</v>
      </c>
      <c r="DO39" s="12">
        <f>IF('Données projet'!$A$166&gt;35,DO38+DN39-DW38,IF(A39&lt;'Données projet'!$A$166,$DL$205^A39,IF(A39='Données projet'!$A$166,'Données projet'!$B$166,DO38+DN39-DW38)))</f>
        <v>142.80000000000001</v>
      </c>
      <c r="DP39" s="17">
        <f>DO39*VLOOKUP('Données projet'!$B$14,Paramètres!$A$1:$I$89,3,0)*VLOOKUP('Données projet'!$B$14,Paramètres!$A$1:$I$89,5,0)</f>
        <v>104.70096000000001</v>
      </c>
      <c r="DQ39" s="13">
        <f t="shared" si="43"/>
        <v>28.07892464469024</v>
      </c>
      <c r="DR39" s="20">
        <f t="shared" si="16"/>
        <v>231.25829908950217</v>
      </c>
      <c r="DS39" s="59">
        <f t="shared" si="17"/>
        <v>500.87443187099666</v>
      </c>
      <c r="DT39" s="59">
        <f ca="1">AVERAGE(OFFSET($DS$3,0,0,'Données projet'!$E$14+1,1))-AVERAGE(OFFSET($H$3,0,0,'Données projet'!$E$14+1,1))</f>
        <v>245.16221536020706</v>
      </c>
      <c r="DU39" s="59">
        <f t="shared" si="44"/>
        <v>222.86730804976878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63.531672576771236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11.4</v>
      </c>
      <c r="EJ39" s="12">
        <f>IF('Données projet'!$A$192&gt;35,EJ38+EI39-ER38,IF(A39&lt;'Données projet'!$A$192,$EG$205^A39,IF(A39='Données projet'!$A$192,'Données projet'!$B$192,EJ38+EI39-ER38)))</f>
        <v>182.39999999999998</v>
      </c>
      <c r="EK39" s="17">
        <f>EJ39*VLOOKUP('Données projet'!$B$15,Paramètres!$A$1:$I$89,3,0)*VLOOKUP('Données projet'!$B$15,Paramètres!$A$1:$I$89,5,0)</f>
        <v>145.11743999999999</v>
      </c>
      <c r="EL39" s="13">
        <f t="shared" si="45"/>
        <v>37.466878406916173</v>
      </c>
      <c r="EM39" s="20">
        <f t="shared" si="19"/>
        <v>318.00102122537896</v>
      </c>
      <c r="EN39" s="59">
        <f t="shared" si="20"/>
        <v>587.61715400687353</v>
      </c>
      <c r="EO39" s="59">
        <f ca="1">AVERAGE(OFFSET($EN$3,0,0,'Données projet'!$E$15+1,1))-AVERAGE(OFFSET($H$3,0,0,'Données projet'!$E$15+1,1))</f>
        <v>364.9836612099819</v>
      </c>
      <c r="EP39" s="59">
        <f t="shared" si="46"/>
        <v>354.75746837578413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15.995025683488322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15.995025683488322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63.531672576771236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63.531672576771236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63.531672576771236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2.4290000000000003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8.9063333333333343</v>
      </c>
      <c r="H40" s="66">
        <f t="shared" si="1"/>
        <v>221.04133333333334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63.643883596550552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11.2</v>
      </c>
      <c r="N40" s="13">
        <f>IF('Données projet'!$A$36&gt;35,N39+M40-V39,IF(A40&lt;'Données projet'!$A$36,$K$205^A40,IF(A40='Données projet'!$A$36,'Données projet'!$B$36,N39+M40-V39)))</f>
        <v>141.40000000000003</v>
      </c>
      <c r="O40" s="13">
        <f>N40*VLOOKUP('Données projet'!$B$9,Paramètres!$A$1:$I$89,3,0)*VLOOKUP('Données projet'!$B$9,Paramètres!$A$1:$I$89,5,0)</f>
        <v>127.93872000000003</v>
      </c>
      <c r="P40" s="13">
        <f t="shared" si="33"/>
        <v>33.519615889545641</v>
      </c>
      <c r="Q40" s="20">
        <f t="shared" si="53"/>
        <v>281.20660167429202</v>
      </c>
      <c r="R40" s="59">
        <f t="shared" si="0"/>
        <v>551.23417486164408</v>
      </c>
      <c r="S40" s="59">
        <f ca="1">AVERAGE(OFFSET($R$3,0,0,'Données projet'!$E$9+1,1))-AVERAGE(OFFSET($H$3,0,0,'Données projet'!$E$9+1,1))</f>
        <v>455.60094939086878</v>
      </c>
      <c r="T40" s="59">
        <f t="shared" si="34"/>
        <v>287.49979934947112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11.575092630907468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11.575092630907468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63.643883596550552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11.4</v>
      </c>
      <c r="AI40" s="13">
        <f>IF('Données projet'!$A$62&gt;35,AI39+AH40-AQ39,IF(A40&lt;'Données projet'!$A$62,$AF$205^A40,IF(A40='Données projet'!$A$62,'Données projet'!$B$62,AI39+AH40-AQ39)))</f>
        <v>206.80000000000004</v>
      </c>
      <c r="AJ40" s="13">
        <f>AI40*VLOOKUP('Données projet'!$B$10,Paramètres!$A$1:$I$89,3,0)*VLOOKUP('Données projet'!$B$10,Paramètres!$A$1:$I$89,5,0)</f>
        <v>161.30400000000003</v>
      </c>
      <c r="AK40" s="13">
        <f t="shared" si="35"/>
        <v>41.136497157560399</v>
      </c>
      <c r="AL40" s="20">
        <f t="shared" si="4"/>
        <v>352.58386588275107</v>
      </c>
      <c r="AM40" s="59">
        <f t="shared" si="5"/>
        <v>622.61143907010319</v>
      </c>
      <c r="AN40" s="59">
        <f ca="1">AVERAGE(OFFSET($AM$3,0,0,'Données projet'!$E$10+1,1))-AVERAGE(OFFSET($H$3,0,0,'Données projet'!$E$10+1,1))</f>
        <v>369.26509132111897</v>
      </c>
      <c r="AO40" s="59">
        <f t="shared" si="36"/>
        <v>350.51628439233525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10.334904134738812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10.334904134738812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63.643883596550552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11.4</v>
      </c>
      <c r="BD40" s="12">
        <f>IF('Données projet'!$A$88&gt;35,BD39+BC40-BL39,IF(A40&lt;'Données projet'!$A$88,$BA$205^A40,IF(A40='Données projet'!$A$88,'Données projet'!$B$88,BD39+BC40-BL39)))</f>
        <v>193.79999999999998</v>
      </c>
      <c r="BE40" s="13">
        <f>BD40*VLOOKUP('Données projet'!$B$11,Paramètres!$A$1:$I$89,3,0)*VLOOKUP('Données projet'!$B$11,Paramètres!$A$1:$I$89,5,0)</f>
        <v>187.44335999999998</v>
      </c>
      <c r="BF40" s="13">
        <f t="shared" si="37"/>
        <v>46.974271155353676</v>
      </c>
      <c r="BG40" s="20">
        <f t="shared" si="7"/>
        <v>408.27737426224098</v>
      </c>
      <c r="BH40" s="59">
        <f t="shared" si="8"/>
        <v>678.3049474495931</v>
      </c>
      <c r="BI40" s="59">
        <f ca="1">AVERAGE(OFFSET($BH$3,0,0,'Données projet'!$E$11+1,1))-AVERAGE(OFFSET($H$3,0,0,'Données projet'!$E$11+1,1))</f>
        <v>433.03147896464901</v>
      </c>
      <c r="BJ40" s="59">
        <f t="shared" si="38"/>
        <v>419.62680748045614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15.466718601643603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15.466718601643603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63.643883596550552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8.4</v>
      </c>
      <c r="BY40" s="12">
        <f>IF('Données projet'!$A$114&gt;35,BY39+BX40-CG39,IF(A40&lt;'Données projet'!$A$114,$BV$205^A40,IF(A40='Données projet'!$A$114,'Données projet'!$B$114,BY39+BX40-CG39)))</f>
        <v>209.80000000000004</v>
      </c>
      <c r="BZ40" s="13">
        <f>BY40*VLOOKUP('Données projet'!$B$12,Paramètres!$A$1:$I$89,3,0)*VLOOKUP('Données projet'!$B$12,Paramètres!$A$1:$I$89,5,0)</f>
        <v>199.64568000000006</v>
      </c>
      <c r="CA40" s="13">
        <f t="shared" si="39"/>
        <v>49.666290879455737</v>
      </c>
      <c r="CB40" s="20">
        <f t="shared" si="10"/>
        <v>434.21834928171887</v>
      </c>
      <c r="CC40" s="59">
        <f t="shared" si="11"/>
        <v>704.24592246907093</v>
      </c>
      <c r="CD40" s="59">
        <f ca="1">AVERAGE(OFFSET($CC$3,0,0,'Données projet'!$E$12+1,1))-AVERAGE(OFFSET($H$3,0,0,'Données projet'!$E$12+1,1))</f>
        <v>464.14483532651036</v>
      </c>
      <c r="CE40" s="59">
        <f t="shared" si="40"/>
        <v>478.54999024966878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12.608583044381351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12.608583044381351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63.643883596550552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10.8</v>
      </c>
      <c r="CT40" s="12">
        <f>IF('Données projet'!$A$140&gt;35,CT39+CS40-DB39,IF(A40&lt;'Données projet'!$A$140,$CQ$205^A40,IF(A40='Données projet'!$A$140,'Données projet'!$B$140,CT39+CS40-DB39)))</f>
        <v>180.6</v>
      </c>
      <c r="CU40" s="17">
        <f>CT40*VLOOKUP('Données projet'!$B$13,Paramètres!$A$1:$I$89,3,0)*VLOOKUP('Données projet'!$B$13,Paramètres!$A$1:$I$89,5,0)</f>
        <v>157.77216000000001</v>
      </c>
      <c r="CV40" s="13">
        <f t="shared" si="41"/>
        <v>40.339610539653599</v>
      </c>
      <c r="CW40" s="20">
        <f t="shared" si="13"/>
        <v>345.04466702323003</v>
      </c>
      <c r="CX40" s="59">
        <f t="shared" si="14"/>
        <v>615.07224021058209</v>
      </c>
      <c r="CY40" s="59">
        <f ca="1">AVERAGE(OFFSET($CX$3,0,0,'Données projet'!$E$13+1,1))-AVERAGE(OFFSET($H$3,0,0,'Données projet'!$E$13+1,1))</f>
        <v>331.14297110116479</v>
      </c>
      <c r="CZ40" s="59">
        <f t="shared" si="42"/>
        <v>397.33434551047685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16.763927258555647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16.763927258555647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63.643883596550552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6.8</v>
      </c>
      <c r="DO40" s="12">
        <f>IF('Données projet'!$A$166&gt;35,DO39+DN40-DW39,IF(A40&lt;'Données projet'!$A$166,$DL$205^A40,IF(A40='Données projet'!$A$166,'Données projet'!$B$166,DO39+DN40-DW39)))</f>
        <v>149.60000000000002</v>
      </c>
      <c r="DP40" s="17">
        <f>DO40*VLOOKUP('Données projet'!$B$14,Paramètres!$A$1:$I$89,3,0)*VLOOKUP('Données projet'!$B$14,Paramètres!$A$1:$I$89,5,0)</f>
        <v>109.68672000000002</v>
      </c>
      <c r="DQ40" s="13">
        <f t="shared" si="43"/>
        <v>29.257161113605147</v>
      </c>
      <c r="DR40" s="20">
        <f t="shared" si="16"/>
        <v>241.9939262728623</v>
      </c>
      <c r="DS40" s="59">
        <f t="shared" si="17"/>
        <v>512.02149946021439</v>
      </c>
      <c r="DT40" s="59">
        <f ca="1">AVERAGE(OFFSET($DS$3,0,0,'Données projet'!$E$14+1,1))-AVERAGE(OFFSET($H$3,0,0,'Données projet'!$E$14+1,1))</f>
        <v>245.16221536020706</v>
      </c>
      <c r="DU40" s="59">
        <f t="shared" si="44"/>
        <v>222.86730804976878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63.643883596550552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11.4</v>
      </c>
      <c r="EJ40" s="12">
        <f>IF('Données projet'!$A$192&gt;35,EJ39+EI40-ER39,IF(A40&lt;'Données projet'!$A$192,$EG$205^A40,IF(A40='Données projet'!$A$192,'Données projet'!$B$192,EJ39+EI40-ER39)))</f>
        <v>193.79999999999998</v>
      </c>
      <c r="EK40" s="17">
        <f>EJ40*VLOOKUP('Données projet'!$B$15,Paramètres!$A$1:$I$89,3,0)*VLOOKUP('Données projet'!$B$15,Paramètres!$A$1:$I$89,5,0)</f>
        <v>154.18727999999999</v>
      </c>
      <c r="EL40" s="13">
        <f t="shared" si="45"/>
        <v>39.528629863903078</v>
      </c>
      <c r="EM40" s="20">
        <f t="shared" si="19"/>
        <v>337.38854301296448</v>
      </c>
      <c r="EN40" s="59">
        <f t="shared" si="20"/>
        <v>607.41611620031654</v>
      </c>
      <c r="EO40" s="59">
        <f ca="1">AVERAGE(OFFSET($EN$3,0,0,'Données projet'!$E$15+1,1))-AVERAGE(OFFSET($H$3,0,0,'Données projet'!$E$15+1,1))</f>
        <v>364.9836612099819</v>
      </c>
      <c r="EP40" s="59">
        <f t="shared" si="46"/>
        <v>354.75746837578413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15.681372985837458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15.681372985837458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63.643883596550552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63.643883596550552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63.643883596550552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2.4290000000000003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8.9063333333333343</v>
      </c>
      <c r="H41" s="66">
        <f t="shared" si="1"/>
        <v>221.04133333333334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63.754148006002957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11.2</v>
      </c>
      <c r="N41" s="13">
        <f>IF('Données projet'!$A$36&gt;35,N40+M41-V40,IF(A41&lt;'Données projet'!$A$36,$K$205^A41,IF(A41='Données projet'!$A$36,'Données projet'!$B$36,N40+M41-V40)))</f>
        <v>152.60000000000002</v>
      </c>
      <c r="O41" s="13">
        <f>N41*VLOOKUP('Données projet'!$B$9,Paramètres!$A$1:$I$89,3,0)*VLOOKUP('Données projet'!$B$9,Paramètres!$A$1:$I$89,5,0)</f>
        <v>138.07248000000001</v>
      </c>
      <c r="P41" s="13">
        <f t="shared" si="33"/>
        <v>35.85508207677799</v>
      </c>
      <c r="Q41" s="20">
        <f t="shared" si="53"/>
        <v>302.9238372837217</v>
      </c>
      <c r="R41" s="59">
        <f t="shared" si="0"/>
        <v>573.35571330573248</v>
      </c>
      <c r="S41" s="59">
        <f ca="1">AVERAGE(OFFSET($R$3,0,0,'Données projet'!$E$9+1,1))-AVERAGE(OFFSET($H$3,0,0,'Données projet'!$E$9+1,1))</f>
        <v>455.60094939086878</v>
      </c>
      <c r="T41" s="59">
        <f t="shared" si="34"/>
        <v>287.49979934947112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11.34811212452475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11.34811212452475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63.754148006002957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11.4</v>
      </c>
      <c r="AI41" s="13">
        <f>IF('Données projet'!$A$62&gt;35,AI40+AH41-AQ40,IF(A41&lt;'Données projet'!$A$62,$AF$205^A41,IF(A41='Données projet'!$A$62,'Données projet'!$B$62,AI40+AH41-AQ40)))</f>
        <v>218.20000000000005</v>
      </c>
      <c r="AJ41" s="13">
        <f>AI41*VLOOKUP('Données projet'!$B$10,Paramètres!$A$1:$I$89,3,0)*VLOOKUP('Données projet'!$B$10,Paramètres!$A$1:$I$89,5,0)</f>
        <v>170.19600000000005</v>
      </c>
      <c r="AK41" s="13">
        <f t="shared" si="35"/>
        <v>43.13391812093576</v>
      </c>
      <c r="AL41" s="20">
        <f t="shared" si="4"/>
        <v>371.54960739396319</v>
      </c>
      <c r="AM41" s="59">
        <f t="shared" si="5"/>
        <v>641.98148341597403</v>
      </c>
      <c r="AN41" s="59">
        <f ca="1">AVERAGE(OFFSET($AM$3,0,0,'Données projet'!$E$10+1,1))-AVERAGE(OFFSET($H$3,0,0,'Données projet'!$E$10+1,1))</f>
        <v>369.26509132111897</v>
      </c>
      <c r="AO41" s="59">
        <f t="shared" si="36"/>
        <v>350.51628439233525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10.13224296832567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10.13224296832567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63.754148006002957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11.4</v>
      </c>
      <c r="BD41" s="12">
        <f>IF('Données projet'!$A$88&gt;35,BD40+BC41-BL40,IF(A41&lt;'Données projet'!$A$88,$BA$205^A41,IF(A41='Données projet'!$A$88,'Données projet'!$B$88,BD40+BC41-BL40)))</f>
        <v>205.2</v>
      </c>
      <c r="BE41" s="13">
        <f>BD41*VLOOKUP('Données projet'!$B$11,Paramètres!$A$1:$I$89,3,0)*VLOOKUP('Données projet'!$B$11,Paramètres!$A$1:$I$89,5,0)</f>
        <v>198.46943999999999</v>
      </c>
      <c r="BF41" s="13">
        <f t="shared" si="37"/>
        <v>49.407646717262175</v>
      </c>
      <c r="BG41" s="20">
        <f t="shared" si="7"/>
        <v>431.71925936589827</v>
      </c>
      <c r="BH41" s="59">
        <f t="shared" si="8"/>
        <v>702.15113538790911</v>
      </c>
      <c r="BI41" s="59">
        <f ca="1">AVERAGE(OFFSET($BH$3,0,0,'Données projet'!$E$11+1,1))-AVERAGE(OFFSET($H$3,0,0,'Données projet'!$E$11+1,1))</f>
        <v>433.03147896464901</v>
      </c>
      <c r="BJ41" s="59">
        <f t="shared" si="38"/>
        <v>419.62680748045614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15.163425683632212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15.163425683632212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63.754148006002957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8.4</v>
      </c>
      <c r="BY41" s="12">
        <f>IF('Données projet'!$A$114&gt;35,BY40+BX41-CG40,IF(A41&lt;'Données projet'!$A$114,$BV$205^A41,IF(A41='Données projet'!$A$114,'Données projet'!$B$114,BY40+BX41-CG40)))</f>
        <v>218.20000000000005</v>
      </c>
      <c r="BZ41" s="13">
        <f>BY41*VLOOKUP('Données projet'!$B$12,Paramètres!$A$1:$I$89,3,0)*VLOOKUP('Données projet'!$B$12,Paramètres!$A$1:$I$89,5,0)</f>
        <v>207.63912000000005</v>
      </c>
      <c r="CA41" s="13">
        <f t="shared" si="39"/>
        <v>51.419335037191388</v>
      </c>
      <c r="CB41" s="20">
        <f t="shared" si="10"/>
        <v>451.19347585644169</v>
      </c>
      <c r="CC41" s="59">
        <f t="shared" si="11"/>
        <v>721.62535187845253</v>
      </c>
      <c r="CD41" s="59">
        <f ca="1">AVERAGE(OFFSET($CC$3,0,0,'Données projet'!$E$12+1,1))-AVERAGE(OFFSET($H$3,0,0,'Données projet'!$E$12+1,1))</f>
        <v>464.14483532651036</v>
      </c>
      <c r="CE41" s="59">
        <f t="shared" si="40"/>
        <v>478.54999024966878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12.361336421357318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12.361336421357318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63.754148006002957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10.8</v>
      </c>
      <c r="CT41" s="12">
        <f>IF('Données projet'!$A$140&gt;35,CT40+CS41-DB40,IF(A41&lt;'Données projet'!$A$140,$CQ$205^A41,IF(A41='Données projet'!$A$140,'Données projet'!$B$140,CT40+CS41-DB40)))</f>
        <v>191.4</v>
      </c>
      <c r="CU41" s="17">
        <f>CT41*VLOOKUP('Données projet'!$B$13,Paramètres!$A$1:$I$89,3,0)*VLOOKUP('Données projet'!$B$13,Paramètres!$A$1:$I$89,5,0)</f>
        <v>167.20704000000003</v>
      </c>
      <c r="CV41" s="13">
        <f t="shared" si="41"/>
        <v>42.463891647822834</v>
      </c>
      <c r="CW41" s="20">
        <f t="shared" si="13"/>
        <v>365.17687261995815</v>
      </c>
      <c r="CX41" s="59">
        <f t="shared" si="14"/>
        <v>635.60874864196899</v>
      </c>
      <c r="CY41" s="59">
        <f ca="1">AVERAGE(OFFSET($CX$3,0,0,'Données projet'!$E$13+1,1))-AVERAGE(OFFSET($H$3,0,0,'Données projet'!$E$13+1,1))</f>
        <v>331.14297110116479</v>
      </c>
      <c r="CZ41" s="59">
        <f t="shared" si="42"/>
        <v>397.33434551047685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16.435196870001366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16.435196870001366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63.754148006002957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6.8</v>
      </c>
      <c r="DO41" s="12">
        <f>IF('Données projet'!$A$166&gt;35,DO40+DN41-DW40,IF(A41&lt;'Données projet'!$A$166,$DL$205^A41,IF(A41='Données projet'!$A$166,'Données projet'!$B$166,DO40+DN41-DW40)))</f>
        <v>156.40000000000003</v>
      </c>
      <c r="DP41" s="17">
        <f>DO41*VLOOKUP('Données projet'!$B$14,Paramètres!$A$1:$I$89,3,0)*VLOOKUP('Données projet'!$B$14,Paramètres!$A$1:$I$89,5,0)</f>
        <v>114.67248000000002</v>
      </c>
      <c r="DQ41" s="13">
        <f t="shared" si="43"/>
        <v>30.42917784146039</v>
      </c>
      <c r="DR41" s="20">
        <f t="shared" si="16"/>
        <v>252.71872074054355</v>
      </c>
      <c r="DS41" s="59">
        <f t="shared" si="17"/>
        <v>523.15059676255441</v>
      </c>
      <c r="DT41" s="59">
        <f ca="1">AVERAGE(OFFSET($DS$3,0,0,'Données projet'!$E$14+1,1))-AVERAGE(OFFSET($H$3,0,0,'Données projet'!$E$14+1,1))</f>
        <v>245.16221536020706</v>
      </c>
      <c r="DU41" s="59">
        <f t="shared" si="44"/>
        <v>222.86730804976878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63.754148006002957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11.4</v>
      </c>
      <c r="EJ41" s="12">
        <f>IF('Données projet'!$A$192&gt;35,EJ40+EI41-ER40,IF(A41&lt;'Données projet'!$A$192,$EG$205^A41,IF(A41='Données projet'!$A$192,'Données projet'!$B$192,EJ40+EI41-ER40)))</f>
        <v>205.2</v>
      </c>
      <c r="EK41" s="17">
        <f>EJ41*VLOOKUP('Données projet'!$B$15,Paramètres!$A$1:$I$89,3,0)*VLOOKUP('Données projet'!$B$15,Paramètres!$A$1:$I$89,5,0)</f>
        <v>163.25712000000001</v>
      </c>
      <c r="EL41" s="13">
        <f t="shared" si="45"/>
        <v>41.576304038313076</v>
      </c>
      <c r="EM41" s="20">
        <f t="shared" si="19"/>
        <v>356.75154686672863</v>
      </c>
      <c r="EN41" s="59">
        <f t="shared" si="20"/>
        <v>627.18342288873941</v>
      </c>
      <c r="EO41" s="59">
        <f ca="1">AVERAGE(OFFSET($EN$3,0,0,'Données projet'!$E$15+1,1))-AVERAGE(OFFSET($H$3,0,0,'Données projet'!$E$15+1,1))</f>
        <v>364.9836612099819</v>
      </c>
      <c r="EP41" s="59">
        <f t="shared" si="46"/>
        <v>354.75746837578413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15.373870826278271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15.373870826278271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63.754148006002957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63.754148006002957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63.754148006002957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2.4290000000000003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8.9063333333333343</v>
      </c>
      <c r="H42" s="66">
        <f t="shared" si="1"/>
        <v>221.04133333333334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63.862499574465652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11.2</v>
      </c>
      <c r="N42" s="13">
        <f>IF('Données projet'!$A$36&gt;35,N41+M42-V41,IF(A42&lt;'Données projet'!$A$36,$K$205^A42,IF(A42='Données projet'!$A$36,'Données projet'!$B$36,N41+M42-V41)))</f>
        <v>163.80000000000001</v>
      </c>
      <c r="O42" s="13">
        <f>N42*VLOOKUP('Données projet'!$B$9,Paramètres!$A$1:$I$89,3,0)*VLOOKUP('Données projet'!$B$9,Paramètres!$A$1:$I$89,5,0)</f>
        <v>148.20624000000001</v>
      </c>
      <c r="P42" s="13">
        <f t="shared" si="33"/>
        <v>38.170662245893794</v>
      </c>
      <c r="Q42" s="20">
        <f t="shared" si="53"/>
        <v>324.60643807826506</v>
      </c>
      <c r="R42" s="59">
        <f t="shared" si="0"/>
        <v>595.43560318463915</v>
      </c>
      <c r="S42" s="59">
        <f ca="1">AVERAGE(OFFSET($R$3,0,0,'Données projet'!$E$9+1,1))-AVERAGE(OFFSET($H$3,0,0,'Données projet'!$E$9+1,1))</f>
        <v>455.60094939086878</v>
      </c>
      <c r="T42" s="59">
        <f t="shared" si="34"/>
        <v>287.49979934947112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11.125582567427758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11.125582567427758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63.862499574465652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11.4</v>
      </c>
      <c r="AI42" s="13">
        <f>IF('Données projet'!$A$62&gt;35,AI41+AH42-AQ41,IF(A42&lt;'Données projet'!$A$62,$AF$205^A42,IF(A42='Données projet'!$A$62,'Données projet'!$B$62,AI41+AH42-AQ41)))</f>
        <v>229.60000000000005</v>
      </c>
      <c r="AJ42" s="13">
        <f>AI42*VLOOKUP('Données projet'!$B$10,Paramètres!$A$1:$I$89,3,0)*VLOOKUP('Données projet'!$B$10,Paramètres!$A$1:$I$89,5,0)</f>
        <v>179.08800000000005</v>
      </c>
      <c r="AK42" s="13">
        <f t="shared" si="35"/>
        <v>45.119223023956835</v>
      </c>
      <c r="AL42" s="20">
        <f t="shared" si="4"/>
        <v>390.49424676672493</v>
      </c>
      <c r="AM42" s="59">
        <f t="shared" si="5"/>
        <v>661.32341187309908</v>
      </c>
      <c r="AN42" s="59">
        <f ca="1">AVERAGE(OFFSET($AM$3,0,0,'Données projet'!$E$10+1,1))-AVERAGE(OFFSET($H$3,0,0,'Données projet'!$E$10+1,1))</f>
        <v>369.26509132111897</v>
      </c>
      <c r="AO42" s="59">
        <f t="shared" si="36"/>
        <v>350.51628439233525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9.9335558637747852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9.9335558637747852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63.862499574465652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11.4</v>
      </c>
      <c r="BD42" s="12">
        <f>IF('Données projet'!$A$88&gt;35,BD41+BC42-BL41,IF(A42&lt;'Données projet'!$A$88,$BA$205^A42,IF(A42='Données projet'!$A$88,'Données projet'!$B$88,BD41+BC42-BL41)))</f>
        <v>216.6</v>
      </c>
      <c r="BE42" s="13">
        <f>BD42*VLOOKUP('Données projet'!$B$11,Paramètres!$A$1:$I$89,3,0)*VLOOKUP('Données projet'!$B$11,Paramètres!$A$1:$I$89,5,0)</f>
        <v>209.49552</v>
      </c>
      <c r="BF42" s="13">
        <f t="shared" si="37"/>
        <v>51.825328698764451</v>
      </c>
      <c r="BG42" s="20">
        <f t="shared" si="7"/>
        <v>455.13381148368143</v>
      </c>
      <c r="BH42" s="59">
        <f t="shared" si="8"/>
        <v>725.96297659005552</v>
      </c>
      <c r="BI42" s="59">
        <f ca="1">AVERAGE(OFFSET($BH$3,0,0,'Données projet'!$E$11+1,1))-AVERAGE(OFFSET($H$3,0,0,'Données projet'!$E$11+1,1))</f>
        <v>433.03147896464901</v>
      </c>
      <c r="BJ42" s="59">
        <f t="shared" si="38"/>
        <v>419.62680748045614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14.866080154752611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14.866080154752611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63.862499574465652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8.4</v>
      </c>
      <c r="BY42" s="12">
        <f>IF('Données projet'!$A$114&gt;35,BY41+BX42-CG41,IF(A42&lt;'Données projet'!$A$114,$BV$205^A42,IF(A42='Données projet'!$A$114,'Données projet'!$B$114,BY41+BX42-CG41)))</f>
        <v>226.60000000000005</v>
      </c>
      <c r="BZ42" s="13">
        <f>BY42*VLOOKUP('Données projet'!$B$12,Paramètres!$A$1:$I$89,3,0)*VLOOKUP('Données projet'!$B$12,Paramètres!$A$1:$I$89,5,0)</f>
        <v>215.63256000000004</v>
      </c>
      <c r="CA42" s="13">
        <f t="shared" si="39"/>
        <v>53.164539286100229</v>
      </c>
      <c r="CB42" s="20">
        <f t="shared" si="10"/>
        <v>468.15494792329127</v>
      </c>
      <c r="CC42" s="59">
        <f t="shared" si="11"/>
        <v>738.98411302966542</v>
      </c>
      <c r="CD42" s="59">
        <f ca="1">AVERAGE(OFFSET($CC$3,0,0,'Données projet'!$E$12+1,1))-AVERAGE(OFFSET($H$3,0,0,'Données projet'!$E$12+1,1))</f>
        <v>464.14483532651036</v>
      </c>
      <c r="CE42" s="59">
        <f t="shared" si="40"/>
        <v>478.54999024966878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12.118938153805237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12.118938153805237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63.862499574465652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10.8</v>
      </c>
      <c r="CT42" s="12">
        <f>IF('Données projet'!$A$140&gt;35,CT41+CS42-DB41,IF(A42&lt;'Données projet'!$A$140,$CQ$205^A42,IF(A42='Données projet'!$A$140,'Données projet'!$B$140,CT41+CS42-DB41)))</f>
        <v>202.20000000000002</v>
      </c>
      <c r="CU42" s="17">
        <f>CT42*VLOOKUP('Données projet'!$B$13,Paramètres!$A$1:$I$89,3,0)*VLOOKUP('Données projet'!$B$13,Paramètres!$A$1:$I$89,5,0)</f>
        <v>176.64192000000003</v>
      </c>
      <c r="CV42" s="13">
        <f t="shared" si="41"/>
        <v>44.574258350008236</v>
      </c>
      <c r="CW42" s="20">
        <f t="shared" si="13"/>
        <v>385.28484395959771</v>
      </c>
      <c r="CX42" s="59">
        <f t="shared" si="14"/>
        <v>656.1140090659718</v>
      </c>
      <c r="CY42" s="59">
        <f ca="1">AVERAGE(OFFSET($CX$3,0,0,'Données projet'!$E$13+1,1))-AVERAGE(OFFSET($H$3,0,0,'Données projet'!$E$13+1,1))</f>
        <v>331.14297110116479</v>
      </c>
      <c r="CZ42" s="59">
        <f t="shared" si="42"/>
        <v>397.33434551047685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16.112912683860895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16.112912683860895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63.862499574465652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6.8</v>
      </c>
      <c r="DO42" s="12">
        <f>IF('Données projet'!$A$166&gt;35,DO41+DN42-DW41,IF(A42&lt;'Données projet'!$A$166,$DL$205^A42,IF(A42='Données projet'!$A$166,'Données projet'!$B$166,DO41+DN42-DW41)))</f>
        <v>163.20000000000005</v>
      </c>
      <c r="DP42" s="17">
        <f>DO42*VLOOKUP('Données projet'!$B$14,Paramètres!$A$1:$I$89,3,0)*VLOOKUP('Données projet'!$B$14,Paramètres!$A$1:$I$89,5,0)</f>
        <v>119.65824000000003</v>
      </c>
      <c r="DQ42" s="13">
        <f t="shared" si="43"/>
        <v>31.595276160231336</v>
      </c>
      <c r="DR42" s="20">
        <f t="shared" si="16"/>
        <v>263.43320731240294</v>
      </c>
      <c r="DS42" s="59">
        <f t="shared" si="17"/>
        <v>534.26237241877698</v>
      </c>
      <c r="DT42" s="59">
        <f ca="1">AVERAGE(OFFSET($DS$3,0,0,'Données projet'!$E$14+1,1))-AVERAGE(OFFSET($H$3,0,0,'Données projet'!$E$14+1,1))</f>
        <v>245.16221536020706</v>
      </c>
      <c r="DU42" s="59">
        <f t="shared" si="44"/>
        <v>222.86730804976878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63.862499574465652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11.4</v>
      </c>
      <c r="EJ42" s="12">
        <f>IF('Données projet'!$A$192&gt;35,EJ41+EI42-ER41,IF(A42&lt;'Données projet'!$A$192,$EG$205^A42,IF(A42='Données projet'!$A$192,'Données projet'!$B$192,EJ41+EI42-ER41)))</f>
        <v>216.6</v>
      </c>
      <c r="EK42" s="17">
        <f>EJ42*VLOOKUP('Données projet'!$B$15,Paramètres!$A$1:$I$89,3,0)*VLOOKUP('Données projet'!$B$15,Paramètres!$A$1:$I$89,5,0)</f>
        <v>172.32695999999999</v>
      </c>
      <c r="EL42" s="13">
        <f t="shared" si="45"/>
        <v>43.61077213808133</v>
      </c>
      <c r="EM42" s="20">
        <f t="shared" si="19"/>
        <v>376.09155014049156</v>
      </c>
      <c r="EN42" s="59">
        <f t="shared" si="20"/>
        <v>646.92071524686571</v>
      </c>
      <c r="EO42" s="59">
        <f ca="1">AVERAGE(OFFSET($EN$3,0,0,'Données projet'!$E$15+1,1))-AVERAGE(OFFSET($H$3,0,0,'Données projet'!$E$15+1,1))</f>
        <v>364.9836612099819</v>
      </c>
      <c r="EP42" s="59">
        <f t="shared" si="46"/>
        <v>354.75746837578413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15.072398596510244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15.072398596510244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63.862499574465652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63.862499574465652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63.862499574465652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2.4290000000000003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8.9063333333333343</v>
      </c>
      <c r="H43" s="66">
        <f t="shared" si="1"/>
        <v>221.04133333333334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63.968971485453338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175</v>
      </c>
      <c r="L43" s="12">
        <f>VLOOKUP(A43,'Données projet'!$A$35:$I$55,9,0)</f>
        <v>11.2</v>
      </c>
      <c r="M43" s="12">
        <f t="array" ref="M43">INDEX(L:L,MIN(IF(ISNUMBER(L43:L239),ROW(L43:L239),"")))</f>
        <v>11.2</v>
      </c>
      <c r="N43" s="13">
        <f>IF('Données projet'!$A$36&gt;35,N42+M43-V42,IF(A43&lt;'Données projet'!$A$36,$K$205^A43,IF(A43='Données projet'!$A$36,'Données projet'!$B$36,N42+M43-V42)))</f>
        <v>175</v>
      </c>
      <c r="O43" s="13">
        <f>N43*VLOOKUP('Données projet'!$B$9,Paramètres!$A$1:$I$89,3,0)*VLOOKUP('Données projet'!$B$9,Paramètres!$A$1:$I$89,5,0)</f>
        <v>158.34</v>
      </c>
      <c r="P43" s="13">
        <f t="shared" si="33"/>
        <v>40.467870812652819</v>
      </c>
      <c r="Q43" s="20">
        <f t="shared" si="53"/>
        <v>346.25704166537031</v>
      </c>
      <c r="R43" s="59">
        <f t="shared" si="0"/>
        <v>617.4766037786992</v>
      </c>
      <c r="S43" s="59">
        <f ca="1">AVERAGE(OFFSET($R$3,0,0,'Données projet'!$E$9+1,1))-AVERAGE(OFFSET($H$3,0,0,'Données projet'!$E$9+1,1))</f>
        <v>455.60094939086878</v>
      </c>
      <c r="T43" s="59">
        <f t="shared" si="34"/>
        <v>287.49979934947112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28</v>
      </c>
      <c r="W43" s="16">
        <f>IF(ISNA(VLOOKUP(A43,'Données projet'!$A$35:$I$55,5,0)),0%,VLOOKUP(A43,'Données projet'!$A$35:$I$55,5,0)*VLOOKUP('Données projet'!$B$9,Paramètres!$A$1:$I$89,7,0))</f>
        <v>0.43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22.950181056008823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22.950181056008823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63.968971485453338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241</v>
      </c>
      <c r="AG43" s="12">
        <f>VLOOKUP(A43,'Données projet'!$A$61:$I$81,9,0)</f>
        <v>11.4</v>
      </c>
      <c r="AH43" s="12">
        <f t="array" ref="AH43">INDEX(AG:AG,MIN(IF(ISNUMBER(AG43:AG239),ROW(AG43:AG239),"")))</f>
        <v>11.4</v>
      </c>
      <c r="AI43" s="13">
        <f>IF('Données projet'!$A$62&gt;35,AI42+AH43-AQ42,IF(A43&lt;'Données projet'!$A$62,$AF$205^A43,IF(A43='Données projet'!$A$62,'Données projet'!$B$62,AI42+AH43-AQ42)))</f>
        <v>241.00000000000006</v>
      </c>
      <c r="AJ43" s="13">
        <f>AI43*VLOOKUP('Données projet'!$B$10,Paramètres!$A$1:$I$89,3,0)*VLOOKUP('Données projet'!$B$10,Paramètres!$A$1:$I$89,5,0)</f>
        <v>187.98000000000005</v>
      </c>
      <c r="AK43" s="13">
        <f t="shared" si="35"/>
        <v>47.093082099012364</v>
      </c>
      <c r="AL43" s="20">
        <f t="shared" si="4"/>
        <v>409.41895132244662</v>
      </c>
      <c r="AM43" s="59">
        <f t="shared" si="5"/>
        <v>680.63851343577551</v>
      </c>
      <c r="AN43" s="59">
        <f ca="1">AVERAGE(OFFSET($AM$3,0,0,'Données projet'!$E$10+1,1))-AVERAGE(OFFSET($H$3,0,0,'Données projet'!$E$10+1,1))</f>
        <v>369.26509132111897</v>
      </c>
      <c r="AO43" s="59">
        <f t="shared" si="36"/>
        <v>350.51628439233525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32</v>
      </c>
      <c r="AR43" s="16">
        <f>IF(ISNA(VLOOKUP(A43,'Données projet'!$A$61:$I$81,5,0)),0%,VLOOKUP(A43,'Données projet'!$A$61:$I$81,5,0)*VLOOKUP('Données projet'!$B$10,Paramètres!$A$1:$I$89,7,0))</f>
        <v>0.43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21.603557381608223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21.603557381608223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63.968971485453338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228</v>
      </c>
      <c r="BB43" s="12">
        <f>VLOOKUP(A43,'Données projet'!$A$87:$I$107,9,0)</f>
        <v>11.4</v>
      </c>
      <c r="BC43" s="12">
        <f t="array" ref="BC43">INDEX(BB:BB,MIN(IF(ISNUMBER(BB43:BB239),ROW(BB43:BB239),"")))</f>
        <v>11.4</v>
      </c>
      <c r="BD43" s="12">
        <f>IF('Données projet'!$A$88&gt;35,BD42+BC43-BL42,IF(A43&lt;'Données projet'!$A$88,$BA$205^A43,IF(A43='Données projet'!$A$88,'Données projet'!$B$88,BD42+BC43-BL42)))</f>
        <v>228</v>
      </c>
      <c r="BE43" s="13">
        <f>BD43*VLOOKUP('Données projet'!$B$11,Paramètres!$A$1:$I$89,3,0)*VLOOKUP('Données projet'!$B$11,Paramètres!$A$1:$I$89,5,0)</f>
        <v>220.52159999999998</v>
      </c>
      <c r="BF43" s="13">
        <f t="shared" si="37"/>
        <v>54.228237274069109</v>
      </c>
      <c r="BG43" s="20">
        <f t="shared" si="7"/>
        <v>478.52263325233702</v>
      </c>
      <c r="BH43" s="59">
        <f t="shared" si="8"/>
        <v>749.74219536566591</v>
      </c>
      <c r="BI43" s="59">
        <f ca="1">AVERAGE(OFFSET($BH$3,0,0,'Données projet'!$E$11+1,1))-AVERAGE(OFFSET($H$3,0,0,'Données projet'!$E$11+1,1))</f>
        <v>433.03147896464901</v>
      </c>
      <c r="BJ43" s="59">
        <f t="shared" si="38"/>
        <v>419.62680748045614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35</v>
      </c>
      <c r="BM43" s="16">
        <f>IF(ISNA(VLOOKUP(A43,'Données projet'!$A$87:$I$107,5,0)),0%,VLOOKUP(A43,'Données projet'!$A$87:$I$107,5,0)*VLOOKUP('Données projet'!$B$11,Paramètres!$A$1:$I$89,7,0))</f>
        <v>0.43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30.666190204149729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30.666190204149729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63.968971485453338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235</v>
      </c>
      <c r="BW43" s="12">
        <f>VLOOKUP(A43,'Données projet'!$A$113:$I$133,9,0)</f>
        <v>8.4</v>
      </c>
      <c r="BX43" s="12">
        <f t="array" ref="BX43">INDEX(BW:BW,MIN(IF(ISNUMBER(BW43:BW239),ROW(BW43:BW239),"")))</f>
        <v>8.4</v>
      </c>
      <c r="BY43" s="12">
        <f>IF('Données projet'!$A$114&gt;35,BY42+BX43-CG42,IF(A43&lt;'Données projet'!$A$114,$BV$205^A43,IF(A43='Données projet'!$A$114,'Données projet'!$B$114,BY42+BX43-CG42)))</f>
        <v>235.00000000000006</v>
      </c>
      <c r="BZ43" s="13">
        <f>BY43*VLOOKUP('Données projet'!$B$12,Paramètres!$A$1:$I$89,3,0)*VLOOKUP('Données projet'!$B$12,Paramètres!$A$1:$I$89,5,0)</f>
        <v>223.62600000000003</v>
      </c>
      <c r="CA43" s="13">
        <f t="shared" si="39"/>
        <v>54.902227529974944</v>
      </c>
      <c r="CB43" s="20">
        <f t="shared" si="10"/>
        <v>485.10332961470635</v>
      </c>
      <c r="CC43" s="59">
        <f t="shared" si="11"/>
        <v>756.3228917280353</v>
      </c>
      <c r="CD43" s="59">
        <f ca="1">AVERAGE(OFFSET($CC$3,0,0,'Données projet'!$E$12+1,1))-AVERAGE(OFFSET($H$3,0,0,'Données projet'!$E$12+1,1))</f>
        <v>464.14483532651036</v>
      </c>
      <c r="CE43" s="59">
        <f t="shared" si="40"/>
        <v>478.54999024966878</v>
      </c>
      <c r="CF43" s="15">
        <f>IF(ISNA(VLOOKUP(A43,'Données projet'!$A$113:$I$133,3,0)),0,VLOOKUP(A43,'Données projet'!$A$113:$I$133,3,0))</f>
        <v>7</v>
      </c>
      <c r="CG43" s="15">
        <f>IF(ISNA(VLOOKUP(A43,'Données projet'!$A$113:$I$133,4,0)),0,VLOOKUP(A43,'Données projet'!$A$113:$I$133,4,0))</f>
        <v>30</v>
      </c>
      <c r="CH43" s="16">
        <f>IF(ISNA(VLOOKUP(A43,'Données projet'!$A$113:$I$133,5,0)),0%,VLOOKUP(A43,'Données projet'!$A$113:$I$133,5,0)*VLOOKUP('Données projet'!$B$12,Paramètres!$A$1:$I$89,7,0))</f>
        <v>0.43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25.451649578241373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25.451649578241373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63.968971485453338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213</v>
      </c>
      <c r="CR43" s="12">
        <f>VLOOKUP(A43,'Données projet'!$A$139:$I$159,9,0)</f>
        <v>10.8</v>
      </c>
      <c r="CS43" s="12">
        <f t="array" ref="CS43">INDEX(CR:CR,MIN(IF(ISNUMBER(CR43:CR239),ROW(CR43:CR239),"")))</f>
        <v>10.8</v>
      </c>
      <c r="CT43" s="12">
        <f>IF('Données projet'!$A$140&gt;35,CT42+CS43-DB42,IF(A43&lt;'Données projet'!$A$140,$CQ$205^A43,IF(A43='Données projet'!$A$140,'Données projet'!$B$140,CT42+CS43-DB42)))</f>
        <v>213.00000000000003</v>
      </c>
      <c r="CU43" s="17">
        <f>CT43*VLOOKUP('Données projet'!$B$13,Paramètres!$A$1:$I$89,3,0)*VLOOKUP('Données projet'!$B$13,Paramètres!$A$1:$I$89,5,0)</f>
        <v>186.07680000000005</v>
      </c>
      <c r="CV43" s="13">
        <f t="shared" si="41"/>
        <v>46.671538591528673</v>
      </c>
      <c r="CW43" s="20">
        <f t="shared" si="13"/>
        <v>405.37002304691242</v>
      </c>
      <c r="CX43" s="59">
        <f t="shared" si="14"/>
        <v>676.58958516024131</v>
      </c>
      <c r="CY43" s="59">
        <f ca="1">AVERAGE(OFFSET($CX$3,0,0,'Données projet'!$E$13+1,1))-AVERAGE(OFFSET($H$3,0,0,'Données projet'!$E$13+1,1))</f>
        <v>331.14297110116479</v>
      </c>
      <c r="CZ43" s="59">
        <f t="shared" si="42"/>
        <v>397.33434551047685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39</v>
      </c>
      <c r="DC43" s="16">
        <f>IF(ISNA(VLOOKUP(A43,'Données projet'!$A$139:$I$159,5,0)),0%,VLOOKUP(A43,'Données projet'!$A$139:$I$159,5,0)*VLOOKUP('Données projet'!$B$13,Paramètres!$A$1:$I$89,7,0))</f>
        <v>0.43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31.99239004213765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31.99239004213765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63.968971485453338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170</v>
      </c>
      <c r="DM43" s="12">
        <f>VLOOKUP(A43,'Données projet'!$A$165:$I$185,9,0)</f>
        <v>6.8</v>
      </c>
      <c r="DN43" s="12">
        <f t="array" ref="DN43">INDEX(DM:DM,MIN(IF(ISNUMBER(DM43:DM239),ROW(DM43:DM239),"")))</f>
        <v>6.8</v>
      </c>
      <c r="DO43" s="12">
        <f>IF('Données projet'!$A$166&gt;35,DO42+DN43-DW42,IF(A43&lt;'Données projet'!$A$166,$DL$205^A43,IF(A43='Données projet'!$A$166,'Données projet'!$B$166,DO42+DN43-DW42)))</f>
        <v>170.00000000000006</v>
      </c>
      <c r="DP43" s="17">
        <f>DO43*VLOOKUP('Données projet'!$B$14,Paramètres!$A$1:$I$89,3,0)*VLOOKUP('Données projet'!$B$14,Paramètres!$A$1:$I$89,5,0)</f>
        <v>124.64400000000003</v>
      </c>
      <c r="DQ43" s="13">
        <f t="shared" si="43"/>
        <v>32.755730870217214</v>
      </c>
      <c r="DR43" s="20">
        <f t="shared" si="16"/>
        <v>274.1378645989617</v>
      </c>
      <c r="DS43" s="59">
        <f t="shared" si="17"/>
        <v>545.35742671229059</v>
      </c>
      <c r="DT43" s="59">
        <f ca="1">AVERAGE(OFFSET($DS$3,0,0,'Données projet'!$E$14+1,1))-AVERAGE(OFFSET($H$3,0,0,'Données projet'!$E$14+1,1))</f>
        <v>245.16221536020706</v>
      </c>
      <c r="DU43" s="59">
        <f t="shared" si="44"/>
        <v>222.86730804976878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63.968971485453338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228</v>
      </c>
      <c r="EH43" s="12">
        <f>VLOOKUP(A43,'Données projet'!$A$191:$I$211,9,0)</f>
        <v>11.4</v>
      </c>
      <c r="EI43" s="12">
        <f t="array" ref="EI43">INDEX(EH:EH,MIN(IF(ISNUMBER(EH43:EH239),ROW(EH43:EH239),"")))</f>
        <v>11.4</v>
      </c>
      <c r="EJ43" s="12">
        <f>IF('Données projet'!$A$192&gt;35,EJ42+EI43-ER42,IF(A43&lt;'Données projet'!$A$192,$EG$205^A43,IF(A43='Données projet'!$A$192,'Données projet'!$B$192,EJ42+EI43-ER42)))</f>
        <v>228</v>
      </c>
      <c r="EK43" s="17">
        <f>EJ43*VLOOKUP('Données projet'!$B$15,Paramètres!$A$1:$I$89,3,0)*VLOOKUP('Données projet'!$B$15,Paramètres!$A$1:$I$89,5,0)</f>
        <v>181.39680000000001</v>
      </c>
      <c r="EL43" s="13">
        <f t="shared" si="45"/>
        <v>45.63280848550832</v>
      </c>
      <c r="EM43" s="20">
        <f t="shared" si="19"/>
        <v>395.40990144559368</v>
      </c>
      <c r="EN43" s="59">
        <f t="shared" si="20"/>
        <v>666.62946355892257</v>
      </c>
      <c r="EO43" s="59">
        <f ca="1">AVERAGE(OFFSET($EN$3,0,0,'Données projet'!$E$15+1,1))-AVERAGE(OFFSET($H$3,0,0,'Données projet'!$E$15+1,1))</f>
        <v>364.9836612099819</v>
      </c>
      <c r="EP43" s="59">
        <f t="shared" si="46"/>
        <v>354.75746837578413</v>
      </c>
      <c r="EQ43" s="15">
        <f>IF(ISNA(VLOOKUP(A43,'Données projet'!$A$191:$I$211,3,0)),0,VLOOKUP(A43,'Données projet'!$A$191:$I$211,3,0))</f>
        <v>6</v>
      </c>
      <c r="ER43" s="15">
        <f>IF(ISNA(VLOOKUP(A43,'Données projet'!$A$191:$I$211,4,0)),0,VLOOKUP(A43,'Données projet'!$A$191:$I$211,4,0))</f>
        <v>35</v>
      </c>
      <c r="ES43" s="16">
        <f>IF(ISNA(VLOOKUP(A43,'Données projet'!$A$191:$I$211,5,0)),0%,VLOOKUP(A43,'Données projet'!$A$191:$I$211,5,0)*VLOOKUP('Données projet'!$B$15,Paramètres!$A$1:$I$89,7,0))</f>
        <v>0.53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31.091789993179567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31.091789993179567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63.968971485453338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63.968971485453338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63.968971485453338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2.4290000000000003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8.9063333333333343</v>
      </c>
      <c r="H44" s="66">
        <f t="shared" si="1"/>
        <v>221.04133333333334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64.073596346820921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</v>
      </c>
      <c r="N44" s="13">
        <f>IF('Données projet'!$A$36&gt;35,N43+M44-V43,IF(A44&lt;'Données projet'!$A$36,$K$205^A44,IF(A44='Données projet'!$A$36,'Données projet'!$B$36,N43+M44-V43)))</f>
        <v>158.4</v>
      </c>
      <c r="O44" s="13">
        <f>N44*VLOOKUP('Données projet'!$B$9,Paramètres!$A$1:$I$89,3,0)*VLOOKUP('Données projet'!$B$9,Paramètres!$A$1:$I$89,5,0)</f>
        <v>143.32032000000001</v>
      </c>
      <c r="P44" s="13">
        <f t="shared" si="33"/>
        <v>37.056603420232349</v>
      </c>
      <c r="Q44" s="20">
        <f t="shared" si="53"/>
        <v>314.15647495690467</v>
      </c>
      <c r="R44" s="59">
        <f t="shared" si="0"/>
        <v>585.75966156191475</v>
      </c>
      <c r="S44" s="59">
        <f ca="1">AVERAGE(OFFSET($R$3,0,0,'Données projet'!$E$9+1,1))-AVERAGE(OFFSET($H$3,0,0,'Données projet'!$E$9+1,1))</f>
        <v>455.60094939086878</v>
      </c>
      <c r="T44" s="59">
        <f t="shared" si="34"/>
        <v>287.49979934947112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22.500142003728723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22.500142003728723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64.073596346820921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10.8</v>
      </c>
      <c r="AI44" s="13">
        <f>IF('Données projet'!$A$62&gt;35,AI43+AH44-AQ43,IF(A44&lt;'Données projet'!$A$62,$AF$205^A44,IF(A44='Données projet'!$A$62,'Données projet'!$B$62,AI43+AH44-AQ43)))</f>
        <v>219.80000000000007</v>
      </c>
      <c r="AJ44" s="13">
        <f>AI44*VLOOKUP('Données projet'!$B$10,Paramètres!$A$1:$I$89,3,0)*VLOOKUP('Données projet'!$B$10,Paramètres!$A$1:$I$89,5,0)</f>
        <v>171.44400000000005</v>
      </c>
      <c r="AK44" s="13">
        <f t="shared" si="35"/>
        <v>43.413272173627242</v>
      </c>
      <c r="AL44" s="20">
        <f t="shared" si="4"/>
        <v>374.20974903573415</v>
      </c>
      <c r="AM44" s="59">
        <f t="shared" si="5"/>
        <v>645.81293564074417</v>
      </c>
      <c r="AN44" s="59">
        <f ca="1">AVERAGE(OFFSET($AM$3,0,0,'Données projet'!$E$10+1,1))-AVERAGE(OFFSET($H$3,0,0,'Données projet'!$E$10+1,1))</f>
        <v>369.26509132111897</v>
      </c>
      <c r="AO44" s="59">
        <f t="shared" si="36"/>
        <v>350.51628439233525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21.17992479822378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21.17992479822378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64.073596346820921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9.8000000000000007</v>
      </c>
      <c r="BD44" s="12">
        <f>IF('Données projet'!$A$88&gt;35,BD43+BC44-BL43,IF(A44&lt;'Données projet'!$A$88,$BA$205^A44,IF(A44='Données projet'!$A$88,'Données projet'!$B$88,BD43+BC44-BL43)))</f>
        <v>202.8</v>
      </c>
      <c r="BE44" s="13">
        <f>BD44*VLOOKUP('Données projet'!$B$11,Paramètres!$A$1:$I$89,3,0)*VLOOKUP('Données projet'!$B$11,Paramètres!$A$1:$I$89,5,0)</f>
        <v>196.14816000000002</v>
      </c>
      <c r="BF44" s="13">
        <f t="shared" si="37"/>
        <v>48.896694156917441</v>
      </c>
      <c r="BG44" s="20">
        <f t="shared" si="7"/>
        <v>426.7864543232979</v>
      </c>
      <c r="BH44" s="59">
        <f t="shared" si="8"/>
        <v>698.38964092830793</v>
      </c>
      <c r="BI44" s="59">
        <f ca="1">AVERAGE(OFFSET($BH$3,0,0,'Données projet'!$E$11+1,1))-AVERAGE(OFFSET($H$3,0,0,'Données projet'!$E$11+1,1))</f>
        <v>433.03147896464901</v>
      </c>
      <c r="BJ44" s="59">
        <f t="shared" si="38"/>
        <v>419.62680748045614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30.064844918775457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30.064844918775457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64.073596346820921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7.6</v>
      </c>
      <c r="BY44" s="12">
        <f>IF('Données projet'!$A$114&gt;35,BY43+BX44-CG43,IF(A44&lt;'Données projet'!$A$114,$BV$205^A44,IF(A44='Données projet'!$A$114,'Données projet'!$B$114,BY43+BX44-CG43)))</f>
        <v>212.60000000000005</v>
      </c>
      <c r="BZ44" s="13">
        <f>BY44*VLOOKUP('Données projet'!$B$12,Paramètres!$A$1:$I$89,3,0)*VLOOKUP('Données projet'!$B$12,Paramètres!$A$1:$I$89,5,0)</f>
        <v>202.31016000000005</v>
      </c>
      <c r="CA44" s="13">
        <f t="shared" si="39"/>
        <v>50.251531123141397</v>
      </c>
      <c r="CB44" s="20">
        <f t="shared" si="10"/>
        <v>439.87827870613802</v>
      </c>
      <c r="CC44" s="59">
        <f t="shared" si="11"/>
        <v>711.48146531114799</v>
      </c>
      <c r="CD44" s="59">
        <f ca="1">AVERAGE(OFFSET($CC$3,0,0,'Données projet'!$E$12+1,1))-AVERAGE(OFFSET($H$3,0,0,'Données projet'!$E$12+1,1))</f>
        <v>464.14483532651036</v>
      </c>
      <c r="CE44" s="59">
        <f t="shared" si="40"/>
        <v>478.54999024966878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24.952558253985437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24.952558253985437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64.073596346820921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9.8000000000000007</v>
      </c>
      <c r="CT44" s="12">
        <f>IF('Données projet'!$A$140&gt;35,CT43+CS44-DB43,IF(A44&lt;'Données projet'!$A$140,$CQ$205^A44,IF(A44='Données projet'!$A$140,'Données projet'!$B$140,CT43+CS44-DB43)))</f>
        <v>183.80000000000004</v>
      </c>
      <c r="CU44" s="17">
        <f>CT44*VLOOKUP('Données projet'!$B$13,Paramètres!$A$1:$I$89,3,0)*VLOOKUP('Données projet'!$B$13,Paramètres!$A$1:$I$89,5,0)</f>
        <v>160.56768000000005</v>
      </c>
      <c r="CV44" s="13">
        <f t="shared" si="41"/>
        <v>40.970530810309882</v>
      </c>
      <c r="CW44" s="20">
        <f t="shared" si="13"/>
        <v>351.0123838279564</v>
      </c>
      <c r="CX44" s="59">
        <f t="shared" si="14"/>
        <v>622.61557043296648</v>
      </c>
      <c r="CY44" s="59">
        <f ca="1">AVERAGE(OFFSET($CX$3,0,0,'Données projet'!$E$13+1,1))-AVERAGE(OFFSET($H$3,0,0,'Données projet'!$E$13+1,1))</f>
        <v>331.14297110116479</v>
      </c>
      <c r="CZ44" s="59">
        <f t="shared" si="42"/>
        <v>397.33434551047685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31.365038786842465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31.365038786842465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64.073596346820921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</v>
      </c>
      <c r="DO44" s="12">
        <f>IF('Données projet'!$A$166&gt;35,DO43+DN44-DW43,IF(A44&lt;'Données projet'!$A$166,$DL$205^A44,IF(A44='Données projet'!$A$166,'Données projet'!$B$166,DO43+DN44-DW43)))</f>
        <v>178.00000000000006</v>
      </c>
      <c r="DP44" s="17">
        <f>DO44*VLOOKUP('Données projet'!$B$14,Paramètres!$A$1:$I$89,3,0)*VLOOKUP('Données projet'!$B$14,Paramètres!$A$1:$I$89,5,0)</f>
        <v>130.50960000000003</v>
      </c>
      <c r="DQ44" s="13">
        <f t="shared" si="43"/>
        <v>34.11408610445698</v>
      </c>
      <c r="DR44" s="20">
        <f t="shared" si="16"/>
        <v>286.7195866319293</v>
      </c>
      <c r="DS44" s="59">
        <f t="shared" si="17"/>
        <v>558.32277323693938</v>
      </c>
      <c r="DT44" s="59">
        <f ca="1">AVERAGE(OFFSET($DS$3,0,0,'Données projet'!$E$14+1,1))-AVERAGE(OFFSET($H$3,0,0,'Données projet'!$E$14+1,1))</f>
        <v>245.16221536020706</v>
      </c>
      <c r="DU44" s="59">
        <f t="shared" si="44"/>
        <v>222.86730804976878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64.073596346820921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9.8000000000000007</v>
      </c>
      <c r="EJ44" s="12">
        <f>IF('Données projet'!$A$192&gt;35,EJ43+EI44-ER43,IF(A44&lt;'Données projet'!$A$192,$EG$205^A44,IF(A44='Données projet'!$A$192,'Données projet'!$B$192,EJ43+EI44-ER43)))</f>
        <v>202.8</v>
      </c>
      <c r="EK44" s="17">
        <f>EJ44*VLOOKUP('Données projet'!$B$15,Paramètres!$A$1:$I$89,3,0)*VLOOKUP('Données projet'!$B$15,Paramètres!$A$1:$I$89,5,0)</f>
        <v>161.34768000000003</v>
      </c>
      <c r="EL44" s="13">
        <f t="shared" si="45"/>
        <v>41.146339844316657</v>
      </c>
      <c r="EM44" s="20">
        <f t="shared" si="19"/>
        <v>352.6770845621848</v>
      </c>
      <c r="EN44" s="59">
        <f t="shared" si="20"/>
        <v>624.28027116719477</v>
      </c>
      <c r="EO44" s="59">
        <f ca="1">AVERAGE(OFFSET($EN$3,0,0,'Données projet'!$E$15+1,1))-AVERAGE(OFFSET($H$3,0,0,'Données projet'!$E$15+1,1))</f>
        <v>364.9836612099819</v>
      </c>
      <c r="EP44" s="59">
        <f t="shared" si="46"/>
        <v>354.75746837578413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30.48209895553266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30.48209895553266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64.073596346820921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64.073596346820921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64.073596346820921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2.4290000000000003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8.9063333333333343</v>
      </c>
      <c r="H45" s="66">
        <f t="shared" si="1"/>
        <v>221.04133333333334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64.176406200749909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</v>
      </c>
      <c r="N45" s="13">
        <f>IF('Données projet'!$A$36&gt;35,N44+M45-V44,IF(A45&lt;'Données projet'!$A$36,$K$205^A45,IF(A45='Données projet'!$A$36,'Données projet'!$B$36,N44+M45-V44)))</f>
        <v>169.8</v>
      </c>
      <c r="O45" s="13">
        <f>N45*VLOOKUP('Données projet'!$B$9,Paramètres!$A$1:$I$89,3,0)*VLOOKUP('Données projet'!$B$9,Paramètres!$A$1:$I$89,5,0)</f>
        <v>153.63504</v>
      </c>
      <c r="P45" s="13">
        <f t="shared" si="33"/>
        <v>39.403506785222667</v>
      </c>
      <c r="Q45" s="20">
        <f t="shared" si="53"/>
        <v>336.20880231759617</v>
      </c>
      <c r="R45" s="59">
        <f t="shared" si="0"/>
        <v>608.18895838701246</v>
      </c>
      <c r="S45" s="59">
        <f ca="1">AVERAGE(OFFSET($R$3,0,0,'Données projet'!$E$9+1,1))-AVERAGE(OFFSET($H$3,0,0,'Données projet'!$E$9+1,1))</f>
        <v>455.60094939086878</v>
      </c>
      <c r="T45" s="59">
        <f t="shared" si="34"/>
        <v>287.49979934947112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22.05892794276712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22.05892794276712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64.176406200749909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10.8</v>
      </c>
      <c r="AI45" s="13">
        <f>IF('Données projet'!$A$62&gt;35,AI44+AH45-AQ44,IF(A45&lt;'Données projet'!$A$62,$AF$205^A45,IF(A45='Données projet'!$A$62,'Données projet'!$B$62,AI44+AH45-AQ44)))</f>
        <v>230.60000000000008</v>
      </c>
      <c r="AJ45" s="13">
        <f>AI45*VLOOKUP('Données projet'!$B$10,Paramètres!$A$1:$I$89,3,0)*VLOOKUP('Données projet'!$B$10,Paramètres!$A$1:$I$89,5,0)</f>
        <v>179.86800000000008</v>
      </c>
      <c r="AK45" s="13">
        <f t="shared" si="35"/>
        <v>45.292817344769716</v>
      </c>
      <c r="AL45" s="20">
        <f t="shared" si="4"/>
        <v>392.15509020880739</v>
      </c>
      <c r="AM45" s="59">
        <f t="shared" si="5"/>
        <v>664.1352462782238</v>
      </c>
      <c r="AN45" s="59">
        <f ca="1">AVERAGE(OFFSET($AM$3,0,0,'Données projet'!$E$10+1,1))-AVERAGE(OFFSET($H$3,0,0,'Données projet'!$E$10+1,1))</f>
        <v>369.26509132111897</v>
      </c>
      <c r="AO45" s="59">
        <f t="shared" si="36"/>
        <v>350.51628439233525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20.764599391409146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20.764599391409146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64.176406200749909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9.8000000000000007</v>
      </c>
      <c r="BD45" s="12">
        <f>IF('Données projet'!$A$88&gt;35,BD44+BC45-BL44,IF(A45&lt;'Données projet'!$A$88,$BA$205^A45,IF(A45='Données projet'!$A$88,'Données projet'!$B$88,BD44+BC45-BL44)))</f>
        <v>212.60000000000002</v>
      </c>
      <c r="BE45" s="13">
        <f>BD45*VLOOKUP('Données projet'!$B$11,Paramètres!$A$1:$I$89,3,0)*VLOOKUP('Données projet'!$B$11,Paramètres!$A$1:$I$89,5,0)</f>
        <v>205.62672000000003</v>
      </c>
      <c r="BF45" s="13">
        <f t="shared" si="37"/>
        <v>50.97874661509114</v>
      </c>
      <c r="BG45" s="20">
        <f t="shared" si="7"/>
        <v>446.92118768795041</v>
      </c>
      <c r="BH45" s="59">
        <f t="shared" si="8"/>
        <v>718.9013437573667</v>
      </c>
      <c r="BI45" s="59">
        <f ca="1">AVERAGE(OFFSET($BH$3,0,0,'Données projet'!$E$11+1,1))-AVERAGE(OFFSET($H$3,0,0,'Données projet'!$E$11+1,1))</f>
        <v>433.03147896464901</v>
      </c>
      <c r="BJ45" s="59">
        <f t="shared" si="38"/>
        <v>419.62680748045614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29.475291647662967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29.475291647662967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64.176406200749909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7.6</v>
      </c>
      <c r="BY45" s="12">
        <f>IF('Données projet'!$A$114&gt;35,BY44+BX45-CG44,IF(A45&lt;'Données projet'!$A$114,$BV$205^A45,IF(A45='Données projet'!$A$114,'Données projet'!$B$114,BY44+BX45-CG44)))</f>
        <v>220.20000000000005</v>
      </c>
      <c r="BZ45" s="13">
        <f>BY45*VLOOKUP('Données projet'!$B$12,Paramètres!$A$1:$I$89,3,0)*VLOOKUP('Données projet'!$B$12,Paramètres!$A$1:$I$89,5,0)</f>
        <v>209.54232000000005</v>
      </c>
      <c r="CA45" s="13">
        <f t="shared" si="39"/>
        <v>51.835558406813547</v>
      </c>
      <c r="CB45" s="20">
        <f t="shared" si="10"/>
        <v>455.23313822520032</v>
      </c>
      <c r="CC45" s="59">
        <f t="shared" si="11"/>
        <v>727.21329429461662</v>
      </c>
      <c r="CD45" s="59">
        <f ca="1">AVERAGE(OFFSET($CC$3,0,0,'Données projet'!$E$12+1,1))-AVERAGE(OFFSET($H$3,0,0,'Données projet'!$E$12+1,1))</f>
        <v>464.14483532651036</v>
      </c>
      <c r="CE45" s="59">
        <f t="shared" si="40"/>
        <v>478.54999024966878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24.463253806182511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24.463253806182511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64.176406200749909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9.8000000000000007</v>
      </c>
      <c r="CT45" s="12">
        <f>IF('Données projet'!$A$140&gt;35,CT44+CS45-DB44,IF(A45&lt;'Données projet'!$A$140,$CQ$205^A45,IF(A45='Données projet'!$A$140,'Données projet'!$B$140,CT44+CS45-DB44)))</f>
        <v>193.60000000000005</v>
      </c>
      <c r="CU45" s="17">
        <f>CT45*VLOOKUP('Données projet'!$B$13,Paramètres!$A$1:$I$89,3,0)*VLOOKUP('Données projet'!$B$13,Paramètres!$A$1:$I$89,5,0)</f>
        <v>169.12896000000006</v>
      </c>
      <c r="CV45" s="13">
        <f t="shared" si="41"/>
        <v>42.894881315146776</v>
      </c>
      <c r="CW45" s="20">
        <f t="shared" si="13"/>
        <v>369.27485695721407</v>
      </c>
      <c r="CX45" s="59">
        <f t="shared" si="14"/>
        <v>641.25501302663042</v>
      </c>
      <c r="CY45" s="59">
        <f ca="1">AVERAGE(OFFSET($CX$3,0,0,'Données projet'!$E$13+1,1))-AVERAGE(OFFSET($H$3,0,0,'Données projet'!$E$13+1,1))</f>
        <v>331.14297110116479</v>
      </c>
      <c r="CZ45" s="59">
        <f t="shared" si="42"/>
        <v>397.33434551047685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30.749989507017137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30.749989507017137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64.176406200749909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8</v>
      </c>
      <c r="DO45" s="12">
        <f>IF('Données projet'!$A$166&gt;35,DO44+DN45-DW44,IF(A45&lt;'Données projet'!$A$166,$DL$205^A45,IF(A45='Données projet'!$A$166,'Données projet'!$B$166,DO44+DN45-DW44)))</f>
        <v>186.00000000000006</v>
      </c>
      <c r="DP45" s="17">
        <f>DO45*VLOOKUP('Données projet'!$B$14,Paramètres!$A$1:$I$89,3,0)*VLOOKUP('Données projet'!$B$14,Paramètres!$A$1:$I$89,5,0)</f>
        <v>136.37520000000004</v>
      </c>
      <c r="DQ45" s="13">
        <f t="shared" si="43"/>
        <v>35.465351191684015</v>
      </c>
      <c r="DR45" s="20">
        <f t="shared" si="16"/>
        <v>299.28895999218304</v>
      </c>
      <c r="DS45" s="59">
        <f t="shared" si="17"/>
        <v>571.26911606159933</v>
      </c>
      <c r="DT45" s="59">
        <f ca="1">AVERAGE(OFFSET($DS$3,0,0,'Données projet'!$E$14+1,1))-AVERAGE(OFFSET($H$3,0,0,'Données projet'!$E$14+1,1))</f>
        <v>245.16221536020706</v>
      </c>
      <c r="DU45" s="59">
        <f t="shared" si="44"/>
        <v>222.86730804976878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64.176406200749909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9.8000000000000007</v>
      </c>
      <c r="EJ45" s="12">
        <f>IF('Données projet'!$A$192&gt;35,EJ44+EI45-ER44,IF(A45&lt;'Données projet'!$A$192,$EG$205^A45,IF(A45='Données projet'!$A$192,'Données projet'!$B$192,EJ44+EI45-ER44)))</f>
        <v>212.60000000000002</v>
      </c>
      <c r="EK45" s="17">
        <f>EJ45*VLOOKUP('Données projet'!$B$15,Paramètres!$A$1:$I$89,3,0)*VLOOKUP('Données projet'!$B$15,Paramètres!$A$1:$I$89,5,0)</f>
        <v>169.14456000000004</v>
      </c>
      <c r="EL45" s="13">
        <f t="shared" si="45"/>
        <v>42.898377267189964</v>
      </c>
      <c r="EM45" s="20">
        <f t="shared" si="19"/>
        <v>369.30811574035596</v>
      </c>
      <c r="EN45" s="59">
        <f t="shared" si="20"/>
        <v>641.28827180977237</v>
      </c>
      <c r="EO45" s="59">
        <f ca="1">AVERAGE(OFFSET($EN$3,0,0,'Données projet'!$E$15+1,1))-AVERAGE(OFFSET($H$3,0,0,'Données projet'!$E$15+1,1))</f>
        <v>364.9836612099819</v>
      </c>
      <c r="EP45" s="59">
        <f t="shared" si="46"/>
        <v>354.75746837578413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29.884363587259195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29.884363587259195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64.176406200749909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64.176406200749909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64.176406200749909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2.4290000000000003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8.9063333333333343</v>
      </c>
      <c r="H46" s="66">
        <f t="shared" si="1"/>
        <v>221.04133333333334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64.277432533561637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</v>
      </c>
      <c r="N46" s="13">
        <f>IF('Données projet'!$A$36&gt;35,N45+M46-V45,IF(A46&lt;'Données projet'!$A$36,$K$205^A46,IF(A46='Données projet'!$A$36,'Données projet'!$B$36,N45+M46-V45)))</f>
        <v>181.20000000000002</v>
      </c>
      <c r="O46" s="13">
        <f>N46*VLOOKUP('Données projet'!$B$9,Paramètres!$A$1:$I$89,3,0)*VLOOKUP('Données projet'!$B$9,Paramètres!$A$1:$I$89,5,0)</f>
        <v>163.94976</v>
      </c>
      <c r="P46" s="13">
        <f t="shared" si="33"/>
        <v>41.732126457893308</v>
      </c>
      <c r="Q46" s="20">
        <f t="shared" si="53"/>
        <v>358.22928558083089</v>
      </c>
      <c r="R46" s="59">
        <f t="shared" si="0"/>
        <v>630.57987153722354</v>
      </c>
      <c r="S46" s="59">
        <f ca="1">AVERAGE(OFFSET($R$3,0,0,'Données projet'!$E$9+1,1))-AVERAGE(OFFSET($H$3,0,0,'Données projet'!$E$9+1,1))</f>
        <v>455.60094939086878</v>
      </c>
      <c r="T46" s="59">
        <f t="shared" si="34"/>
        <v>287.49979934947112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21.626365820426969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21.626365820426969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64.277432533561637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10.8</v>
      </c>
      <c r="AI46" s="13">
        <f>IF('Données projet'!$A$62&gt;35,AI45+AH46-AQ45,IF(A46&lt;'Données projet'!$A$62,$AF$205^A46,IF(A46='Données projet'!$A$62,'Données projet'!$B$62,AI45+AH46-AQ45)))</f>
        <v>241.40000000000009</v>
      </c>
      <c r="AJ46" s="13">
        <f>AI46*VLOOKUP('Données projet'!$B$10,Paramètres!$A$1:$I$89,3,0)*VLOOKUP('Données projet'!$B$10,Paramètres!$A$1:$I$89,5,0)</f>
        <v>188.29200000000009</v>
      </c>
      <c r="AK46" s="13">
        <f t="shared" si="35"/>
        <v>47.162140074549271</v>
      </c>
      <c r="AL46" s="20">
        <f t="shared" si="4"/>
        <v>410.0826272965067</v>
      </c>
      <c r="AM46" s="59">
        <f t="shared" si="5"/>
        <v>682.43321325289935</v>
      </c>
      <c r="AN46" s="59">
        <f ca="1">AVERAGE(OFFSET($AM$3,0,0,'Données projet'!$E$10+1,1))-AVERAGE(OFFSET($H$3,0,0,'Données projet'!$E$10+1,1))</f>
        <v>369.26509132111897</v>
      </c>
      <c r="AO46" s="59">
        <f t="shared" si="36"/>
        <v>350.51628439233525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20.357418262498662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20.357418262498662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64.277432533561637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9.8000000000000007</v>
      </c>
      <c r="BD46" s="12">
        <f>IF('Données projet'!$A$88&gt;35,BD45+BC46-BL45,IF(A46&lt;'Données projet'!$A$88,$BA$205^A46,IF(A46='Données projet'!$A$88,'Données projet'!$B$88,BD45+BC46-BL45)))</f>
        <v>222.40000000000003</v>
      </c>
      <c r="BE46" s="13">
        <f>BD46*VLOOKUP('Données projet'!$B$11,Paramètres!$A$1:$I$89,3,0)*VLOOKUP('Données projet'!$B$11,Paramètres!$A$1:$I$89,5,0)</f>
        <v>215.10528000000005</v>
      </c>
      <c r="BF46" s="13">
        <f t="shared" si="37"/>
        <v>53.049653425970028</v>
      </c>
      <c r="BG46" s="20">
        <f t="shared" si="7"/>
        <v>467.03650905023113</v>
      </c>
      <c r="BH46" s="59">
        <f t="shared" si="8"/>
        <v>739.38709500662378</v>
      </c>
      <c r="BI46" s="59">
        <f ca="1">AVERAGE(OFFSET($BH$3,0,0,'Données projet'!$E$11+1,1))-AVERAGE(OFFSET($H$3,0,0,'Données projet'!$E$11+1,1))</f>
        <v>433.03147896464901</v>
      </c>
      <c r="BJ46" s="59">
        <f t="shared" si="38"/>
        <v>419.62680748045614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28.897299156605005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28.897299156605005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64.277432533561637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7.6</v>
      </c>
      <c r="BY46" s="12">
        <f>IF('Données projet'!$A$114&gt;35,BY45+BX46-CG45,IF(A46&lt;'Données projet'!$A$114,$BV$205^A46,IF(A46='Données projet'!$A$114,'Données projet'!$B$114,BY45+BX46-CG45)))</f>
        <v>227.80000000000004</v>
      </c>
      <c r="BZ46" s="13">
        <f>BY46*VLOOKUP('Données projet'!$B$12,Paramètres!$A$1:$I$89,3,0)*VLOOKUP('Données projet'!$B$12,Paramètres!$A$1:$I$89,5,0)</f>
        <v>216.77448000000004</v>
      </c>
      <c r="CA46" s="13">
        <f t="shared" si="39"/>
        <v>53.41323339156682</v>
      </c>
      <c r="CB46" s="20">
        <f t="shared" si="10"/>
        <v>470.57693415697889</v>
      </c>
      <c r="CC46" s="59">
        <f t="shared" si="11"/>
        <v>742.92752011337154</v>
      </c>
      <c r="CD46" s="59">
        <f ca="1">AVERAGE(OFFSET($CC$3,0,0,'Données projet'!$E$12+1,1))-AVERAGE(OFFSET($H$3,0,0,'Données projet'!$E$12+1,1))</f>
        <v>464.14483532651036</v>
      </c>
      <c r="CE46" s="59">
        <f t="shared" si="40"/>
        <v>478.54999024966878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23.983544320154756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23.983544320154756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64.277432533561637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9.8000000000000007</v>
      </c>
      <c r="CT46" s="12">
        <f>IF('Données projet'!$A$140&gt;35,CT45+CS46-DB45,IF(A46&lt;'Données projet'!$A$140,$CQ$205^A46,IF(A46='Données projet'!$A$140,'Données projet'!$B$140,CT45+CS46-DB45)))</f>
        <v>203.40000000000006</v>
      </c>
      <c r="CU46" s="17">
        <f>CT46*VLOOKUP('Données projet'!$B$13,Paramètres!$A$1:$I$89,3,0)*VLOOKUP('Données projet'!$B$13,Paramètres!$A$1:$I$89,5,0)</f>
        <v>177.69024000000007</v>
      </c>
      <c r="CV46" s="13">
        <f t="shared" si="41"/>
        <v>44.807921499827692</v>
      </c>
      <c r="CW46" s="20">
        <f t="shared" si="13"/>
        <v>387.5176312788667</v>
      </c>
      <c r="CX46" s="59">
        <f t="shared" si="14"/>
        <v>659.86821723525941</v>
      </c>
      <c r="CY46" s="59">
        <f ca="1">AVERAGE(OFFSET($CX$3,0,0,'Données projet'!$E$13+1,1))-AVERAGE(OFFSET($H$3,0,0,'Données projet'!$E$13+1,1))</f>
        <v>331.14297110116479</v>
      </c>
      <c r="CZ46" s="59">
        <f t="shared" si="42"/>
        <v>397.33434551047685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30.147000968426166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30.147000968426166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64.277432533561637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</v>
      </c>
      <c r="DO46" s="12">
        <f>IF('Données projet'!$A$166&gt;35,DO45+DN46-DW45,IF(A46&lt;'Données projet'!$A$166,$DL$205^A46,IF(A46='Données projet'!$A$166,'Données projet'!$B$166,DO45+DN46-DW45)))</f>
        <v>194.00000000000006</v>
      </c>
      <c r="DP46" s="17">
        <f>DO46*VLOOKUP('Données projet'!$B$14,Paramètres!$A$1:$I$89,3,0)*VLOOKUP('Données projet'!$B$14,Paramètres!$A$1:$I$89,5,0)</f>
        <v>142.24080000000004</v>
      </c>
      <c r="DQ46" s="13">
        <f t="shared" si="43"/>
        <v>36.809865943965384</v>
      </c>
      <c r="DR46" s="20">
        <f t="shared" si="16"/>
        <v>311.8465765190731</v>
      </c>
      <c r="DS46" s="59">
        <f t="shared" si="17"/>
        <v>584.1971624754658</v>
      </c>
      <c r="DT46" s="59">
        <f ca="1">AVERAGE(OFFSET($DS$3,0,0,'Données projet'!$E$14+1,1))-AVERAGE(OFFSET($H$3,0,0,'Données projet'!$E$14+1,1))</f>
        <v>245.16221536020706</v>
      </c>
      <c r="DU46" s="59">
        <f t="shared" si="44"/>
        <v>222.86730804976878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64.277432533561637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9.8000000000000007</v>
      </c>
      <c r="EJ46" s="12">
        <f>IF('Données projet'!$A$192&gt;35,EJ45+EI46-ER45,IF(A46&lt;'Données projet'!$A$192,$EG$205^A46,IF(A46='Données projet'!$A$192,'Données projet'!$B$192,EJ45+EI46-ER45)))</f>
        <v>222.40000000000003</v>
      </c>
      <c r="EK46" s="17">
        <f>EJ46*VLOOKUP('Données projet'!$B$15,Paramètres!$A$1:$I$89,3,0)*VLOOKUP('Données projet'!$B$15,Paramètres!$A$1:$I$89,5,0)</f>
        <v>176.94144000000003</v>
      </c>
      <c r="EL46" s="13">
        <f t="shared" si="45"/>
        <v>44.641035679901449</v>
      </c>
      <c r="EM46" s="20">
        <f t="shared" si="19"/>
        <v>385.92281180916171</v>
      </c>
      <c r="EN46" s="59">
        <f t="shared" si="20"/>
        <v>658.27339776555436</v>
      </c>
      <c r="EO46" s="59">
        <f ca="1">AVERAGE(OFFSET($EN$3,0,0,'Données projet'!$E$15+1,1))-AVERAGE(OFFSET($H$3,0,0,'Données projet'!$E$15+1,1))</f>
        <v>364.9836612099819</v>
      </c>
      <c r="EP46" s="59">
        <f t="shared" si="46"/>
        <v>354.75746837578413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29.298349444974999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29.298349444974999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64.277432533561637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64.277432533561637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64.277432533561637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2.4290000000000003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8.9063333333333343</v>
      </c>
      <c r="H47" s="66">
        <f t="shared" si="1"/>
        <v>221.04133333333334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64.376706285360143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</v>
      </c>
      <c r="N47" s="13">
        <f>IF('Données projet'!$A$36&gt;35,N46+M47-V46,IF(A47&lt;'Données projet'!$A$36,$K$205^A47,IF(A47='Données projet'!$A$36,'Données projet'!$B$36,N46+M47-V46)))</f>
        <v>192.60000000000002</v>
      </c>
      <c r="O47" s="13">
        <f>N47*VLOOKUP('Données projet'!$B$9,Paramètres!$A$1:$I$89,3,0)*VLOOKUP('Données projet'!$B$9,Paramètres!$A$1:$I$89,5,0)</f>
        <v>174.26447999999999</v>
      </c>
      <c r="P47" s="13">
        <f t="shared" si="33"/>
        <v>44.043743683739521</v>
      </c>
      <c r="Q47" s="20">
        <f t="shared" si="53"/>
        <v>380.22015624917964</v>
      </c>
      <c r="R47" s="59">
        <f t="shared" si="0"/>
        <v>652.93474596216686</v>
      </c>
      <c r="S47" s="59">
        <f ca="1">AVERAGE(OFFSET($R$3,0,0,'Données projet'!$E$9+1,1))-AVERAGE(OFFSET($H$3,0,0,'Données projet'!$E$9+1,1))</f>
        <v>455.60094939086878</v>
      </c>
      <c r="T47" s="59">
        <f t="shared" si="34"/>
        <v>287.49979934947112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21.202285977469064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21.202285977469064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64.376706285360143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10.8</v>
      </c>
      <c r="AI47" s="13">
        <f>IF('Données projet'!$A$62&gt;35,AI46+AH47-AQ46,IF(A47&lt;'Données projet'!$A$62,$AF$205^A47,IF(A47='Données projet'!$A$62,'Données projet'!$B$62,AI46+AH47-AQ46)))</f>
        <v>252.2000000000001</v>
      </c>
      <c r="AJ47" s="13">
        <f>AI47*VLOOKUP('Données projet'!$B$10,Paramètres!$A$1:$I$89,3,0)*VLOOKUP('Données projet'!$B$10,Paramètres!$A$1:$I$89,5,0)</f>
        <v>196.71600000000009</v>
      </c>
      <c r="AK47" s="13">
        <f t="shared" si="35"/>
        <v>49.021749959730052</v>
      </c>
      <c r="AL47" s="20">
        <f t="shared" si="4"/>
        <v>427.99324784652998</v>
      </c>
      <c r="AM47" s="59">
        <f t="shared" si="5"/>
        <v>700.7078375595172</v>
      </c>
      <c r="AN47" s="59">
        <f ca="1">AVERAGE(OFFSET($AM$3,0,0,'Données projet'!$E$10+1,1))-AVERAGE(OFFSET($H$3,0,0,'Données projet'!$E$10+1,1))</f>
        <v>369.26509132111897</v>
      </c>
      <c r="AO47" s="59">
        <f t="shared" si="36"/>
        <v>350.51628439233525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19.958221707170146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19.958221707170146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64.376706285360143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9.8000000000000007</v>
      </c>
      <c r="BD47" s="12">
        <f>IF('Données projet'!$A$88&gt;35,BD46+BC47-BL46,IF(A47&lt;'Données projet'!$A$88,$BA$205^A47,IF(A47='Données projet'!$A$88,'Données projet'!$B$88,BD46+BC47-BL46)))</f>
        <v>232.20000000000005</v>
      </c>
      <c r="BE47" s="13">
        <f>BD47*VLOOKUP('Données projet'!$B$11,Paramètres!$A$1:$I$89,3,0)*VLOOKUP('Données projet'!$B$11,Paramètres!$A$1:$I$89,5,0)</f>
        <v>224.58384000000004</v>
      </c>
      <c r="BF47" s="13">
        <f t="shared" si="37"/>
        <v>55.109961845140433</v>
      </c>
      <c r="BG47" s="20">
        <f t="shared" si="7"/>
        <v>487.13337154695296</v>
      </c>
      <c r="BH47" s="59">
        <f t="shared" si="8"/>
        <v>759.84796125994012</v>
      </c>
      <c r="BI47" s="59">
        <f ca="1">AVERAGE(OFFSET($BH$3,0,0,'Données projet'!$E$11+1,1))-AVERAGE(OFFSET($H$3,0,0,'Données projet'!$E$11+1,1))</f>
        <v>433.03147896464901</v>
      </c>
      <c r="BJ47" s="59">
        <f t="shared" si="38"/>
        <v>419.62680748045614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28.330640745756082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28.330640745756082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64.376706285360143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7.6</v>
      </c>
      <c r="BY47" s="12">
        <f>IF('Données projet'!$A$114&gt;35,BY46+BX47-CG46,IF(A47&lt;'Données projet'!$A$114,$BV$205^A47,IF(A47='Données projet'!$A$114,'Données projet'!$B$114,BY46+BX47-CG46)))</f>
        <v>235.40000000000003</v>
      </c>
      <c r="BZ47" s="13">
        <f>BY47*VLOOKUP('Données projet'!$B$12,Paramètres!$A$1:$I$89,3,0)*VLOOKUP('Données projet'!$B$12,Paramètres!$A$1:$I$89,5,0)</f>
        <v>224.00664000000003</v>
      </c>
      <c r="CA47" s="13">
        <f t="shared" si="39"/>
        <v>54.984792305364024</v>
      </c>
      <c r="CB47" s="20">
        <f t="shared" si="10"/>
        <v>485.91007793184241</v>
      </c>
      <c r="CC47" s="59">
        <f t="shared" si="11"/>
        <v>758.62466764482963</v>
      </c>
      <c r="CD47" s="59">
        <f ca="1">AVERAGE(OFFSET($CC$3,0,0,'Données projet'!$E$12+1,1))-AVERAGE(OFFSET($H$3,0,0,'Données projet'!$E$12+1,1))</f>
        <v>464.14483532651036</v>
      </c>
      <c r="CE47" s="59">
        <f t="shared" si="40"/>
        <v>478.54999024966878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23.51324164455411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23.51324164455411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64.376706285360143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9.8000000000000007</v>
      </c>
      <c r="CT47" s="12">
        <f>IF('Données projet'!$A$140&gt;35,CT46+CS47-DB46,IF(A47&lt;'Données projet'!$A$140,$CQ$205^A47,IF(A47='Données projet'!$A$140,'Données projet'!$B$140,CT46+CS47-DB46)))</f>
        <v>213.20000000000007</v>
      </c>
      <c r="CU47" s="17">
        <f>CT47*VLOOKUP('Données projet'!$B$13,Paramètres!$A$1:$I$89,3,0)*VLOOKUP('Données projet'!$B$13,Paramètres!$A$1:$I$89,5,0)</f>
        <v>186.25152000000008</v>
      </c>
      <c r="CV47" s="13">
        <f t="shared" si="41"/>
        <v>46.71025851515671</v>
      </c>
      <c r="CW47" s="20">
        <f t="shared" si="13"/>
        <v>405.7417642472314</v>
      </c>
      <c r="CX47" s="59">
        <f t="shared" si="14"/>
        <v>678.45635396021862</v>
      </c>
      <c r="CY47" s="59">
        <f ca="1">AVERAGE(OFFSET($CX$3,0,0,'Données projet'!$E$13+1,1))-AVERAGE(OFFSET($H$3,0,0,'Données projet'!$E$13+1,1))</f>
        <v>331.14297110116479</v>
      </c>
      <c r="CZ47" s="59">
        <f t="shared" si="42"/>
        <v>397.33434551047685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29.555836667290269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29.555836667290269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64.376706285360143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</v>
      </c>
      <c r="DO47" s="12">
        <f>IF('Données projet'!$A$166&gt;35,DO46+DN47-DW46,IF(A47&lt;'Données projet'!$A$166,$DL$205^A47,IF(A47='Données projet'!$A$166,'Données projet'!$B$166,DO46+DN47-DW46)))</f>
        <v>202.00000000000006</v>
      </c>
      <c r="DP47" s="17">
        <f>DO47*VLOOKUP('Données projet'!$B$14,Paramètres!$A$1:$I$89,3,0)*VLOOKUP('Données projet'!$B$14,Paramètres!$A$1:$I$89,5,0)</f>
        <v>148.10640000000004</v>
      </c>
      <c r="DQ47" s="13">
        <f t="shared" si="43"/>
        <v>38.147940561860452</v>
      </c>
      <c r="DR47" s="20">
        <f t="shared" si="16"/>
        <v>324.39297647857364</v>
      </c>
      <c r="DS47" s="59">
        <f t="shared" si="17"/>
        <v>597.10756619156086</v>
      </c>
      <c r="DT47" s="59">
        <f ca="1">AVERAGE(OFFSET($DS$3,0,0,'Données projet'!$E$14+1,1))-AVERAGE(OFFSET($H$3,0,0,'Données projet'!$E$14+1,1))</f>
        <v>245.16221536020706</v>
      </c>
      <c r="DU47" s="59">
        <f t="shared" si="44"/>
        <v>222.86730804976878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64.376706285360143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9.8000000000000007</v>
      </c>
      <c r="EJ47" s="12">
        <f>IF('Données projet'!$A$192&gt;35,EJ46+EI47-ER46,IF(A47&lt;'Données projet'!$A$192,$EG$205^A47,IF(A47='Données projet'!$A$192,'Données projet'!$B$192,EJ46+EI47-ER46)))</f>
        <v>232.20000000000005</v>
      </c>
      <c r="EK47" s="17">
        <f>EJ47*VLOOKUP('Données projet'!$B$15,Paramètres!$A$1:$I$89,3,0)*VLOOKUP('Données projet'!$B$15,Paramètres!$A$1:$I$89,5,0)</f>
        <v>184.73832000000004</v>
      </c>
      <c r="EL47" s="13">
        <f t="shared" si="45"/>
        <v>46.374775595471988</v>
      </c>
      <c r="EM47" s="20">
        <f t="shared" si="19"/>
        <v>402.52197482878046</v>
      </c>
      <c r="EN47" s="59">
        <f t="shared" si="20"/>
        <v>675.23656454176762</v>
      </c>
      <c r="EO47" s="59">
        <f ca="1">AVERAGE(OFFSET($EN$3,0,0,'Données projet'!$E$15+1,1))-AVERAGE(OFFSET($H$3,0,0,'Données projet'!$E$15+1,1))</f>
        <v>364.9836612099819</v>
      </c>
      <c r="EP47" s="59">
        <f t="shared" si="46"/>
        <v>354.75746837578413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28.723826682587664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28.723826682587664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64.376706285360143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64.376706285360143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64.376706285360143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2.4290000000000003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8.9063333333333343</v>
      </c>
      <c r="H48" s="66">
        <f t="shared" si="1"/>
        <v>221.04133333333334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64.474257859507787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204</v>
      </c>
      <c r="L48" s="12">
        <f>VLOOKUP(A48,'Données projet'!$A$35:$I$55,9,0)</f>
        <v>11.4</v>
      </c>
      <c r="M48" s="12">
        <f t="array" ref="M48">INDEX(L:L,MIN(IF(ISNUMBER(L48:L244),ROW(L48:L244),"")))</f>
        <v>11.4</v>
      </c>
      <c r="N48" s="13">
        <f>IF('Données projet'!$A$36&gt;35,N47+M48-V47,IF(A48&lt;'Données projet'!$A$36,$K$205^A48,IF(A48='Données projet'!$A$36,'Données projet'!$B$36,N47+M48-V47)))</f>
        <v>204.00000000000003</v>
      </c>
      <c r="O48" s="13">
        <f>N48*VLOOKUP('Données projet'!$B$9,Paramètres!$A$1:$I$89,3,0)*VLOOKUP('Données projet'!$B$9,Paramètres!$A$1:$I$89,5,0)</f>
        <v>184.57920000000001</v>
      </c>
      <c r="P48" s="13">
        <f t="shared" si="33"/>
        <v>46.339479465836661</v>
      </c>
      <c r="Q48" s="20">
        <f t="shared" si="53"/>
        <v>402.18336673633218</v>
      </c>
      <c r="R48" s="59">
        <f t="shared" si="0"/>
        <v>675.2556455545274</v>
      </c>
      <c r="S48" s="59">
        <f ca="1">AVERAGE(OFFSET($R$3,0,0,'Données projet'!$E$9+1,1))-AVERAGE(OFFSET($H$3,0,0,'Données projet'!$E$9+1,1))</f>
        <v>455.60094939086878</v>
      </c>
      <c r="T48" s="59">
        <f t="shared" si="34"/>
        <v>287.49979934947112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28</v>
      </c>
      <c r="W48" s="16">
        <f>IF(ISNA(VLOOKUP(A48,'Données projet'!$A$35:$I$55,5,0)),0%,VLOOKUP(A48,'Données projet'!$A$35:$I$55,5,0)*VLOOKUP('Données projet'!$B$9,Paramètres!$A$1:$I$89,7,0))</f>
        <v>0.43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32.829286458361416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32.829286458361416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64.474257859507787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263</v>
      </c>
      <c r="AG48" s="12">
        <f>VLOOKUP(A48,'Données projet'!$A$61:$I$81,9,0)</f>
        <v>10.8</v>
      </c>
      <c r="AH48" s="12">
        <f t="array" ref="AH48">INDEX(AG:AG,MIN(IF(ISNUMBER(AG48:AG244),ROW(AG48:AG244),"")))</f>
        <v>10.8</v>
      </c>
      <c r="AI48" s="13">
        <f>IF('Données projet'!$A$62&gt;35,AI47+AH48-AQ47,IF(A48&lt;'Données projet'!$A$62,$AF$205^A48,IF(A48='Données projet'!$A$62,'Données projet'!$B$62,AI47+AH48-AQ47)))</f>
        <v>263.00000000000011</v>
      </c>
      <c r="AJ48" s="13">
        <f>AI48*VLOOKUP('Données projet'!$B$10,Paramètres!$A$1:$I$89,3,0)*VLOOKUP('Données projet'!$B$10,Paramètres!$A$1:$I$89,5,0)</f>
        <v>205.1400000000001</v>
      </c>
      <c r="AK48" s="13">
        <f t="shared" si="35"/>
        <v>50.872110483472362</v>
      </c>
      <c r="AL48" s="20">
        <f t="shared" si="4"/>
        <v>445.88775909204782</v>
      </c>
      <c r="AM48" s="59">
        <f t="shared" si="5"/>
        <v>718.96003791024305</v>
      </c>
      <c r="AN48" s="59">
        <f ca="1">AVERAGE(OFFSET($AM$3,0,0,'Données projet'!$E$10+1,1))-AVERAGE(OFFSET($H$3,0,0,'Données projet'!$E$10+1,1))</f>
        <v>369.26509132111897</v>
      </c>
      <c r="AO48" s="59">
        <f t="shared" si="36"/>
        <v>350.51628439233525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36</v>
      </c>
      <c r="AR48" s="16">
        <f>IF(ISNA(VLOOKUP(A48,'Données projet'!$A$61:$I$81,5,0)),0%,VLOOKUP(A48,'Données projet'!$A$61:$I$81,5,0)*VLOOKUP('Données projet'!$B$10,Paramètres!$A$1:$I$89,7,0))</f>
        <v>0.43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32.914744703438416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32.914744703438416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64.474257859507787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242</v>
      </c>
      <c r="BB48" s="12">
        <f>VLOOKUP(A48,'Données projet'!$A$87:$I$107,9,0)</f>
        <v>9.8000000000000007</v>
      </c>
      <c r="BC48" s="12">
        <f t="array" ref="BC48">INDEX(BB:BB,MIN(IF(ISNUMBER(BB48:BB244),ROW(BB48:BB244),"")))</f>
        <v>9.8000000000000007</v>
      </c>
      <c r="BD48" s="12">
        <f>IF('Données projet'!$A$88&gt;35,BD47+BC48-BL47,IF(A48&lt;'Données projet'!$A$88,$BA$205^A48,IF(A48='Données projet'!$A$88,'Données projet'!$B$88,BD47+BC48-BL47)))</f>
        <v>242.00000000000006</v>
      </c>
      <c r="BE48" s="13">
        <f>BD48*VLOOKUP('Données projet'!$B$11,Paramètres!$A$1:$I$89,3,0)*VLOOKUP('Données projet'!$B$11,Paramètres!$A$1:$I$89,5,0)</f>
        <v>234.06240000000005</v>
      </c>
      <c r="BF48" s="13">
        <f t="shared" si="37"/>
        <v>57.160170321263926</v>
      </c>
      <c r="BG48" s="20">
        <f t="shared" si="7"/>
        <v>507.21264330953471</v>
      </c>
      <c r="BH48" s="59">
        <f t="shared" si="8"/>
        <v>780.28492212772994</v>
      </c>
      <c r="BI48" s="59">
        <f ca="1">AVERAGE(OFFSET($BH$3,0,0,'Données projet'!$E$11+1,1))-AVERAGE(OFFSET($H$3,0,0,'Données projet'!$E$11+1,1))</f>
        <v>433.03147896464901</v>
      </c>
      <c r="BJ48" s="59">
        <f t="shared" si="38"/>
        <v>419.62680748045614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24</v>
      </c>
      <c r="BM48" s="16">
        <f>IF(ISNA(VLOOKUP(A48,'Données projet'!$A$87:$I$107,5,0)),0%,VLOOKUP(A48,'Données projet'!$A$87:$I$107,5,0)*VLOOKUP('Données projet'!$B$11,Paramètres!$A$1:$I$89,7,0))</f>
        <v>0.43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38.809351175906066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38.809351175906066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64.474257859507787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243</v>
      </c>
      <c r="BW48" s="12">
        <f>VLOOKUP(A48,'Données projet'!$A$113:$I$133,9,0)</f>
        <v>7.6</v>
      </c>
      <c r="BX48" s="12">
        <f t="array" ref="BX48">INDEX(BW:BW,MIN(IF(ISNUMBER(BW48:BW244),ROW(BW48:BW244),"")))</f>
        <v>7.6</v>
      </c>
      <c r="BY48" s="12">
        <f>IF('Données projet'!$A$114&gt;35,BY47+BX48-CG47,IF(A48&lt;'Données projet'!$A$114,$BV$205^A48,IF(A48='Données projet'!$A$114,'Données projet'!$B$114,BY47+BX48-CG47)))</f>
        <v>243.00000000000003</v>
      </c>
      <c r="BZ48" s="13">
        <f>BY48*VLOOKUP('Données projet'!$B$12,Paramètres!$A$1:$I$89,3,0)*VLOOKUP('Données projet'!$B$12,Paramètres!$A$1:$I$89,5,0)</f>
        <v>231.23880000000003</v>
      </c>
      <c r="CA48" s="13">
        <f t="shared" si="39"/>
        <v>56.55045525673966</v>
      </c>
      <c r="CB48" s="20">
        <f t="shared" si="10"/>
        <v>501.23295290548822</v>
      </c>
      <c r="CC48" s="59">
        <f t="shared" si="11"/>
        <v>774.30523172368339</v>
      </c>
      <c r="CD48" s="59">
        <f ca="1">AVERAGE(OFFSET($CC$3,0,0,'Données projet'!$E$12+1,1))-AVERAGE(OFFSET($H$3,0,0,'Données projet'!$E$12+1,1))</f>
        <v>464.14483532651036</v>
      </c>
      <c r="CE48" s="59">
        <f t="shared" si="40"/>
        <v>478.54999024966878</v>
      </c>
      <c r="CF48" s="15">
        <f>IF(ISNA(VLOOKUP(A48,'Données projet'!$A$113:$I$133,3,0)),0,VLOOKUP(A48,'Données projet'!$A$113:$I$133,3,0))</f>
        <v>8</v>
      </c>
      <c r="CG48" s="15">
        <f>IF(ISNA(VLOOKUP(A48,'Données projet'!$A$113:$I$133,4,0)),0,VLOOKUP(A48,'Données projet'!$A$113:$I$133,4,0))</f>
        <v>30</v>
      </c>
      <c r="CH48" s="16">
        <f>IF(ISNA(VLOOKUP(A48,'Données projet'!$A$113:$I$133,5,0)),0%,VLOOKUP(A48,'Données projet'!$A$113:$I$133,5,0)*VLOOKUP('Données projet'!$B$12,Paramètres!$A$1:$I$89,7,0))</f>
        <v>0.43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36.622517727375552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36.622517727375552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64.474257859507787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223</v>
      </c>
      <c r="CR48" s="12">
        <f>VLOOKUP(A48,'Données projet'!$A$139:$I$159,9,0)</f>
        <v>9.8000000000000007</v>
      </c>
      <c r="CS48" s="12">
        <f t="array" ref="CS48">INDEX(CR:CR,MIN(IF(ISNUMBER(CR48:CR244),ROW(CR48:CR244),"")))</f>
        <v>9.8000000000000007</v>
      </c>
      <c r="CT48" s="12">
        <f>IF('Données projet'!$A$140&gt;35,CT47+CS48-DB47,IF(A48&lt;'Données projet'!$A$140,$CQ$205^A48,IF(A48='Données projet'!$A$140,'Données projet'!$B$140,CT47+CS48-DB47)))</f>
        <v>223.00000000000009</v>
      </c>
      <c r="CU48" s="17">
        <f>CT48*VLOOKUP('Données projet'!$B$13,Paramètres!$A$1:$I$89,3,0)*VLOOKUP('Données projet'!$B$13,Paramètres!$A$1:$I$89,5,0)</f>
        <v>194.81280000000012</v>
      </c>
      <c r="CV48" s="13">
        <f t="shared" si="41"/>
        <v>48.602440540253902</v>
      </c>
      <c r="CW48" s="20">
        <f t="shared" si="13"/>
        <v>423.9482106076091</v>
      </c>
      <c r="CX48" s="59">
        <f t="shared" si="14"/>
        <v>697.02048942580427</v>
      </c>
      <c r="CY48" s="59">
        <f ca="1">AVERAGE(OFFSET($CX$3,0,0,'Données projet'!$E$13+1,1))-AVERAGE(OFFSET($H$3,0,0,'Données projet'!$E$13+1,1))</f>
        <v>331.14297110116479</v>
      </c>
      <c r="CZ48" s="59">
        <f t="shared" si="42"/>
        <v>397.33434551047685</v>
      </c>
      <c r="DA48" s="15">
        <f>IF(ISNA(VLOOKUP(A48,'Données projet'!$A$139:$I$159,3,0)),0,VLOOKUP(A48,'Données projet'!$A$139:$I$159,3,0))</f>
        <v>7</v>
      </c>
      <c r="DB48" s="15">
        <f>IF(ISNA(VLOOKUP(A48,'Données projet'!$A$139:$I$159,4,0)),0,VLOOKUP(A48,'Données projet'!$A$139:$I$159,4,0))</f>
        <v>36</v>
      </c>
      <c r="DC48" s="16">
        <f>IF(ISNA(VLOOKUP(A48,'Données projet'!$A$139:$I$159,5,0)),0%,VLOOKUP(A48,'Données projet'!$A$139:$I$159,5,0)*VLOOKUP('Données projet'!$B$13,Paramètres!$A$1:$I$89,7,0))</f>
        <v>0.43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43.925903274233598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43.925903274233598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64.474257859507787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210</v>
      </c>
      <c r="DM48" s="12">
        <f>VLOOKUP(A48,'Données projet'!$A$165:$I$185,9,0)</f>
        <v>8</v>
      </c>
      <c r="DN48" s="12">
        <f t="array" ref="DN48">INDEX(DM:DM,MIN(IF(ISNUMBER(DM48:DM244),ROW(DM48:DM244),"")))</f>
        <v>8</v>
      </c>
      <c r="DO48" s="12">
        <f>IF('Données projet'!$A$166&gt;35,DO47+DN48-DW47,IF(A48&lt;'Données projet'!$A$166,$DL$205^A48,IF(A48='Données projet'!$A$166,'Données projet'!$B$166,DO47+DN48-DW47)))</f>
        <v>210.00000000000006</v>
      </c>
      <c r="DP48" s="17">
        <f>DO48*VLOOKUP('Données projet'!$B$14,Paramètres!$A$1:$I$89,3,0)*VLOOKUP('Données projet'!$B$14,Paramètres!$A$1:$I$89,5,0)</f>
        <v>153.97200000000004</v>
      </c>
      <c r="DQ48" s="13">
        <f t="shared" si="43"/>
        <v>39.479859284656413</v>
      </c>
      <c r="DR48" s="20">
        <f t="shared" si="16"/>
        <v>336.92865492077664</v>
      </c>
      <c r="DS48" s="59">
        <f t="shared" si="17"/>
        <v>610.00093373897187</v>
      </c>
      <c r="DT48" s="59">
        <f ca="1">AVERAGE(OFFSET($DS$3,0,0,'Données projet'!$E$14+1,1))-AVERAGE(OFFSET($H$3,0,0,'Données projet'!$E$14+1,1))</f>
        <v>245.16221536020706</v>
      </c>
      <c r="DU48" s="59">
        <f t="shared" si="44"/>
        <v>222.86730804976878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64.474257859507787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242</v>
      </c>
      <c r="EH48" s="12">
        <f>VLOOKUP(A48,'Données projet'!$A$191:$I$211,9,0)</f>
        <v>9.8000000000000007</v>
      </c>
      <c r="EI48" s="12">
        <f t="array" ref="EI48">INDEX(EH:EH,MIN(IF(ISNUMBER(EH48:EH244),ROW(EH48:EH244),"")))</f>
        <v>9.8000000000000007</v>
      </c>
      <c r="EJ48" s="12">
        <f>IF('Données projet'!$A$192&gt;35,EJ47+EI48-ER47,IF(A48&lt;'Données projet'!$A$192,$EG$205^A48,IF(A48='Données projet'!$A$192,'Données projet'!$B$192,EJ47+EI48-ER47)))</f>
        <v>242.00000000000006</v>
      </c>
      <c r="EK48" s="17">
        <f>EJ48*VLOOKUP('Données projet'!$B$15,Paramètres!$A$1:$I$89,3,0)*VLOOKUP('Données projet'!$B$15,Paramètres!$A$1:$I$89,5,0)</f>
        <v>192.53520000000006</v>
      </c>
      <c r="EL48" s="13">
        <f t="shared" si="45"/>
        <v>48.100016456123079</v>
      </c>
      <c r="EM48" s="20">
        <f t="shared" si="19"/>
        <v>419.10633532774779</v>
      </c>
      <c r="EN48" s="59">
        <f t="shared" si="20"/>
        <v>692.17861414594302</v>
      </c>
      <c r="EO48" s="59">
        <f ca="1">AVERAGE(OFFSET($EN$3,0,0,'Données projet'!$E$15+1,1))-AVERAGE(OFFSET($H$3,0,0,'Données projet'!$E$15+1,1))</f>
        <v>364.9836612099819</v>
      </c>
      <c r="EP48" s="59">
        <f t="shared" si="46"/>
        <v>354.75746837578413</v>
      </c>
      <c r="EQ48" s="15">
        <f>IF(ISNA(VLOOKUP(A48,'Données projet'!$A$191:$I$211,3,0)),0,VLOOKUP(A48,'Données projet'!$A$191:$I$211,3,0))</f>
        <v>7</v>
      </c>
      <c r="ER48" s="15">
        <f>IF(ISNA(VLOOKUP(A48,'Données projet'!$A$191:$I$211,4,0)),0,VLOOKUP(A48,'Données projet'!$A$191:$I$211,4,0))</f>
        <v>24</v>
      </c>
      <c r="ES48" s="16">
        <f>IF(ISNA(VLOOKUP(A48,'Données projet'!$A$191:$I$211,5,0)),0%,VLOOKUP(A48,'Données projet'!$A$191:$I$211,5,0)*VLOOKUP('Données projet'!$B$15,Paramètres!$A$1:$I$89,7,0))</f>
        <v>0.53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39.34796557707206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39.34796557707206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64.474257859507787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64.474257859507787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64.474257859507787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2.4290000000000003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8.9063333333333343</v>
      </c>
      <c r="H49" s="66">
        <f t="shared" si="1"/>
        <v>221.04133333333334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64.570117131936613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</v>
      </c>
      <c r="N49" s="13">
        <f>IF('Données projet'!$A$36&gt;35,N48+M49-V48,IF(A49&lt;'Données projet'!$A$36,$K$205^A49,IF(A49='Données projet'!$A$36,'Données projet'!$B$36,N48+M49-V48)))</f>
        <v>187.00000000000003</v>
      </c>
      <c r="O49" s="13">
        <f>N49*VLOOKUP('Données projet'!$B$9,Paramètres!$A$1:$I$89,3,0)*VLOOKUP('Données projet'!$B$9,Paramètres!$A$1:$I$89,5,0)</f>
        <v>169.19760000000002</v>
      </c>
      <c r="P49" s="13">
        <f t="shared" si="33"/>
        <v>42.910263223432885</v>
      </c>
      <c r="Q49" s="20">
        <f t="shared" si="53"/>
        <v>369.42119511414558</v>
      </c>
      <c r="R49" s="59">
        <f t="shared" si="0"/>
        <v>642.84495793124643</v>
      </c>
      <c r="S49" s="59">
        <f ca="1">AVERAGE(OFFSET($R$3,0,0,'Données projet'!$E$9+1,1))-AVERAGE(OFFSET($H$3,0,0,'Données projet'!$E$9+1,1))</f>
        <v>455.60094939086878</v>
      </c>
      <c r="T49" s="59">
        <f t="shared" si="34"/>
        <v>287.49979934947112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32.185524174800491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32.185524174800491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64.570117131936613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11.2</v>
      </c>
      <c r="AI49" s="13">
        <f>IF('Données projet'!$A$62&gt;35,AI48+AH49-AQ48,IF(A49&lt;'Données projet'!$A$62,$AF$205^A49,IF(A49='Données projet'!$A$62,'Données projet'!$B$62,AI48+AH49-AQ48)))</f>
        <v>238.2000000000001</v>
      </c>
      <c r="AJ49" s="13">
        <f>AI49*VLOOKUP('Données projet'!$B$10,Paramètres!$A$1:$I$89,3,0)*VLOOKUP('Données projet'!$B$10,Paramètres!$A$1:$I$89,5,0)</f>
        <v>185.79600000000008</v>
      </c>
      <c r="AK49" s="13">
        <f t="shared" si="35"/>
        <v>46.60930127448345</v>
      </c>
      <c r="AL49" s="20">
        <f t="shared" si="4"/>
        <v>404.7725663863921</v>
      </c>
      <c r="AM49" s="59">
        <f t="shared" si="5"/>
        <v>678.19632920349295</v>
      </c>
      <c r="AN49" s="59">
        <f ca="1">AVERAGE(OFFSET($AM$3,0,0,'Données projet'!$E$10+1,1))-AVERAGE(OFFSET($H$3,0,0,'Données projet'!$E$10+1,1))</f>
        <v>369.26509132111897</v>
      </c>
      <c r="AO49" s="59">
        <f t="shared" si="36"/>
        <v>350.51628439233525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32.269306635815916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32.269306635815916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64.570117131936613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8.6</v>
      </c>
      <c r="BD49" s="12">
        <f>IF('Données projet'!$A$88&gt;35,BD48+BC49-BL48,IF(A49&lt;'Données projet'!$A$88,$BA$205^A49,IF(A49='Données projet'!$A$88,'Données projet'!$B$88,BD48+BC49-BL48)))</f>
        <v>226.60000000000005</v>
      </c>
      <c r="BE49" s="13">
        <f>BD49*VLOOKUP('Données projet'!$B$11,Paramètres!$A$1:$I$89,3,0)*VLOOKUP('Données projet'!$B$11,Paramètres!$A$1:$I$89,5,0)</f>
        <v>219.16752000000002</v>
      </c>
      <c r="BF49" s="13">
        <f t="shared" si="37"/>
        <v>53.933910402305209</v>
      </c>
      <c r="BG49" s="20">
        <f t="shared" si="7"/>
        <v>475.65165795068168</v>
      </c>
      <c r="BH49" s="59">
        <f t="shared" si="8"/>
        <v>749.07542076778259</v>
      </c>
      <c r="BI49" s="59">
        <f ca="1">AVERAGE(OFFSET($BH$3,0,0,'Données projet'!$E$11+1,1))-AVERAGE(OFFSET($H$3,0,0,'Données projet'!$E$11+1,1))</f>
        <v>433.03147896464901</v>
      </c>
      <c r="BJ49" s="59">
        <f t="shared" si="38"/>
        <v>419.62680748045614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38.048323470713413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38.048323470713413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64.570117131936613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7.2</v>
      </c>
      <c r="BY49" s="12">
        <f>IF('Données projet'!$A$114&gt;35,BY48+BX49-CG48,IF(A49&lt;'Données projet'!$A$114,$BV$205^A49,IF(A49='Données projet'!$A$114,'Données projet'!$B$114,BY48+BX49-CG48)))</f>
        <v>220.20000000000002</v>
      </c>
      <c r="BZ49" s="13">
        <f>BY49*VLOOKUP('Données projet'!$B$12,Paramètres!$A$1:$I$89,3,0)*VLOOKUP('Données projet'!$B$12,Paramètres!$A$1:$I$89,5,0)</f>
        <v>209.54232000000002</v>
      </c>
      <c r="CA49" s="13">
        <f t="shared" si="39"/>
        <v>51.835558406813547</v>
      </c>
      <c r="CB49" s="20">
        <f t="shared" si="10"/>
        <v>455.23313822520032</v>
      </c>
      <c r="CC49" s="59">
        <f t="shared" si="11"/>
        <v>728.65690104230123</v>
      </c>
      <c r="CD49" s="59">
        <f ca="1">AVERAGE(OFFSET($CC$3,0,0,'Données projet'!$E$12+1,1))-AVERAGE(OFFSET($H$3,0,0,'Données projet'!$E$12+1,1))</f>
        <v>464.14483532651036</v>
      </c>
      <c r="CE49" s="59">
        <f t="shared" si="40"/>
        <v>478.54999024966878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35.904372492271882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35.904372492271882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64.570117131936613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8.8000000000000007</v>
      </c>
      <c r="CT49" s="12">
        <f>IF('Données projet'!$A$140&gt;35,CT48+CS49-DB48,IF(A49&lt;'Données projet'!$A$140,$CQ$205^A49,IF(A49='Données projet'!$A$140,'Données projet'!$B$140,CT48+CS49-DB48)))</f>
        <v>195.8000000000001</v>
      </c>
      <c r="CU49" s="17">
        <f>CT49*VLOOKUP('Données projet'!$B$13,Paramètres!$A$1:$I$89,3,0)*VLOOKUP('Données projet'!$B$13,Paramètres!$A$1:$I$89,5,0)</f>
        <v>171.05088000000012</v>
      </c>
      <c r="CV49" s="13">
        <f t="shared" si="41"/>
        <v>43.325301264581704</v>
      </c>
      <c r="CW49" s="20">
        <f t="shared" si="13"/>
        <v>373.37184903581334</v>
      </c>
      <c r="CX49" s="59">
        <f t="shared" si="14"/>
        <v>646.79561185291425</v>
      </c>
      <c r="CY49" s="59">
        <f ca="1">AVERAGE(OFFSET($CX$3,0,0,'Données projet'!$E$13+1,1))-AVERAGE(OFFSET($H$3,0,0,'Données projet'!$E$13+1,1))</f>
        <v>331.14297110116479</v>
      </c>
      <c r="CZ49" s="59">
        <f t="shared" si="42"/>
        <v>397.33434551047685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43.064543103181371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43.064543103181371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64.570117131936613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9</v>
      </c>
      <c r="DO49" s="12">
        <f>IF('Données projet'!$A$166&gt;35,DO48+DN49-DW48,IF(A49&lt;'Données projet'!$A$166,$DL$205^A49,IF(A49='Données projet'!$A$166,'Données projet'!$B$166,DO48+DN49-DW48)))</f>
        <v>219.00000000000006</v>
      </c>
      <c r="DP49" s="17">
        <f>DO49*VLOOKUP('Données projet'!$B$14,Paramètres!$A$1:$I$89,3,0)*VLOOKUP('Données projet'!$B$14,Paramètres!$A$1:$I$89,5,0)</f>
        <v>160.57080000000005</v>
      </c>
      <c r="DQ49" s="13">
        <f t="shared" si="43"/>
        <v>40.971234244168215</v>
      </c>
      <c r="DR49" s="20">
        <f t="shared" si="16"/>
        <v>351.01904297525971</v>
      </c>
      <c r="DS49" s="59">
        <f t="shared" si="17"/>
        <v>624.44280579236056</v>
      </c>
      <c r="DT49" s="59">
        <f ca="1">AVERAGE(OFFSET($DS$3,0,0,'Données projet'!$E$14+1,1))-AVERAGE(OFFSET($H$3,0,0,'Données projet'!$E$14+1,1))</f>
        <v>245.16221536020706</v>
      </c>
      <c r="DU49" s="59">
        <f t="shared" si="44"/>
        <v>222.86730804976878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64.570117131936613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8.6</v>
      </c>
      <c r="EJ49" s="12">
        <f>IF('Données projet'!$A$192&gt;35,EJ48+EI49-ER48,IF(A49&lt;'Données projet'!$A$192,$EG$205^A49,IF(A49='Données projet'!$A$192,'Données projet'!$B$192,EJ48+EI49-ER48)))</f>
        <v>226.60000000000005</v>
      </c>
      <c r="EK49" s="17">
        <f>EJ49*VLOOKUP('Données projet'!$B$15,Paramètres!$A$1:$I$89,3,0)*VLOOKUP('Données projet'!$B$15,Paramètres!$A$1:$I$89,5,0)</f>
        <v>180.28296000000006</v>
      </c>
      <c r="EL49" s="13">
        <f t="shared" si="45"/>
        <v>45.385133797071397</v>
      </c>
      <c r="EM49" s="20">
        <f t="shared" si="19"/>
        <v>393.03859669656612</v>
      </c>
      <c r="EN49" s="59">
        <f t="shared" si="20"/>
        <v>666.46235951366702</v>
      </c>
      <c r="EO49" s="59">
        <f ca="1">AVERAGE(OFFSET($EN$3,0,0,'Données projet'!$E$15+1,1))-AVERAGE(OFFSET($H$3,0,0,'Données projet'!$E$15+1,1))</f>
        <v>364.9836612099819</v>
      </c>
      <c r="EP49" s="59">
        <f t="shared" si="46"/>
        <v>354.75746837578413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38.576375971994885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38.576375971994885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64.570117131936613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64.570117131936613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64.570117131936613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2.4290000000000003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8.9063333333333343</v>
      </c>
      <c r="H50" s="66">
        <f t="shared" si="1"/>
        <v>221.04133333333334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64.664313460298033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</v>
      </c>
      <c r="N50" s="13">
        <f>IF('Données projet'!$A$36&gt;35,N49+M50-V49,IF(A50&lt;'Données projet'!$A$36,$K$205^A50,IF(A50='Données projet'!$A$36,'Données projet'!$B$36,N49+M50-V49)))</f>
        <v>198.00000000000003</v>
      </c>
      <c r="O50" s="13">
        <f>N50*VLOOKUP('Données projet'!$B$9,Paramètres!$A$1:$I$89,3,0)*VLOOKUP('Données projet'!$B$9,Paramètres!$A$1:$I$89,5,0)</f>
        <v>179.15040000000002</v>
      </c>
      <c r="P50" s="13">
        <f t="shared" si="33"/>
        <v>45.133113803437304</v>
      </c>
      <c r="Q50" s="20">
        <f t="shared" si="53"/>
        <v>390.62711987431999</v>
      </c>
      <c r="R50" s="59">
        <f t="shared" si="0"/>
        <v>664.39626922874618</v>
      </c>
      <c r="S50" s="59">
        <f ca="1">AVERAGE(OFFSET($R$3,0,0,'Données projet'!$E$9+1,1))-AVERAGE(OFFSET($H$3,0,0,'Données projet'!$E$9+1,1))</f>
        <v>455.60094939086878</v>
      </c>
      <c r="T50" s="59">
        <f t="shared" si="34"/>
        <v>287.49979934947112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31.554385676963978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31.554385676963978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64.664313460298033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11.2</v>
      </c>
      <c r="AI50" s="13">
        <f>IF('Données projet'!$A$62&gt;35,AI49+AH50-AQ49,IF(A50&lt;'Données projet'!$A$62,$AF$205^A50,IF(A50='Données projet'!$A$62,'Données projet'!$B$62,AI49+AH50-AQ49)))</f>
        <v>249.40000000000009</v>
      </c>
      <c r="AJ50" s="13">
        <f>AI50*VLOOKUP('Données projet'!$B$10,Paramètres!$A$1:$I$89,3,0)*VLOOKUP('Données projet'!$B$10,Paramètres!$A$1:$I$89,5,0)</f>
        <v>194.53200000000007</v>
      </c>
      <c r="AK50" s="13">
        <f t="shared" si="35"/>
        <v>48.540534952652621</v>
      </c>
      <c r="AL50" s="20">
        <f t="shared" si="4"/>
        <v>423.35133170920341</v>
      </c>
      <c r="AM50" s="59">
        <f t="shared" si="5"/>
        <v>697.12048106362954</v>
      </c>
      <c r="AN50" s="59">
        <f ca="1">AVERAGE(OFFSET($AM$3,0,0,'Données projet'!$E$10+1,1))-AVERAGE(OFFSET($H$3,0,0,'Données projet'!$E$10+1,1))</f>
        <v>369.26509132111897</v>
      </c>
      <c r="AO50" s="59">
        <f t="shared" si="36"/>
        <v>350.51628439233525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31.636525215021145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31.636525215021145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64.664313460298033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8.6</v>
      </c>
      <c r="BD50" s="12">
        <f>IF('Données projet'!$A$88&gt;35,BD49+BC50-BL49,IF(A50&lt;'Données projet'!$A$88,$BA$205^A50,IF(A50='Données projet'!$A$88,'Données projet'!$B$88,BD49+BC50-BL49)))</f>
        <v>235.20000000000005</v>
      </c>
      <c r="BE50" s="13">
        <f>BD50*VLOOKUP('Données projet'!$B$11,Paramètres!$A$1:$I$89,3,0)*VLOOKUP('Données projet'!$B$11,Paramètres!$A$1:$I$89,5,0)</f>
        <v>227.48544000000007</v>
      </c>
      <c r="BF50" s="13">
        <f t="shared" si="37"/>
        <v>55.738627496252377</v>
      </c>
      <c r="BG50" s="20">
        <f t="shared" si="7"/>
        <v>493.281917555973</v>
      </c>
      <c r="BH50" s="59">
        <f t="shared" si="8"/>
        <v>767.05106691039919</v>
      </c>
      <c r="BI50" s="59">
        <f ca="1">AVERAGE(OFFSET($BH$3,0,0,'Données projet'!$E$11+1,1))-AVERAGE(OFFSET($H$3,0,0,'Données projet'!$E$11+1,1))</f>
        <v>433.03147896464901</v>
      </c>
      <c r="BJ50" s="59">
        <f t="shared" si="38"/>
        <v>419.62680748045614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37.30221905463852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37.30221905463852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64.664313460298033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7.2</v>
      </c>
      <c r="BY50" s="12">
        <f>IF('Données projet'!$A$114&gt;35,BY49+BX50-CG49,IF(A50&lt;'Données projet'!$A$114,$BV$205^A50,IF(A50='Données projet'!$A$114,'Données projet'!$B$114,BY49+BX50-CG49)))</f>
        <v>227.4</v>
      </c>
      <c r="BZ50" s="13">
        <f>BY50*VLOOKUP('Données projet'!$B$12,Paramètres!$A$1:$I$89,3,0)*VLOOKUP('Données projet'!$B$12,Paramètres!$A$1:$I$89,5,0)</f>
        <v>216.39384000000001</v>
      </c>
      <c r="CA50" s="13">
        <f t="shared" si="39"/>
        <v>53.330352339128915</v>
      </c>
      <c r="CB50" s="20">
        <f t="shared" si="10"/>
        <v>469.76963499064959</v>
      </c>
      <c r="CC50" s="59">
        <f t="shared" si="11"/>
        <v>743.53878434507578</v>
      </c>
      <c r="CD50" s="59">
        <f ca="1">AVERAGE(OFFSET($CC$3,0,0,'Données projet'!$E$12+1,1))-AVERAGE(OFFSET($H$3,0,0,'Données projet'!$E$12+1,1))</f>
        <v>464.14483532651036</v>
      </c>
      <c r="CE50" s="59">
        <f t="shared" si="40"/>
        <v>478.54999024966878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35.200309647203255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35.200309647203255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64.664313460298033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8.8000000000000007</v>
      </c>
      <c r="CT50" s="12">
        <f>IF('Données projet'!$A$140&gt;35,CT49+CS50-DB49,IF(A50&lt;'Données projet'!$A$140,$CQ$205^A50,IF(A50='Données projet'!$A$140,'Données projet'!$B$140,CT49+CS50-DB49)))</f>
        <v>204.60000000000011</v>
      </c>
      <c r="CU50" s="17">
        <f>CT50*VLOOKUP('Données projet'!$B$13,Paramètres!$A$1:$I$89,3,0)*VLOOKUP('Données projet'!$B$13,Paramètres!$A$1:$I$89,5,0)</f>
        <v>178.73856000000012</v>
      </c>
      <c r="CV50" s="13">
        <f t="shared" si="41"/>
        <v>45.041424241265368</v>
      </c>
      <c r="CW50" s="20">
        <f t="shared" si="13"/>
        <v>389.75013922020406</v>
      </c>
      <c r="CX50" s="59">
        <f t="shared" si="14"/>
        <v>663.5192885746302</v>
      </c>
      <c r="CY50" s="59">
        <f ca="1">AVERAGE(OFFSET($CX$3,0,0,'Données projet'!$E$13+1,1))-AVERAGE(OFFSET($H$3,0,0,'Données projet'!$E$13+1,1))</f>
        <v>331.14297110116479</v>
      </c>
      <c r="CZ50" s="59">
        <f t="shared" si="42"/>
        <v>397.33434551047685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42.220073679705649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42.220073679705649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64.664313460298033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9</v>
      </c>
      <c r="DO50" s="12">
        <f>IF('Données projet'!$A$166&gt;35,DO49+DN50-DW49,IF(A50&lt;'Données projet'!$A$166,$DL$205^A50,IF(A50='Données projet'!$A$166,'Données projet'!$B$166,DO49+DN50-DW49)))</f>
        <v>228.00000000000006</v>
      </c>
      <c r="DP50" s="17">
        <f>DO50*VLOOKUP('Données projet'!$B$14,Paramètres!$A$1:$I$89,3,0)*VLOOKUP('Données projet'!$B$14,Paramètres!$A$1:$I$89,5,0)</f>
        <v>167.16960000000003</v>
      </c>
      <c r="DQ50" s="13">
        <f t="shared" si="43"/>
        <v>42.455490039298851</v>
      </c>
      <c r="DR50" s="20">
        <f t="shared" si="16"/>
        <v>365.09703181844549</v>
      </c>
      <c r="DS50" s="59">
        <f t="shared" si="17"/>
        <v>638.86618117287162</v>
      </c>
      <c r="DT50" s="59">
        <f ca="1">AVERAGE(OFFSET($DS$3,0,0,'Données projet'!$E$14+1,1))-AVERAGE(OFFSET($H$3,0,0,'Données projet'!$E$14+1,1))</f>
        <v>245.16221536020706</v>
      </c>
      <c r="DU50" s="59">
        <f t="shared" si="44"/>
        <v>222.86730804976878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64.664313460298033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8.6</v>
      </c>
      <c r="EJ50" s="12">
        <f>IF('Données projet'!$A$192&gt;35,EJ49+EI50-ER49,IF(A50&lt;'Données projet'!$A$192,$EG$205^A50,IF(A50='Données projet'!$A$192,'Données projet'!$B$192,EJ49+EI50-ER49)))</f>
        <v>235.20000000000005</v>
      </c>
      <c r="EK50" s="17">
        <f>EJ50*VLOOKUP('Données projet'!$B$15,Paramètres!$A$1:$I$89,3,0)*VLOOKUP('Données projet'!$B$15,Paramètres!$A$1:$I$89,5,0)</f>
        <v>187.12512000000004</v>
      </c>
      <c r="EL50" s="13">
        <f t="shared" si="45"/>
        <v>46.903794805770545</v>
      </c>
      <c r="EM50" s="20">
        <f t="shared" si="19"/>
        <v>407.60035995338376</v>
      </c>
      <c r="EN50" s="59">
        <f t="shared" si="20"/>
        <v>681.36950930780995</v>
      </c>
      <c r="EO50" s="59">
        <f ca="1">AVERAGE(OFFSET($EN$3,0,0,'Données projet'!$E$15+1,1))-AVERAGE(OFFSET($H$3,0,0,'Données projet'!$E$15+1,1))</f>
        <v>364.9836612099819</v>
      </c>
      <c r="EP50" s="59">
        <f t="shared" si="46"/>
        <v>354.75746837578413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37.819916768450085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37.819916768450085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64.664313460298033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64.664313460298033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64.664313460298033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2.4290000000000003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8.9063333333333343</v>
      </c>
      <c r="H51" s="66">
        <f t="shared" si="1"/>
        <v>221.04133333333334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64.756875692953827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</v>
      </c>
      <c r="N51" s="13">
        <f>IF('Données projet'!$A$36&gt;35,N50+M51-V50,IF(A51&lt;'Données projet'!$A$36,$K$205^A51,IF(A51='Données projet'!$A$36,'Données projet'!$B$36,N50+M51-V50)))</f>
        <v>209.00000000000003</v>
      </c>
      <c r="O51" s="13">
        <f>N51*VLOOKUP('Données projet'!$B$9,Paramètres!$A$1:$I$89,3,0)*VLOOKUP('Données projet'!$B$9,Paramètres!$A$1:$I$89,5,0)</f>
        <v>189.10320000000002</v>
      </c>
      <c r="P51" s="13">
        <f t="shared" si="33"/>
        <v>47.34162854278712</v>
      </c>
      <c r="Q51" s="20">
        <f t="shared" si="53"/>
        <v>411.80807637868764</v>
      </c>
      <c r="R51" s="59">
        <f t="shared" si="0"/>
        <v>685.91662058618499</v>
      </c>
      <c r="S51" s="59">
        <f ca="1">AVERAGE(OFFSET($R$3,0,0,'Données projet'!$E$9+1,1))-AVERAGE(OFFSET($H$3,0,0,'Données projet'!$E$9+1,1))</f>
        <v>455.60094939086878</v>
      </c>
      <c r="T51" s="59">
        <f t="shared" si="34"/>
        <v>287.49979934947112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30.935623420113565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30.935623420113565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64.756875692953827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11.2</v>
      </c>
      <c r="AI51" s="13">
        <f>IF('Données projet'!$A$62&gt;35,AI50+AH51-AQ50,IF(A51&lt;'Données projet'!$A$62,$AF$205^A51,IF(A51='Données projet'!$A$62,'Données projet'!$B$62,AI50+AH51-AQ50)))</f>
        <v>260.60000000000008</v>
      </c>
      <c r="AJ51" s="13">
        <f>AI51*VLOOKUP('Données projet'!$B$10,Paramètres!$A$1:$I$89,3,0)*VLOOKUP('Données projet'!$B$10,Paramètres!$A$1:$I$89,5,0)</f>
        <v>203.26800000000006</v>
      </c>
      <c r="AK51" s="13">
        <f t="shared" si="35"/>
        <v>50.461696323746594</v>
      </c>
      <c r="AL51" s="20">
        <f t="shared" si="4"/>
        <v>441.9125544305254</v>
      </c>
      <c r="AM51" s="59">
        <f t="shared" si="5"/>
        <v>716.02109863802275</v>
      </c>
      <c r="AN51" s="59">
        <f ca="1">AVERAGE(OFFSET($AM$3,0,0,'Données projet'!$E$10+1,1))-AVERAGE(OFFSET($H$3,0,0,'Données projet'!$E$10+1,1))</f>
        <v>369.26509132111897</v>
      </c>
      <c r="AO51" s="59">
        <f t="shared" si="36"/>
        <v>350.51628439233525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31.016152251929601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31.016152251929601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64.756875692953827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8.6</v>
      </c>
      <c r="BD51" s="12">
        <f>IF('Données projet'!$A$88&gt;35,BD50+BC51-BL50,IF(A51&lt;'Données projet'!$A$88,$BA$205^A51,IF(A51='Données projet'!$A$88,'Données projet'!$B$88,BD50+BC51-BL50)))</f>
        <v>243.80000000000004</v>
      </c>
      <c r="BE51" s="13">
        <f>BD51*VLOOKUP('Données projet'!$B$11,Paramètres!$A$1:$I$89,3,0)*VLOOKUP('Données projet'!$B$11,Paramètres!$A$1:$I$89,5,0)</f>
        <v>235.80336000000005</v>
      </c>
      <c r="BF51" s="13">
        <f t="shared" si="37"/>
        <v>57.535678011442229</v>
      </c>
      <c r="BG51" s="20">
        <f t="shared" si="7"/>
        <v>510.89882453659533</v>
      </c>
      <c r="BH51" s="59">
        <f t="shared" si="8"/>
        <v>785.00736874409267</v>
      </c>
      <c r="BI51" s="59">
        <f ca="1">AVERAGE(OFFSET($BH$3,0,0,'Données projet'!$E$11+1,1))-AVERAGE(OFFSET($H$3,0,0,'Données projet'!$E$11+1,1))</f>
        <v>433.03147896464901</v>
      </c>
      <c r="BJ51" s="59">
        <f t="shared" si="38"/>
        <v>419.62680748045614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36.570745291084101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36.570745291084101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64.756875692953827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7.2</v>
      </c>
      <c r="BY51" s="12">
        <f>IF('Données projet'!$A$114&gt;35,BY50+BX51-CG50,IF(A51&lt;'Données projet'!$A$114,$BV$205^A51,IF(A51='Données projet'!$A$114,'Données projet'!$B$114,BY50+BX51-CG50)))</f>
        <v>234.6</v>
      </c>
      <c r="BZ51" s="13">
        <f>BY51*VLOOKUP('Données projet'!$B$12,Paramètres!$A$1:$I$89,3,0)*VLOOKUP('Données projet'!$B$12,Paramètres!$A$1:$I$89,5,0)</f>
        <v>223.24536000000001</v>
      </c>
      <c r="CA51" s="13">
        <f t="shared" si="39"/>
        <v>54.81964639459116</v>
      </c>
      <c r="CB51" s="20">
        <f t="shared" si="10"/>
        <v>484.29655280391285</v>
      </c>
      <c r="CC51" s="59">
        <f t="shared" si="11"/>
        <v>758.40509701141013</v>
      </c>
      <c r="CD51" s="59">
        <f ca="1">AVERAGE(OFFSET($CC$3,0,0,'Données projet'!$E$12+1,1))-AVERAGE(OFFSET($H$3,0,0,'Données projet'!$E$12+1,1))</f>
        <v>464.14483532651036</v>
      </c>
      <c r="CE51" s="59">
        <f t="shared" si="40"/>
        <v>478.54999024966878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34.510053045090494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34.510053045090494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64.756875692953827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8.8000000000000007</v>
      </c>
      <c r="CT51" s="12">
        <f>IF('Données projet'!$A$140&gt;35,CT50+CS51-DB50,IF(A51&lt;'Données projet'!$A$140,$CQ$205^A51,IF(A51='Données projet'!$A$140,'Données projet'!$B$140,CT50+CS51-DB50)))</f>
        <v>213.40000000000012</v>
      </c>
      <c r="CU51" s="17">
        <f>CT51*VLOOKUP('Données projet'!$B$13,Paramètres!$A$1:$I$89,3,0)*VLOOKUP('Données projet'!$B$13,Paramètres!$A$1:$I$89,5,0)</f>
        <v>186.42624000000012</v>
      </c>
      <c r="CV51" s="13">
        <f t="shared" si="41"/>
        <v>46.748974211060826</v>
      </c>
      <c r="CW51" s="20">
        <f t="shared" si="13"/>
        <v>406.11349808426445</v>
      </c>
      <c r="CX51" s="59">
        <f t="shared" si="14"/>
        <v>680.2220422917618</v>
      </c>
      <c r="CY51" s="59">
        <f ca="1">AVERAGE(OFFSET($CX$3,0,0,'Données projet'!$E$13+1,1))-AVERAGE(OFFSET($H$3,0,0,'Données projet'!$E$13+1,1))</f>
        <v>331.14297110116479</v>
      </c>
      <c r="CZ51" s="59">
        <f t="shared" si="42"/>
        <v>397.33434551047685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41.392163786548799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41.392163786548799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64.756875692953827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9</v>
      </c>
      <c r="DO51" s="12">
        <f>IF('Données projet'!$A$166&gt;35,DO50+DN51-DW50,IF(A51&lt;'Données projet'!$A$166,$DL$205^A51,IF(A51='Données projet'!$A$166,'Données projet'!$B$166,DO50+DN51-DW50)))</f>
        <v>237.00000000000006</v>
      </c>
      <c r="DP51" s="17">
        <f>DO51*VLOOKUP('Données projet'!$B$14,Paramètres!$A$1:$I$89,3,0)*VLOOKUP('Données projet'!$B$14,Paramètres!$A$1:$I$89,5,0)</f>
        <v>173.76840000000004</v>
      </c>
      <c r="DQ51" s="13">
        <f t="shared" si="43"/>
        <v>43.932939846426045</v>
      </c>
      <c r="DR51" s="20">
        <f t="shared" si="16"/>
        <v>379.16316689919205</v>
      </c>
      <c r="DS51" s="59">
        <f t="shared" si="17"/>
        <v>653.27171110668939</v>
      </c>
      <c r="DT51" s="59">
        <f ca="1">AVERAGE(OFFSET($DS$3,0,0,'Données projet'!$E$14+1,1))-AVERAGE(OFFSET($H$3,0,0,'Données projet'!$E$14+1,1))</f>
        <v>245.16221536020706</v>
      </c>
      <c r="DU51" s="59">
        <f t="shared" si="44"/>
        <v>222.86730804976878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64.756875692953827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8.6</v>
      </c>
      <c r="EJ51" s="12">
        <f>IF('Données projet'!$A$192&gt;35,EJ50+EI51-ER50,IF(A51&lt;'Données projet'!$A$192,$EG$205^A51,IF(A51='Données projet'!$A$192,'Données projet'!$B$192,EJ50+EI51-ER50)))</f>
        <v>243.80000000000004</v>
      </c>
      <c r="EK51" s="17">
        <f>EJ51*VLOOKUP('Données projet'!$B$15,Paramètres!$A$1:$I$89,3,0)*VLOOKUP('Données projet'!$B$15,Paramètres!$A$1:$I$89,5,0)</f>
        <v>193.96728000000004</v>
      </c>
      <c r="EL51" s="13">
        <f t="shared" si="45"/>
        <v>48.41600442423902</v>
      </c>
      <c r="EM51" s="20">
        <f t="shared" si="19"/>
        <v>422.15088703888301</v>
      </c>
      <c r="EN51" s="59">
        <f t="shared" si="20"/>
        <v>696.25943124638036</v>
      </c>
      <c r="EO51" s="59">
        <f ca="1">AVERAGE(OFFSET($EN$3,0,0,'Données projet'!$E$15+1,1))-AVERAGE(OFFSET($H$3,0,0,'Données projet'!$E$15+1,1))</f>
        <v>364.9836612099819</v>
      </c>
      <c r="EP51" s="59">
        <f t="shared" si="46"/>
        <v>354.75746837578413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37.078291268492244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37.078291268492244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64.756875692953827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64.756875692953827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64.756875692953827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2.4290000000000003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8.9063333333333343</v>
      </c>
      <c r="H52" s="66">
        <f t="shared" si="1"/>
        <v>221.04133333333334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64.847832177811199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</v>
      </c>
      <c r="N52" s="13">
        <f>IF('Données projet'!$A$36&gt;35,N51+M52-V51,IF(A52&lt;'Données projet'!$A$36,$K$205^A52,IF(A52='Données projet'!$A$36,'Données projet'!$B$36,N51+M52-V51)))</f>
        <v>220.00000000000003</v>
      </c>
      <c r="O52" s="13">
        <f>N52*VLOOKUP('Données projet'!$B$9,Paramètres!$A$1:$I$89,3,0)*VLOOKUP('Données projet'!$B$9,Paramètres!$A$1:$I$89,5,0)</f>
        <v>199.05600000000001</v>
      </c>
      <c r="P52" s="13">
        <f t="shared" si="33"/>
        <v>49.536648006253934</v>
      </c>
      <c r="Q52" s="20">
        <f t="shared" si="53"/>
        <v>432.96552861089231</v>
      </c>
      <c r="R52" s="59">
        <f t="shared" si="0"/>
        <v>707.40757992953331</v>
      </c>
      <c r="S52" s="59">
        <f ca="1">AVERAGE(OFFSET($R$3,0,0,'Données projet'!$E$9+1,1))-AVERAGE(OFFSET($H$3,0,0,'Données projet'!$E$9+1,1))</f>
        <v>455.60094939086878</v>
      </c>
      <c r="T52" s="59">
        <f t="shared" si="34"/>
        <v>287.49979934947112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30.328994713712277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30.328994713712277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64.847832177811199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11.2</v>
      </c>
      <c r="AI52" s="13">
        <f>IF('Données projet'!$A$62&gt;35,AI51+AH52-AQ51,IF(A52&lt;'Données projet'!$A$62,$AF$205^A52,IF(A52='Données projet'!$A$62,'Données projet'!$B$62,AI51+AH52-AQ51)))</f>
        <v>271.80000000000007</v>
      </c>
      <c r="AJ52" s="13">
        <f>AI52*VLOOKUP('Données projet'!$B$10,Paramètres!$A$1:$I$89,3,0)*VLOOKUP('Données projet'!$B$10,Paramètres!$A$1:$I$89,5,0)</f>
        <v>212.00400000000005</v>
      </c>
      <c r="AK52" s="13">
        <f t="shared" si="35"/>
        <v>52.373267756879777</v>
      </c>
      <c r="AL52" s="20">
        <f t="shared" si="4"/>
        <v>460.45707467656558</v>
      </c>
      <c r="AM52" s="59">
        <f t="shared" si="5"/>
        <v>734.89912599520665</v>
      </c>
      <c r="AN52" s="59">
        <f ca="1">AVERAGE(OFFSET($AM$3,0,0,'Données projet'!$E$10+1,1))-AVERAGE(OFFSET($H$3,0,0,'Données projet'!$E$10+1,1))</f>
        <v>369.26509132111897</v>
      </c>
      <c r="AO52" s="59">
        <f t="shared" si="36"/>
        <v>350.51628439233525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30.40794442425414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30.40794442425414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64.847832177811199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8.6</v>
      </c>
      <c r="BD52" s="12">
        <f>IF('Données projet'!$A$88&gt;35,BD51+BC52-BL51,IF(A52&lt;'Données projet'!$A$88,$BA$205^A52,IF(A52='Données projet'!$A$88,'Données projet'!$B$88,BD51+BC52-BL51)))</f>
        <v>252.40000000000003</v>
      </c>
      <c r="BE52" s="13">
        <f>BD52*VLOOKUP('Données projet'!$B$11,Paramètres!$A$1:$I$89,3,0)*VLOOKUP('Données projet'!$B$11,Paramètres!$A$1:$I$89,5,0)</f>
        <v>244.12128000000004</v>
      </c>
      <c r="BF52" s="13">
        <f t="shared" si="37"/>
        <v>59.325363372015651</v>
      </c>
      <c r="BG52" s="20">
        <f t="shared" si="7"/>
        <v>528.50290387292728</v>
      </c>
      <c r="BH52" s="59">
        <f t="shared" si="8"/>
        <v>802.9449551915684</v>
      </c>
      <c r="BI52" s="59">
        <f ca="1">AVERAGE(OFFSET($BH$3,0,0,'Données projet'!$E$11+1,1))-AVERAGE(OFFSET($H$3,0,0,'Données projet'!$E$11+1,1))</f>
        <v>433.03147896464901</v>
      </c>
      <c r="BJ52" s="59">
        <f t="shared" si="38"/>
        <v>419.62680748045614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35.853615281878042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35.853615281878042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64.847832177811199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7.2</v>
      </c>
      <c r="BY52" s="12">
        <f>IF('Données projet'!$A$114&gt;35,BY51+BX52-CG51,IF(A52&lt;'Données projet'!$A$114,$BV$205^A52,IF(A52='Données projet'!$A$114,'Données projet'!$B$114,BY51+BX52-CG51)))</f>
        <v>241.79999999999998</v>
      </c>
      <c r="BZ52" s="13">
        <f>BY52*VLOOKUP('Données projet'!$B$12,Paramètres!$A$1:$I$89,3,0)*VLOOKUP('Données projet'!$B$12,Paramètres!$A$1:$I$89,5,0)</f>
        <v>230.09688</v>
      </c>
      <c r="CA52" s="13">
        <f t="shared" si="39"/>
        <v>56.303628738745964</v>
      </c>
      <c r="CB52" s="20">
        <f t="shared" si="10"/>
        <v>498.81421938664909</v>
      </c>
      <c r="CC52" s="59">
        <f t="shared" si="11"/>
        <v>773.25627070529015</v>
      </c>
      <c r="CD52" s="59">
        <f ca="1">AVERAGE(OFFSET($CC$3,0,0,'Données projet'!$E$12+1,1))-AVERAGE(OFFSET($H$3,0,0,'Données projet'!$E$12+1,1))</f>
        <v>464.14483532651036</v>
      </c>
      <c r="CE52" s="59">
        <f t="shared" si="40"/>
        <v>478.54999024966878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33.833331953930205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33.833331953930205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64.847832177811199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8.8000000000000007</v>
      </c>
      <c r="CT52" s="12">
        <f>IF('Données projet'!$A$140&gt;35,CT51+CS52-DB51,IF(A52&lt;'Données projet'!$A$140,$CQ$205^A52,IF(A52='Données projet'!$A$140,'Données projet'!$B$140,CT51+CS52-DB51)))</f>
        <v>222.20000000000013</v>
      </c>
      <c r="CU52" s="17">
        <f>CT52*VLOOKUP('Données projet'!$B$13,Paramètres!$A$1:$I$89,3,0)*VLOOKUP('Données projet'!$B$13,Paramètres!$A$1:$I$89,5,0)</f>
        <v>194.11392000000015</v>
      </c>
      <c r="CV52" s="13">
        <f t="shared" si="41"/>
        <v>48.448345132424009</v>
      </c>
      <c r="CW52" s="20">
        <f t="shared" si="13"/>
        <v>422.46261177230537</v>
      </c>
      <c r="CX52" s="59">
        <f t="shared" si="14"/>
        <v>696.90466309094643</v>
      </c>
      <c r="CY52" s="59">
        <f ca="1">AVERAGE(OFFSET($CX$3,0,0,'Données projet'!$E$13+1,1))-AVERAGE(OFFSET($H$3,0,0,'Données projet'!$E$13+1,1))</f>
        <v>331.14297110116479</v>
      </c>
      <c r="CZ52" s="59">
        <f t="shared" si="42"/>
        <v>397.33434551047685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40.580488701421579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40.580488701421579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64.847832177811199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9</v>
      </c>
      <c r="DO52" s="12">
        <f>IF('Données projet'!$A$166&gt;35,DO51+DN52-DW51,IF(A52&lt;'Données projet'!$A$166,$DL$205^A52,IF(A52='Données projet'!$A$166,'Données projet'!$B$166,DO51+DN52-DW51)))</f>
        <v>246.00000000000006</v>
      </c>
      <c r="DP52" s="17">
        <f>DO52*VLOOKUP('Données projet'!$B$14,Paramètres!$A$1:$I$89,3,0)*VLOOKUP('Données projet'!$B$14,Paramètres!$A$1:$I$89,5,0)</f>
        <v>180.36720000000003</v>
      </c>
      <c r="DQ52" s="13">
        <f t="shared" si="43"/>
        <v>45.403871709149094</v>
      </c>
      <c r="DR52" s="20">
        <f t="shared" si="16"/>
        <v>393.21794989343471</v>
      </c>
      <c r="DS52" s="59">
        <f t="shared" si="17"/>
        <v>667.66000121207571</v>
      </c>
      <c r="DT52" s="59">
        <f ca="1">AVERAGE(OFFSET($DS$3,0,0,'Données projet'!$E$14+1,1))-AVERAGE(OFFSET($H$3,0,0,'Données projet'!$E$14+1,1))</f>
        <v>245.16221536020706</v>
      </c>
      <c r="DU52" s="59">
        <f t="shared" si="44"/>
        <v>222.86730804976878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64.847832177811199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8.6</v>
      </c>
      <c r="EJ52" s="12">
        <f>IF('Données projet'!$A$192&gt;35,EJ51+EI52-ER51,IF(A52&lt;'Données projet'!$A$192,$EG$205^A52,IF(A52='Données projet'!$A$192,'Données projet'!$B$192,EJ51+EI52-ER51)))</f>
        <v>252.40000000000003</v>
      </c>
      <c r="EK52" s="17">
        <f>EJ52*VLOOKUP('Données projet'!$B$15,Paramètres!$A$1:$I$89,3,0)*VLOOKUP('Données projet'!$B$15,Paramètres!$A$1:$I$89,5,0)</f>
        <v>200.80944000000002</v>
      </c>
      <c r="EL52" s="13">
        <f t="shared" si="45"/>
        <v>49.922016299484312</v>
      </c>
      <c r="EM52" s="20">
        <f t="shared" si="19"/>
        <v>436.69061972160188</v>
      </c>
      <c r="EN52" s="59">
        <f t="shared" si="20"/>
        <v>711.13267104024294</v>
      </c>
      <c r="EO52" s="59">
        <f ca="1">AVERAGE(OFFSET($EN$3,0,0,'Données projet'!$E$15+1,1))-AVERAGE(OFFSET($H$3,0,0,'Données projet'!$E$15+1,1))</f>
        <v>364.9836612099819</v>
      </c>
      <c r="EP52" s="59">
        <f t="shared" si="46"/>
        <v>354.75746837578413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36.35120859224169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36.35120859224169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64.847832177811199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64.847832177811199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64.847832177811199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2.4290000000000003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8.9063333333333343</v>
      </c>
      <c r="H53" s="66">
        <f t="shared" si="1"/>
        <v>221.04133333333334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64.937210771004516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231</v>
      </c>
      <c r="L53" s="12">
        <f>VLOOKUP(A53,'Données projet'!$A$35:$I$55,9,0)</f>
        <v>11</v>
      </c>
      <c r="M53" s="12">
        <f t="array" ref="M53">INDEX(L:L,MIN(IF(ISNUMBER(L53:L249),ROW(L53:L249),"")))</f>
        <v>11</v>
      </c>
      <c r="N53" s="13">
        <f>IF('Données projet'!$A$36&gt;35,N52+M53-V52,IF(A53&lt;'Données projet'!$A$36,$K$205^A53,IF(A53='Données projet'!$A$36,'Données projet'!$B$36,N52+M53-V52)))</f>
        <v>231.00000000000003</v>
      </c>
      <c r="O53" s="13">
        <f>N53*VLOOKUP('Données projet'!$B$9,Paramètres!$A$1:$I$89,3,0)*VLOOKUP('Données projet'!$B$9,Paramètres!$A$1:$I$89,5,0)</f>
        <v>209.00880000000004</v>
      </c>
      <c r="P53" s="13">
        <f t="shared" si="33"/>
        <v>51.718923953824252</v>
      </c>
      <c r="Q53" s="20">
        <f t="shared" si="53"/>
        <v>454.10078588624395</v>
      </c>
      <c r="R53" s="59">
        <f t="shared" si="0"/>
        <v>728.87055871326049</v>
      </c>
      <c r="S53" s="59">
        <f ca="1">AVERAGE(OFFSET($R$3,0,0,'Données projet'!$E$9+1,1))-AVERAGE(OFFSET($H$3,0,0,'Données projet'!$E$9+1,1))</f>
        <v>455.60094939086878</v>
      </c>
      <c r="T53" s="59">
        <f t="shared" si="34"/>
        <v>287.49979934947112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0.43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41.777026003029555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41.777026003029555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64.937210771004516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283</v>
      </c>
      <c r="AG53" s="12">
        <f>VLOOKUP(A53,'Données projet'!$A$61:$I$81,9,0)</f>
        <v>11.2</v>
      </c>
      <c r="AH53" s="12">
        <f t="array" ref="AH53">INDEX(AG:AG,MIN(IF(ISNUMBER(AG53:AG249),ROW(AG53:AG249),"")))</f>
        <v>11.2</v>
      </c>
      <c r="AI53" s="13">
        <f>IF('Données projet'!$A$62&gt;35,AI52+AH53-AQ52,IF(A53&lt;'Données projet'!$A$62,$AF$205^A53,IF(A53='Données projet'!$A$62,'Données projet'!$B$62,AI52+AH53-AQ52)))</f>
        <v>283.00000000000006</v>
      </c>
      <c r="AJ53" s="13">
        <f>AI53*VLOOKUP('Données projet'!$B$10,Paramètres!$A$1:$I$89,3,0)*VLOOKUP('Données projet'!$B$10,Paramètres!$A$1:$I$89,5,0)</f>
        <v>220.74000000000007</v>
      </c>
      <c r="AK53" s="13">
        <f t="shared" si="35"/>
        <v>54.275689618029304</v>
      </c>
      <c r="AL53" s="20">
        <f t="shared" si="4"/>
        <v>478.98565941806777</v>
      </c>
      <c r="AM53" s="59">
        <f t="shared" si="5"/>
        <v>753.75543224508431</v>
      </c>
      <c r="AN53" s="59">
        <f ca="1">AVERAGE(OFFSET($AM$3,0,0,'Données projet'!$E$10+1,1))-AVERAGE(OFFSET($H$3,0,0,'Données projet'!$E$10+1,1))</f>
        <v>369.26509132111897</v>
      </c>
      <c r="AO53" s="59">
        <f t="shared" si="36"/>
        <v>350.51628439233525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35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42.788779966446555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42.788779966446555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64.937210771004516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261</v>
      </c>
      <c r="BB53" s="12">
        <f>VLOOKUP(A53,'Données projet'!$A$87:$I$107,9,0)</f>
        <v>8.6</v>
      </c>
      <c r="BC53" s="12">
        <f t="array" ref="BC53">INDEX(BB:BB,MIN(IF(ISNUMBER(BB53:BB249),ROW(BB53:BB249),"")))</f>
        <v>8.6</v>
      </c>
      <c r="BD53" s="12">
        <f>IF('Données projet'!$A$88&gt;35,BD52+BC53-BL52,IF(A53&lt;'Données projet'!$A$88,$BA$205^A53,IF(A53='Données projet'!$A$88,'Données projet'!$B$88,BD52+BC53-BL52)))</f>
        <v>261.00000000000006</v>
      </c>
      <c r="BE53" s="13">
        <f>BD53*VLOOKUP('Données projet'!$B$11,Paramètres!$A$1:$I$89,3,0)*VLOOKUP('Données projet'!$B$11,Paramètres!$A$1:$I$89,5,0)</f>
        <v>252.43920000000006</v>
      </c>
      <c r="BF53" s="13">
        <f t="shared" si="37"/>
        <v>61.107963296116274</v>
      </c>
      <c r="BG53" s="20">
        <f t="shared" si="7"/>
        <v>546.09464274073594</v>
      </c>
      <c r="BH53" s="59">
        <f t="shared" si="8"/>
        <v>820.86441556775253</v>
      </c>
      <c r="BI53" s="59">
        <f ca="1">AVERAGE(OFFSET($BH$3,0,0,'Données projet'!$E$11+1,1))-AVERAGE(OFFSET($H$3,0,0,'Données projet'!$E$11+1,1))</f>
        <v>433.03147896464901</v>
      </c>
      <c r="BJ53" s="59">
        <f t="shared" si="38"/>
        <v>419.62680748045614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19</v>
      </c>
      <c r="BM53" s="16">
        <f>IF(ISNA(VLOOKUP(A53,'Données projet'!$A$87:$I$107,5,0)),0%,VLOOKUP(A53,'Données projet'!$A$87:$I$107,5,0)*VLOOKUP('Données projet'!$B$11,Paramètres!$A$1:$I$89,7,0))</f>
        <v>0.43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43.886001225104877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43.886001225104877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64.937210771004516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249</v>
      </c>
      <c r="BW53" s="12">
        <f>VLOOKUP(A53,'Données projet'!$A$113:$I$133,9,0)</f>
        <v>7.2</v>
      </c>
      <c r="BX53" s="12">
        <f t="array" ref="BX53">INDEX(BW:BW,MIN(IF(ISNUMBER(BW53:BW249),ROW(BW53:BW249),"")))</f>
        <v>7.2</v>
      </c>
      <c r="BY53" s="12">
        <f>IF('Données projet'!$A$114&gt;35,BY52+BX53-CG52,IF(A53&lt;'Données projet'!$A$114,$BV$205^A53,IF(A53='Données projet'!$A$114,'Données projet'!$B$114,BY52+BX53-CG52)))</f>
        <v>248.99999999999997</v>
      </c>
      <c r="BZ53" s="13">
        <f>BY53*VLOOKUP('Données projet'!$B$12,Paramètres!$A$1:$I$89,3,0)*VLOOKUP('Données projet'!$B$12,Paramètres!$A$1:$I$89,5,0)</f>
        <v>236.94839999999999</v>
      </c>
      <c r="CA53" s="13">
        <f t="shared" si="39"/>
        <v>57.782475694292401</v>
      </c>
      <c r="CB53" s="20">
        <f t="shared" si="10"/>
        <v>513.32294183422596</v>
      </c>
      <c r="CC53" s="59">
        <f t="shared" si="11"/>
        <v>788.09271466124255</v>
      </c>
      <c r="CD53" s="59">
        <f ca="1">AVERAGE(OFFSET($CC$3,0,0,'Données projet'!$E$12+1,1))-AVERAGE(OFFSET($H$3,0,0,'Données projet'!$E$12+1,1))</f>
        <v>464.14483532651036</v>
      </c>
      <c r="CE53" s="59">
        <f t="shared" si="40"/>
        <v>478.54999024966878</v>
      </c>
      <c r="CF53" s="15">
        <f>IF(ISNA(VLOOKUP(A53,'Données projet'!$A$113:$I$133,3,0)),0,VLOOKUP(A53,'Données projet'!$A$113:$I$133,3,0))</f>
        <v>9</v>
      </c>
      <c r="CG53" s="15">
        <f>IF(ISNA(VLOOKUP(A53,'Données projet'!$A$113:$I$133,4,0)),0,VLOOKUP(A53,'Données projet'!$A$113:$I$133,4,0))</f>
        <v>30</v>
      </c>
      <c r="CH53" s="16">
        <f>IF(ISNA(VLOOKUP(A53,'Données projet'!$A$113:$I$133,5,0)),0%,VLOOKUP(A53,'Données projet'!$A$113:$I$133,5,0)*VLOOKUP('Données projet'!$B$12,Paramètres!$A$1:$I$89,7,0))</f>
        <v>0.43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46.74023736041832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46.74023736041832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64.937210771004516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231</v>
      </c>
      <c r="CR53" s="12">
        <f>VLOOKUP(A53,'Données projet'!$A$139:$I$159,9,0)</f>
        <v>8.8000000000000007</v>
      </c>
      <c r="CS53" s="12">
        <f t="array" ref="CS53">INDEX(CR:CR,MIN(IF(ISNUMBER(CR53:CR249),ROW(CR53:CR249),"")))</f>
        <v>8.8000000000000007</v>
      </c>
      <c r="CT53" s="12">
        <f>IF('Données projet'!$A$140&gt;35,CT52+CS53-DB52,IF(A53&lt;'Données projet'!$A$140,$CQ$205^A53,IF(A53='Données projet'!$A$140,'Données projet'!$B$140,CT52+CS53-DB52)))</f>
        <v>231.00000000000014</v>
      </c>
      <c r="CU53" s="17">
        <f>CT53*VLOOKUP('Données projet'!$B$13,Paramètres!$A$1:$I$89,3,0)*VLOOKUP('Données projet'!$B$13,Paramètres!$A$1:$I$89,5,0)</f>
        <v>201.80160000000015</v>
      </c>
      <c r="CV53" s="13">
        <f t="shared" si="41"/>
        <v>50.139897992681711</v>
      </c>
      <c r="CW53" s="20">
        <f t="shared" si="13"/>
        <v>438.7981090039209</v>
      </c>
      <c r="CX53" s="59">
        <f t="shared" si="14"/>
        <v>713.56788183093749</v>
      </c>
      <c r="CY53" s="59">
        <f ca="1">AVERAGE(OFFSET($CX$3,0,0,'Données projet'!$E$13+1,1))-AVERAGE(OFFSET($H$3,0,0,'Données projet'!$E$13+1,1))</f>
        <v>331.14297110116479</v>
      </c>
      <c r="CZ53" s="59">
        <f t="shared" si="42"/>
        <v>397.33434551047685</v>
      </c>
      <c r="DA53" s="15">
        <f>IF(ISNA(VLOOKUP(A53,'Données projet'!$A$139:$I$159,3,0)),0,VLOOKUP(A53,'Données projet'!$A$139:$I$159,3,0))</f>
        <v>8</v>
      </c>
      <c r="DB53" s="15">
        <f>IF(ISNA(VLOOKUP(A53,'Données projet'!$A$139:$I$159,4,0)),0,VLOOKUP(A53,'Données projet'!$A$139:$I$159,4,0))</f>
        <v>33</v>
      </c>
      <c r="DC53" s="16">
        <f>IF(ISNA(VLOOKUP(A53,'Données projet'!$A$139:$I$159,5,0)),0%,VLOOKUP(A53,'Données projet'!$A$139:$I$159,5,0)*VLOOKUP('Données projet'!$B$13,Paramètres!$A$1:$I$89,7,0))</f>
        <v>0.43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53.488565394956979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53.488565394956979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64.937210771004516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255</v>
      </c>
      <c r="DM53" s="12">
        <f>VLOOKUP(A53,'Données projet'!$A$165:$I$185,9,0)</f>
        <v>9</v>
      </c>
      <c r="DN53" s="12">
        <f t="array" ref="DN53">INDEX(DM:DM,MIN(IF(ISNUMBER(DM53:DM249),ROW(DM53:DM249),"")))</f>
        <v>9</v>
      </c>
      <c r="DO53" s="12">
        <f>IF('Données projet'!$A$166&gt;35,DO52+DN53-DW52,IF(A53&lt;'Données projet'!$A$166,$DL$205^A53,IF(A53='Données projet'!$A$166,'Données projet'!$B$166,DO52+DN53-DW52)))</f>
        <v>255.00000000000006</v>
      </c>
      <c r="DP53" s="17">
        <f>DO53*VLOOKUP('Données projet'!$B$14,Paramètres!$A$1:$I$89,3,0)*VLOOKUP('Données projet'!$B$14,Paramètres!$A$1:$I$89,5,0)</f>
        <v>186.96600000000004</v>
      </c>
      <c r="DQ53" s="13">
        <f t="shared" si="43"/>
        <v>46.868551400324648</v>
      </c>
      <c r="DR53" s="20">
        <f t="shared" si="16"/>
        <v>407.26184368889881</v>
      </c>
      <c r="DS53" s="59">
        <f t="shared" si="17"/>
        <v>682.0316165159154</v>
      </c>
      <c r="DT53" s="59">
        <f ca="1">AVERAGE(OFFSET($DS$3,0,0,'Données projet'!$E$14+1,1))-AVERAGE(OFFSET($H$3,0,0,'Données projet'!$E$14+1,1))</f>
        <v>245.16221536020706</v>
      </c>
      <c r="DU53" s="59">
        <f t="shared" si="44"/>
        <v>222.86730804976878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64.937210771004516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261</v>
      </c>
      <c r="EH53" s="12">
        <f>VLOOKUP(A53,'Données projet'!$A$191:$I$211,9,0)</f>
        <v>8.6</v>
      </c>
      <c r="EI53" s="12">
        <f t="array" ref="EI53">INDEX(EH:EH,MIN(IF(ISNUMBER(EH53:EH249),ROW(EH53:EH249),"")))</f>
        <v>8.6</v>
      </c>
      <c r="EJ53" s="12">
        <f>IF('Données projet'!$A$192&gt;35,EJ52+EI53-ER52,IF(A53&lt;'Données projet'!$A$192,$EG$205^A53,IF(A53='Données projet'!$A$192,'Données projet'!$B$192,EJ52+EI53-ER52)))</f>
        <v>261.00000000000006</v>
      </c>
      <c r="EK53" s="17">
        <f>EJ53*VLOOKUP('Données projet'!$B$15,Paramètres!$A$1:$I$89,3,0)*VLOOKUP('Données projet'!$B$15,Paramètres!$A$1:$I$89,5,0)</f>
        <v>207.65160000000006</v>
      </c>
      <c r="EL53" s="13">
        <f t="shared" si="45"/>
        <v>51.422065813018108</v>
      </c>
      <c r="EM53" s="20">
        <f t="shared" si="19"/>
        <v>451.2199679576733</v>
      </c>
      <c r="EN53" s="59">
        <f t="shared" si="20"/>
        <v>725.98974078468984</v>
      </c>
      <c r="EO53" s="59">
        <f ca="1">AVERAGE(OFFSET($EN$3,0,0,'Données projet'!$E$15+1,1))-AVERAGE(OFFSET($H$3,0,0,'Données projet'!$E$15+1,1))</f>
        <v>364.9836612099819</v>
      </c>
      <c r="EP53" s="59">
        <f t="shared" si="46"/>
        <v>354.75746837578413</v>
      </c>
      <c r="EQ53" s="15">
        <f>IF(ISNA(VLOOKUP(A53,'Données projet'!$A$191:$I$211,3,0)),0,VLOOKUP(A53,'Données projet'!$A$191:$I$211,3,0))</f>
        <v>8</v>
      </c>
      <c r="ER53" s="15">
        <f>IF(ISNA(VLOOKUP(A53,'Données projet'!$A$191:$I$211,4,0)),0,VLOOKUP(A53,'Données projet'!$A$191:$I$211,4,0))</f>
        <v>19</v>
      </c>
      <c r="ES53" s="16">
        <f>IF(ISNA(VLOOKUP(A53,'Données projet'!$A$191:$I$211,5,0)),0%,VLOOKUP(A53,'Données projet'!$A$191:$I$211,5,0)*VLOOKUP('Données projet'!$B$15,Paramètres!$A$1:$I$89,7,0))</f>
        <v>0.53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44.495071759736859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44.495071759736859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64.937210771004516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64.937210771004516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64.937210771004516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2.4290000000000003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8.9063333333333343</v>
      </c>
      <c r="H54" s="66">
        <f t="shared" si="1"/>
        <v>221.04133333333334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65.025038845426536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10.199999999999999</v>
      </c>
      <c r="N54" s="13">
        <f>IF('Données projet'!$A$36&gt;35,N53+M54-V53,IF(A54&lt;'Données projet'!$A$36,$K$205^A54,IF(A54='Données projet'!$A$36,'Données projet'!$B$36,N53+M54-V53)))</f>
        <v>213.20000000000002</v>
      </c>
      <c r="O54" s="13">
        <f>N54*VLOOKUP('Données projet'!$B$9,Paramètres!$A$1:$I$89,3,0)*VLOOKUP('Données projet'!$B$9,Paramètres!$A$1:$I$89,5,0)</f>
        <v>192.90336000000002</v>
      </c>
      <c r="P54" s="13">
        <f t="shared" si="33"/>
        <v>48.181276881765257</v>
      </c>
      <c r="Q54" s="20">
        <f t="shared" si="53"/>
        <v>419.88907590240791</v>
      </c>
      <c r="R54" s="59">
        <f t="shared" si="0"/>
        <v>694.98088500230529</v>
      </c>
      <c r="S54" s="59">
        <f ca="1">AVERAGE(OFFSET($R$3,0,0,'Données projet'!$E$9+1,1))-AVERAGE(OFFSET($H$3,0,0,'Données projet'!$E$9+1,1))</f>
        <v>455.60094939086878</v>
      </c>
      <c r="T54" s="59">
        <f t="shared" si="34"/>
        <v>287.49979934947112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40.95780400457992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40.95780400457992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65.025038845426536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9.8000000000000007</v>
      </c>
      <c r="AI54" s="13">
        <f>IF('Données projet'!$A$62&gt;35,AI53+AH54-AQ53,IF(A54&lt;'Données projet'!$A$62,$AF$205^A54,IF(A54='Données projet'!$A$62,'Données projet'!$B$62,AI53+AH54-AQ53)))</f>
        <v>257.80000000000007</v>
      </c>
      <c r="AJ54" s="13">
        <f>AI54*VLOOKUP('Données projet'!$B$10,Paramètres!$A$1:$I$89,3,0)*VLOOKUP('Données projet'!$B$10,Paramètres!$A$1:$I$89,5,0)</f>
        <v>201.08400000000006</v>
      </c>
      <c r="AK54" s="13">
        <f t="shared" si="35"/>
        <v>49.982323118757684</v>
      </c>
      <c r="AL54" s="20">
        <f t="shared" si="4"/>
        <v>437.27384609850304</v>
      </c>
      <c r="AM54" s="59">
        <f t="shared" si="5"/>
        <v>712.36565519840042</v>
      </c>
      <c r="AN54" s="59">
        <f ca="1">AVERAGE(OFFSET($AM$3,0,0,'Données projet'!$E$10+1,1))-AVERAGE(OFFSET($H$3,0,0,'Données projet'!$E$10+1,1))</f>
        <v>369.26509132111897</v>
      </c>
      <c r="AO54" s="59">
        <f t="shared" si="36"/>
        <v>350.51628439233525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41.949718089883298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41.949718089883298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65.025038845426536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7.4</v>
      </c>
      <c r="BD54" s="12">
        <f>IF('Données projet'!$A$88&gt;35,BD53+BC54-BL53,IF(A54&lt;'Données projet'!$A$88,$BA$205^A54,IF(A54='Données projet'!$A$88,'Données projet'!$B$88,BD53+BC54-BL53)))</f>
        <v>249.40000000000003</v>
      </c>
      <c r="BE54" s="13">
        <f>BD54*VLOOKUP('Données projet'!$B$11,Paramètres!$A$1:$I$89,3,0)*VLOOKUP('Données projet'!$B$11,Paramètres!$A$1:$I$89,5,0)</f>
        <v>241.21968000000004</v>
      </c>
      <c r="BF54" s="13">
        <f t="shared" si="37"/>
        <v>58.701873105526744</v>
      </c>
      <c r="BG54" s="20">
        <f t="shared" si="7"/>
        <v>522.3633716587924</v>
      </c>
      <c r="BH54" s="59">
        <f t="shared" si="8"/>
        <v>797.45518075868972</v>
      </c>
      <c r="BI54" s="59">
        <f ca="1">AVERAGE(OFFSET($BH$3,0,0,'Données projet'!$E$11+1,1))-AVERAGE(OFFSET($H$3,0,0,'Données projet'!$E$11+1,1))</f>
        <v>433.03147896464901</v>
      </c>
      <c r="BJ54" s="59">
        <f t="shared" si="38"/>
        <v>419.62680748045614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43.025423508898214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43.025423508898214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65.025038845426536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</v>
      </c>
      <c r="BY54" s="12">
        <f>IF('Données projet'!$A$114&gt;35,BY53+BX54-CG53,IF(A54&lt;'Données projet'!$A$114,$BV$205^A54,IF(A54='Données projet'!$A$114,'Données projet'!$B$114,BY53+BX54-CG53)))</f>
        <v>225.99999999999997</v>
      </c>
      <c r="BZ54" s="13">
        <f>BY54*VLOOKUP('Données projet'!$B$12,Paramètres!$A$1:$I$89,3,0)*VLOOKUP('Données projet'!$B$12,Paramètres!$A$1:$I$89,5,0)</f>
        <v>215.06159999999997</v>
      </c>
      <c r="CA54" s="13">
        <f t="shared" si="39"/>
        <v>53.040134784913143</v>
      </c>
      <c r="CB54" s="20">
        <f t="shared" si="10"/>
        <v>466.9438547503903</v>
      </c>
      <c r="CC54" s="59">
        <f t="shared" si="11"/>
        <v>742.03566385028762</v>
      </c>
      <c r="CD54" s="59">
        <f ca="1">AVERAGE(OFFSET($CC$3,0,0,'Données projet'!$E$12+1,1))-AVERAGE(OFFSET($H$3,0,0,'Données projet'!$E$12+1,1))</f>
        <v>464.14483532651036</v>
      </c>
      <c r="CE54" s="59">
        <f t="shared" si="40"/>
        <v>478.54999024966878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45.823689814510303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45.823689814510303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65.025038845426536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7.8</v>
      </c>
      <c r="CT54" s="12">
        <f>IF('Données projet'!$A$140&gt;35,CT53+CS54-DB53,IF(A54&lt;'Données projet'!$A$140,$CQ$205^A54,IF(A54='Données projet'!$A$140,'Données projet'!$B$140,CT53+CS54-DB53)))</f>
        <v>205.80000000000015</v>
      </c>
      <c r="CU54" s="17">
        <f>CT54*VLOOKUP('Données projet'!$B$13,Paramètres!$A$1:$I$89,3,0)*VLOOKUP('Données projet'!$B$13,Paramètres!$A$1:$I$89,5,0)</f>
        <v>179.78688000000014</v>
      </c>
      <c r="CV54" s="13">
        <f t="shared" si="41"/>
        <v>45.274767624296977</v>
      </c>
      <c r="CW54" s="20">
        <f t="shared" si="13"/>
        <v>391.98236961231743</v>
      </c>
      <c r="CX54" s="59">
        <f t="shared" si="14"/>
        <v>667.07417871221469</v>
      </c>
      <c r="CY54" s="59">
        <f ca="1">AVERAGE(OFFSET($CX$3,0,0,'Données projet'!$E$13+1,1))-AVERAGE(OFFSET($H$3,0,0,'Données projet'!$E$13+1,1))</f>
        <v>331.14297110116479</v>
      </c>
      <c r="CZ54" s="59">
        <f t="shared" si="42"/>
        <v>397.33434551047685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52.439687252365331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52.439687252365331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65.025038845426536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255.00000000000006</v>
      </c>
      <c r="DP54" s="17">
        <f>DO54*VLOOKUP('Données projet'!$B$14,Paramètres!$A$1:$I$89,3,0)*VLOOKUP('Données projet'!$B$14,Paramètres!$A$1:$I$89,5,0)</f>
        <v>186.96600000000004</v>
      </c>
      <c r="DQ54" s="13">
        <f t="shared" si="43"/>
        <v>46.868551400324648</v>
      </c>
      <c r="DR54" s="20">
        <f t="shared" si="16"/>
        <v>407.26184368889881</v>
      </c>
      <c r="DS54" s="59">
        <f t="shared" si="17"/>
        <v>682.35365278879613</v>
      </c>
      <c r="DT54" s="59">
        <f ca="1">AVERAGE(OFFSET($DS$3,0,0,'Données projet'!$E$14+1,1))-AVERAGE(OFFSET($H$3,0,0,'Données projet'!$E$14+1,1))</f>
        <v>245.16221536020706</v>
      </c>
      <c r="DU54" s="59">
        <f t="shared" si="44"/>
        <v>222.86730804976878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65.025038845426536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7.4</v>
      </c>
      <c r="EJ54" s="12">
        <f>IF('Données projet'!$A$192&gt;35,EJ53+EI54-ER53,IF(A54&lt;'Données projet'!$A$192,$EG$205^A54,IF(A54='Données projet'!$A$192,'Données projet'!$B$192,EJ53+EI54-ER53)))</f>
        <v>249.40000000000003</v>
      </c>
      <c r="EK54" s="17">
        <f>EJ54*VLOOKUP('Données projet'!$B$15,Paramètres!$A$1:$I$89,3,0)*VLOOKUP('Données projet'!$B$15,Paramètres!$A$1:$I$89,5,0)</f>
        <v>198.42264000000003</v>
      </c>
      <c r="EL54" s="13">
        <f t="shared" si="45"/>
        <v>49.397352151183256</v>
      </c>
      <c r="EM54" s="20">
        <f t="shared" si="19"/>
        <v>431.61981966331086</v>
      </c>
      <c r="EN54" s="59">
        <f t="shared" si="20"/>
        <v>706.71162876320818</v>
      </c>
      <c r="EO54" s="59">
        <f ca="1">AVERAGE(OFFSET($EN$3,0,0,'Données projet'!$E$15+1,1))-AVERAGE(OFFSET($H$3,0,0,'Données projet'!$E$15+1,1))</f>
        <v>364.9836612099819</v>
      </c>
      <c r="EP54" s="59">
        <f t="shared" si="46"/>
        <v>354.75746837578413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43.622550541842408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43.622550541842408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65.025038845426536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65.025038845426536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65.025038845426536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2.4290000000000003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8.9063333333333343</v>
      </c>
      <c r="H55" s="66">
        <f t="shared" si="1"/>
        <v>221.04133333333334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65.111343299111496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10.199999999999999</v>
      </c>
      <c r="N55" s="13">
        <f>IF('Données projet'!$A$36&gt;35,N54+M55-V54,IF(A55&lt;'Données projet'!$A$36,$K$205^A55,IF(A55='Données projet'!$A$36,'Données projet'!$B$36,N54+M55-V54)))</f>
        <v>223.4</v>
      </c>
      <c r="O55" s="13">
        <f>N55*VLOOKUP('Données projet'!$B$9,Paramètres!$A$1:$I$89,3,0)*VLOOKUP('Données projet'!$B$9,Paramètres!$A$1:$I$89,5,0)</f>
        <v>202.13232000000002</v>
      </c>
      <c r="P55" s="13">
        <f t="shared" si="33"/>
        <v>50.212497488959627</v>
      </c>
      <c r="Q55" s="20">
        <f t="shared" si="53"/>
        <v>439.50055712660469</v>
      </c>
      <c r="R55" s="59">
        <f t="shared" si="0"/>
        <v>714.90881589001356</v>
      </c>
      <c r="S55" s="59">
        <f ca="1">AVERAGE(OFFSET($R$3,0,0,'Données projet'!$E$9+1,1))-AVERAGE(OFFSET($H$3,0,0,'Données projet'!$E$9+1,1))</f>
        <v>455.60094939086878</v>
      </c>
      <c r="T55" s="59">
        <f t="shared" si="34"/>
        <v>287.49979934947112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40.154646449843803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40.154646449843803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65.111343299111496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9.8000000000000007</v>
      </c>
      <c r="AI55" s="13">
        <f>IF('Données projet'!$A$62&gt;35,AI54+AH55-AQ54,IF(A55&lt;'Données projet'!$A$62,$AF$205^A55,IF(A55='Données projet'!$A$62,'Données projet'!$B$62,AI54+AH55-AQ54)))</f>
        <v>267.60000000000008</v>
      </c>
      <c r="AJ55" s="13">
        <f>AI55*VLOOKUP('Données projet'!$B$10,Paramètres!$A$1:$I$89,3,0)*VLOOKUP('Données projet'!$B$10,Paramètres!$A$1:$I$89,5,0)</f>
        <v>208.72800000000007</v>
      </c>
      <c r="AK55" s="13">
        <f t="shared" si="35"/>
        <v>51.657523484203345</v>
      </c>
      <c r="AL55" s="20">
        <f t="shared" si="4"/>
        <v>453.50478673498765</v>
      </c>
      <c r="AM55" s="59">
        <f t="shared" si="5"/>
        <v>728.91304549839651</v>
      </c>
      <c r="AN55" s="59">
        <f ca="1">AVERAGE(OFFSET($AM$3,0,0,'Données projet'!$E$10+1,1))-AVERAGE(OFFSET($H$3,0,0,'Données projet'!$E$10+1,1))</f>
        <v>369.26509132111897</v>
      </c>
      <c r="AO55" s="59">
        <f t="shared" si="36"/>
        <v>350.51628439233525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41.127109704942235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41.127109704942235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65.111343299111496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7.4</v>
      </c>
      <c r="BD55" s="12">
        <f>IF('Données projet'!$A$88&gt;35,BD54+BC55-BL54,IF(A55&lt;'Données projet'!$A$88,$BA$205^A55,IF(A55='Données projet'!$A$88,'Données projet'!$B$88,BD54+BC55-BL54)))</f>
        <v>256.8</v>
      </c>
      <c r="BE55" s="13">
        <f>BD55*VLOOKUP('Données projet'!$B$11,Paramètres!$A$1:$I$89,3,0)*VLOOKUP('Données projet'!$B$11,Paramètres!$A$1:$I$89,5,0)</f>
        <v>248.37696000000003</v>
      </c>
      <c r="BF55" s="13">
        <f t="shared" si="37"/>
        <v>60.238259626372376</v>
      </c>
      <c r="BG55" s="20">
        <f t="shared" si="7"/>
        <v>537.50484084926518</v>
      </c>
      <c r="BH55" s="59">
        <f t="shared" si="8"/>
        <v>812.91309961267393</v>
      </c>
      <c r="BI55" s="59">
        <f ca="1">AVERAGE(OFFSET($BH$3,0,0,'Données projet'!$E$11+1,1))-AVERAGE(OFFSET($H$3,0,0,'Données projet'!$E$11+1,1))</f>
        <v>433.03147896464901</v>
      </c>
      <c r="BJ55" s="59">
        <f t="shared" si="38"/>
        <v>419.62680748045614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42.181721196805789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42.181721196805789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65.111343299111496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</v>
      </c>
      <c r="BY55" s="12">
        <f>IF('Données projet'!$A$114&gt;35,BY54+BX55-CG54,IF(A55&lt;'Données projet'!$A$114,$BV$205^A55,IF(A55='Données projet'!$A$114,'Données projet'!$B$114,BY54+BX55-CG54)))</f>
        <v>232.99999999999997</v>
      </c>
      <c r="BZ55" s="13">
        <f>BY55*VLOOKUP('Données projet'!$B$12,Paramètres!$A$1:$I$89,3,0)*VLOOKUP('Données projet'!$B$12,Paramètres!$A$1:$I$89,5,0)</f>
        <v>221.72279999999995</v>
      </c>
      <c r="CA55" s="13">
        <f t="shared" si="39"/>
        <v>54.489157628530627</v>
      </c>
      <c r="CB55" s="20">
        <f t="shared" si="10"/>
        <v>481.0691595363574</v>
      </c>
      <c r="CC55" s="59">
        <f t="shared" si="11"/>
        <v>756.47741829976621</v>
      </c>
      <c r="CD55" s="59">
        <f ca="1">AVERAGE(OFFSET($CC$3,0,0,'Données projet'!$E$12+1,1))-AVERAGE(OFFSET($H$3,0,0,'Données projet'!$E$12+1,1))</f>
        <v>464.14483532651036</v>
      </c>
      <c r="CE55" s="59">
        <f t="shared" si="40"/>
        <v>478.54999024966878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44.925115206938742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44.925115206938742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65.111343299111496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7.8</v>
      </c>
      <c r="CT55" s="12">
        <f>IF('Données projet'!$A$140&gt;35,CT54+CS55-DB54,IF(A55&lt;'Données projet'!$A$140,$CQ$205^A55,IF(A55='Données projet'!$A$140,'Données projet'!$B$140,CT54+CS55-DB54)))</f>
        <v>213.60000000000016</v>
      </c>
      <c r="CU55" s="17">
        <f>CT55*VLOOKUP('Données projet'!$B$13,Paramètres!$A$1:$I$89,3,0)*VLOOKUP('Données projet'!$B$13,Paramètres!$A$1:$I$89,5,0)</f>
        <v>186.60096000000016</v>
      </c>
      <c r="CV55" s="13">
        <f t="shared" si="41"/>
        <v>46.787685683664144</v>
      </c>
      <c r="CW55" s="20">
        <f t="shared" si="13"/>
        <v>406.48522456571527</v>
      </c>
      <c r="CX55" s="59">
        <f t="shared" si="14"/>
        <v>681.89348332912414</v>
      </c>
      <c r="CY55" s="59">
        <f ca="1">AVERAGE(OFFSET($CX$3,0,0,'Données projet'!$E$13+1,1))-AVERAGE(OFFSET($H$3,0,0,'Données projet'!$E$13+1,1))</f>
        <v>331.14297110116479</v>
      </c>
      <c r="CZ55" s="59">
        <f t="shared" si="42"/>
        <v>397.33434551047685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51.411376970397413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51.411376970397413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65.111343299111496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255.00000000000006</v>
      </c>
      <c r="DP55" s="17">
        <f>DO55*VLOOKUP('Données projet'!$B$14,Paramètres!$A$1:$I$89,3,0)*VLOOKUP('Données projet'!$B$14,Paramètres!$A$1:$I$89,5,0)</f>
        <v>186.96600000000004</v>
      </c>
      <c r="DQ55" s="13">
        <f t="shared" si="43"/>
        <v>46.868551400324648</v>
      </c>
      <c r="DR55" s="20">
        <f t="shared" si="16"/>
        <v>407.26184368889881</v>
      </c>
      <c r="DS55" s="59">
        <f t="shared" si="17"/>
        <v>682.67010245230767</v>
      </c>
      <c r="DT55" s="59">
        <f ca="1">AVERAGE(OFFSET($DS$3,0,0,'Données projet'!$E$14+1,1))-AVERAGE(OFFSET($H$3,0,0,'Données projet'!$E$14+1,1))</f>
        <v>245.16221536020706</v>
      </c>
      <c r="DU55" s="59">
        <f t="shared" si="44"/>
        <v>222.86730804976878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65.111343299111496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7.4</v>
      </c>
      <c r="EJ55" s="12">
        <f>IF('Données projet'!$A$192&gt;35,EJ54+EI55-ER54,IF(A55&lt;'Données projet'!$A$192,$EG$205^A55,IF(A55='Données projet'!$A$192,'Données projet'!$B$192,EJ54+EI55-ER54)))</f>
        <v>256.8</v>
      </c>
      <c r="EK55" s="17">
        <f>EJ55*VLOOKUP('Données projet'!$B$15,Paramètres!$A$1:$I$89,3,0)*VLOOKUP('Données projet'!$B$15,Paramètres!$A$1:$I$89,5,0)</f>
        <v>204.31008000000003</v>
      </c>
      <c r="EL55" s="13">
        <f t="shared" si="45"/>
        <v>50.690214235398379</v>
      </c>
      <c r="EM55" s="20">
        <f t="shared" si="19"/>
        <v>444.12551245998549</v>
      </c>
      <c r="EN55" s="59">
        <f t="shared" si="20"/>
        <v>719.5337712233943</v>
      </c>
      <c r="EO55" s="59">
        <f ca="1">AVERAGE(OFFSET($EN$3,0,0,'Données projet'!$E$15+1,1))-AVERAGE(OFFSET($H$3,0,0,'Données projet'!$E$15+1,1))</f>
        <v>364.9836612099819</v>
      </c>
      <c r="EP55" s="59">
        <f t="shared" si="46"/>
        <v>354.75746837578413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42.767138932845469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42.767138932845469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65.111343299111496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65.111343299111496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65.111343299111496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2.4290000000000003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8.9063333333333343</v>
      </c>
      <c r="H56" s="66">
        <f t="shared" si="1"/>
        <v>221.04133333333334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65.19615056347287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10.199999999999999</v>
      </c>
      <c r="N56" s="13">
        <f>IF('Données projet'!$A$36&gt;35,N55+M56-V55,IF(A56&lt;'Données projet'!$A$36,$K$205^A56,IF(A56='Données projet'!$A$36,'Données projet'!$B$36,N55+M56-V55)))</f>
        <v>233.6</v>
      </c>
      <c r="O56" s="13">
        <f>N56*VLOOKUP('Données projet'!$B$9,Paramètres!$A$1:$I$89,3,0)*VLOOKUP('Données projet'!$B$9,Paramètres!$A$1:$I$89,5,0)</f>
        <v>211.36127999999999</v>
      </c>
      <c r="P56" s="13">
        <f t="shared" si="33"/>
        <v>52.232947669705631</v>
      </c>
      <c r="Q56" s="20">
        <f t="shared" si="53"/>
        <v>459.09327985807062</v>
      </c>
      <c r="R56" s="59">
        <f t="shared" si="0"/>
        <v>734.81249859080447</v>
      </c>
      <c r="S56" s="59">
        <f ca="1">AVERAGE(OFFSET($R$3,0,0,'Données projet'!$E$9+1,1))-AVERAGE(OFFSET($H$3,0,0,'Données projet'!$E$9+1,1))</f>
        <v>455.60094939086878</v>
      </c>
      <c r="T56" s="59">
        <f t="shared" si="34"/>
        <v>287.49979934947112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39.367238324878322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39.367238324878322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65.19615056347287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9.8000000000000007</v>
      </c>
      <c r="AI56" s="13">
        <f>IF('Données projet'!$A$62&gt;35,AI55+AH56-AQ55,IF(A56&lt;'Données projet'!$A$62,$AF$205^A56,IF(A56='Données projet'!$A$62,'Données projet'!$B$62,AI55+AH56-AQ55)))</f>
        <v>277.40000000000009</v>
      </c>
      <c r="AJ56" s="13">
        <f>AI56*VLOOKUP('Données projet'!$B$10,Paramètres!$A$1:$I$89,3,0)*VLOOKUP('Données projet'!$B$10,Paramètres!$A$1:$I$89,5,0)</f>
        <v>216.37200000000007</v>
      </c>
      <c r="AK56" s="13">
        <f t="shared" si="35"/>
        <v>53.325596354398634</v>
      </c>
      <c r="AL56" s="20">
        <f t="shared" si="4"/>
        <v>469.72331365057767</v>
      </c>
      <c r="AM56" s="59">
        <f t="shared" si="5"/>
        <v>745.44253238331157</v>
      </c>
      <c r="AN56" s="59">
        <f ca="1">AVERAGE(OFFSET($AM$3,0,0,'Données projet'!$E$10+1,1))-AVERAGE(OFFSET($H$3,0,0,'Données projet'!$E$10+1,1))</f>
        <v>369.26509132111897</v>
      </c>
      <c r="AO56" s="59">
        <f t="shared" si="36"/>
        <v>350.51628439233525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40.320632168688292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40.320632168688292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65.19615056347287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7.4</v>
      </c>
      <c r="BD56" s="12">
        <f>IF('Données projet'!$A$88&gt;35,BD55+BC56-BL55,IF(A56&lt;'Données projet'!$A$88,$BA$205^A56,IF(A56='Données projet'!$A$88,'Données projet'!$B$88,BD55+BC56-BL55)))</f>
        <v>264.2</v>
      </c>
      <c r="BE56" s="13">
        <f>BD56*VLOOKUP('Données projet'!$B$11,Paramètres!$A$1:$I$89,3,0)*VLOOKUP('Données projet'!$B$11,Paramètres!$A$1:$I$89,5,0)</f>
        <v>255.53424000000001</v>
      </c>
      <c r="BF56" s="13">
        <f t="shared" si="37"/>
        <v>61.769500671543469</v>
      </c>
      <c r="BG56" s="20">
        <f t="shared" si="7"/>
        <v>552.63734833627166</v>
      </c>
      <c r="BH56" s="59">
        <f t="shared" si="8"/>
        <v>828.35656706900545</v>
      </c>
      <c r="BI56" s="59">
        <f ca="1">AVERAGE(OFFSET($BH$3,0,0,'Données projet'!$E$11+1,1))-AVERAGE(OFFSET($H$3,0,0,'Données projet'!$E$11+1,1))</f>
        <v>433.03147896464901</v>
      </c>
      <c r="BJ56" s="59">
        <f t="shared" si="38"/>
        <v>419.62680748045614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41.354563372445895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41.354563372445895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65.19615056347287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</v>
      </c>
      <c r="BY56" s="12">
        <f>IF('Données projet'!$A$114&gt;35,BY55+BX56-CG55,IF(A56&lt;'Données projet'!$A$114,$BV$205^A56,IF(A56='Données projet'!$A$114,'Données projet'!$B$114,BY55+BX56-CG55)))</f>
        <v>239.99999999999997</v>
      </c>
      <c r="BZ56" s="13">
        <f>BY56*VLOOKUP('Données projet'!$B$12,Paramètres!$A$1:$I$89,3,0)*VLOOKUP('Données projet'!$B$12,Paramètres!$A$1:$I$89,5,0)</f>
        <v>228.38399999999999</v>
      </c>
      <c r="CA56" s="13">
        <f t="shared" si="39"/>
        <v>55.933121291087289</v>
      </c>
      <c r="CB56" s="20">
        <f t="shared" si="10"/>
        <v>495.18565291531036</v>
      </c>
      <c r="CC56" s="59">
        <f t="shared" si="11"/>
        <v>770.90487164804426</v>
      </c>
      <c r="CD56" s="59">
        <f ca="1">AVERAGE(OFFSET($CC$3,0,0,'Données projet'!$E$12+1,1))-AVERAGE(OFFSET($H$3,0,0,'Données projet'!$E$12+1,1))</f>
        <v>464.14483532651036</v>
      </c>
      <c r="CE56" s="59">
        <f t="shared" si="40"/>
        <v>478.54999024966878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44.044161099345267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44.044161099345267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65.19615056347287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7.8</v>
      </c>
      <c r="CT56" s="12">
        <f>IF('Données projet'!$A$140&gt;35,CT55+CS56-DB55,IF(A56&lt;'Données projet'!$A$140,$CQ$205^A56,IF(A56='Données projet'!$A$140,'Données projet'!$B$140,CT55+CS56-DB55)))</f>
        <v>221.40000000000018</v>
      </c>
      <c r="CU56" s="17">
        <f>CT56*VLOOKUP('Données projet'!$B$13,Paramètres!$A$1:$I$89,3,0)*VLOOKUP('Données projet'!$B$13,Paramètres!$A$1:$I$89,5,0)</f>
        <v>193.41504000000018</v>
      </c>
      <c r="CV56" s="13">
        <f t="shared" si="41"/>
        <v>48.294185132315114</v>
      </c>
      <c r="CW56" s="20">
        <f t="shared" si="13"/>
        <v>420.97690043878242</v>
      </c>
      <c r="CX56" s="59">
        <f t="shared" si="14"/>
        <v>696.69611917151633</v>
      </c>
      <c r="CY56" s="59">
        <f ca="1">AVERAGE(OFFSET($CX$3,0,0,'Données projet'!$E$13+1,1))-AVERAGE(OFFSET($H$3,0,0,'Données projet'!$E$13+1,1))</f>
        <v>331.14297110116479</v>
      </c>
      <c r="CZ56" s="59">
        <f t="shared" si="42"/>
        <v>397.33434551047685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50.403231225851542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50.403231225851542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65.19615056347287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255.00000000000006</v>
      </c>
      <c r="DP56" s="17">
        <f>DO56*VLOOKUP('Données projet'!$B$14,Paramètres!$A$1:$I$89,3,0)*VLOOKUP('Données projet'!$B$14,Paramètres!$A$1:$I$89,5,0)</f>
        <v>186.96600000000004</v>
      </c>
      <c r="DQ56" s="13">
        <f t="shared" si="43"/>
        <v>46.868551400324648</v>
      </c>
      <c r="DR56" s="20">
        <f t="shared" si="16"/>
        <v>407.26184368889881</v>
      </c>
      <c r="DS56" s="59">
        <f t="shared" si="17"/>
        <v>682.98106242163271</v>
      </c>
      <c r="DT56" s="59">
        <f ca="1">AVERAGE(OFFSET($DS$3,0,0,'Données projet'!$E$14+1,1))-AVERAGE(OFFSET($H$3,0,0,'Données projet'!$E$14+1,1))</f>
        <v>245.16221536020706</v>
      </c>
      <c r="DU56" s="59">
        <f t="shared" si="44"/>
        <v>222.86730804976878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65.19615056347287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7.4</v>
      </c>
      <c r="EJ56" s="12">
        <f>IF('Données projet'!$A$192&gt;35,EJ55+EI56-ER55,IF(A56&lt;'Données projet'!$A$192,$EG$205^A56,IF(A56='Données projet'!$A$192,'Données projet'!$B$192,EJ55+EI56-ER55)))</f>
        <v>264.2</v>
      </c>
      <c r="EK56" s="17">
        <f>EJ56*VLOOKUP('Données projet'!$B$15,Paramètres!$A$1:$I$89,3,0)*VLOOKUP('Données projet'!$B$15,Paramètres!$A$1:$I$89,5,0)</f>
        <v>210.19752</v>
      </c>
      <c r="EL56" s="13">
        <f t="shared" si="45"/>
        <v>51.978746425856599</v>
      </c>
      <c r="EM56" s="20">
        <f t="shared" si="19"/>
        <v>456.62366402503358</v>
      </c>
      <c r="EN56" s="59">
        <f t="shared" si="20"/>
        <v>732.34288275776748</v>
      </c>
      <c r="EO56" s="59">
        <f ca="1">AVERAGE(OFFSET($EN$3,0,0,'Données projet'!$E$15+1,1))-AVERAGE(OFFSET($H$3,0,0,'Données projet'!$E$15+1,1))</f>
        <v>364.9836612099819</v>
      </c>
      <c r="EP56" s="59">
        <f t="shared" si="46"/>
        <v>354.75746837578413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41.928501423751399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41.928501423751399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65.19615056347287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65.19615056347287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65.19615056347287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2.4290000000000003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8.9063333333333343</v>
      </c>
      <c r="H57" s="66">
        <f t="shared" si="1"/>
        <v>221.04133333333334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65.279486611398212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10.199999999999999</v>
      </c>
      <c r="N57" s="13">
        <f>IF('Données projet'!$A$36&gt;35,N56+M57-V56,IF(A57&lt;'Données projet'!$A$36,$K$205^A57,IF(A57='Données projet'!$A$36,'Données projet'!$B$36,N56+M57-V56)))</f>
        <v>243.79999999999998</v>
      </c>
      <c r="O57" s="13">
        <f>N57*VLOOKUP('Données projet'!$B$9,Paramètres!$A$1:$I$89,3,0)*VLOOKUP('Données projet'!$B$9,Paramètres!$A$1:$I$89,5,0)</f>
        <v>220.59023999999997</v>
      </c>
      <c r="P57" s="13">
        <f t="shared" si="33"/>
        <v>54.24315145708789</v>
      </c>
      <c r="Q57" s="20">
        <f t="shared" si="53"/>
        <v>478.66815678776129</v>
      </c>
      <c r="R57" s="59">
        <f t="shared" si="0"/>
        <v>754.69294102955473</v>
      </c>
      <c r="S57" s="59">
        <f ca="1">AVERAGE(OFFSET($R$3,0,0,'Données projet'!$E$9+1,1))-AVERAGE(OFFSET($H$3,0,0,'Données projet'!$E$9+1,1))</f>
        <v>455.60094939086878</v>
      </c>
      <c r="T57" s="59">
        <f t="shared" si="34"/>
        <v>287.49979934947112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38.595270792971881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38.595270792971881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65.279486611398212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9.8000000000000007</v>
      </c>
      <c r="AI57" s="13">
        <f>IF('Données projet'!$A$62&gt;35,AI56+AH57-AQ56,IF(A57&lt;'Données projet'!$A$62,$AF$205^A57,IF(A57='Données projet'!$A$62,'Données projet'!$B$62,AI56+AH57-AQ56)))</f>
        <v>287.2000000000001</v>
      </c>
      <c r="AJ57" s="13">
        <f>AI57*VLOOKUP('Données projet'!$B$10,Paramètres!$A$1:$I$89,3,0)*VLOOKUP('Données projet'!$B$10,Paramètres!$A$1:$I$89,5,0)</f>
        <v>224.01600000000008</v>
      </c>
      <c r="AK57" s="13">
        <f t="shared" si="35"/>
        <v>54.986822380896371</v>
      </c>
      <c r="AL57" s="20">
        <f t="shared" si="4"/>
        <v>485.92991564672792</v>
      </c>
      <c r="AM57" s="59">
        <f t="shared" si="5"/>
        <v>761.95469988852142</v>
      </c>
      <c r="AN57" s="59">
        <f ca="1">AVERAGE(OFFSET($AM$3,0,0,'Données projet'!$E$10+1,1))-AVERAGE(OFFSET($H$3,0,0,'Données projet'!$E$10+1,1))</f>
        <v>369.26509132111897</v>
      </c>
      <c r="AO57" s="59">
        <f t="shared" si="36"/>
        <v>350.51628439233525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39.529969165017562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39.529969165017562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65.279486611398212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7.4</v>
      </c>
      <c r="BD57" s="12">
        <f>IF('Données projet'!$A$88&gt;35,BD56+BC57-BL56,IF(A57&lt;'Données projet'!$A$88,$BA$205^A57,IF(A57='Données projet'!$A$88,'Données projet'!$B$88,BD56+BC57-BL56)))</f>
        <v>271.59999999999997</v>
      </c>
      <c r="BE57" s="13">
        <f>BD57*VLOOKUP('Données projet'!$B$11,Paramètres!$A$1:$I$89,3,0)*VLOOKUP('Données projet'!$B$11,Paramètres!$A$1:$I$89,5,0)</f>
        <v>262.69151999999997</v>
      </c>
      <c r="BF57" s="13">
        <f t="shared" si="37"/>
        <v>63.295756917241974</v>
      </c>
      <c r="BG57" s="20">
        <f t="shared" si="7"/>
        <v>567.76117396419647</v>
      </c>
      <c r="BH57" s="59">
        <f t="shared" si="8"/>
        <v>843.78595820598991</v>
      </c>
      <c r="BI57" s="59">
        <f ca="1">AVERAGE(OFFSET($BH$3,0,0,'Données projet'!$E$11+1,1))-AVERAGE(OFFSET($H$3,0,0,'Données projet'!$E$11+1,1))</f>
        <v>433.03147896464901</v>
      </c>
      <c r="BJ57" s="59">
        <f t="shared" si="38"/>
        <v>419.62680748045614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40.543625608505245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40.543625608505245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65.279486611398212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</v>
      </c>
      <c r="BY57" s="12">
        <f>IF('Données projet'!$A$114&gt;35,BY56+BX57-CG56,IF(A57&lt;'Données projet'!$A$114,$BV$205^A57,IF(A57='Données projet'!$A$114,'Données projet'!$B$114,BY56+BX57-CG56)))</f>
        <v>246.99999999999997</v>
      </c>
      <c r="BZ57" s="13">
        <f>BY57*VLOOKUP('Données projet'!$B$12,Paramètres!$A$1:$I$89,3,0)*VLOOKUP('Données projet'!$B$12,Paramètres!$A$1:$I$89,5,0)</f>
        <v>235.04519999999999</v>
      </c>
      <c r="CA57" s="13">
        <f t="shared" si="39"/>
        <v>57.372190275906782</v>
      </c>
      <c r="CB57" s="20">
        <f t="shared" si="10"/>
        <v>509.29362139720428</v>
      </c>
      <c r="CC57" s="59">
        <f t="shared" si="11"/>
        <v>785.31840563899777</v>
      </c>
      <c r="CD57" s="59">
        <f ca="1">AVERAGE(OFFSET($CC$3,0,0,'Données projet'!$E$12+1,1))-AVERAGE(OFFSET($H$3,0,0,'Données projet'!$E$12+1,1))</f>
        <v>464.14483532651036</v>
      </c>
      <c r="CE57" s="59">
        <f t="shared" si="40"/>
        <v>478.54999024966878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43.180481964472747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43.180481964472747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65.279486611398212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7.8</v>
      </c>
      <c r="CT57" s="12">
        <f>IF('Données projet'!$A$140&gt;35,CT56+CS57-DB56,IF(A57&lt;'Données projet'!$A$140,$CQ$205^A57,IF(A57='Données projet'!$A$140,'Données projet'!$B$140,CT56+CS57-DB56)))</f>
        <v>229.20000000000019</v>
      </c>
      <c r="CU57" s="17">
        <f>CT57*VLOOKUP('Données projet'!$B$13,Paramètres!$A$1:$I$89,3,0)*VLOOKUP('Données projet'!$B$13,Paramètres!$A$1:$I$89,5,0)</f>
        <v>200.22912000000019</v>
      </c>
      <c r="CV57" s="13">
        <f t="shared" si="41"/>
        <v>49.794518010766396</v>
      </c>
      <c r="CW57" s="20">
        <f t="shared" si="13"/>
        <v>435.45783620208516</v>
      </c>
      <c r="CX57" s="59">
        <f t="shared" si="14"/>
        <v>711.48262044387866</v>
      </c>
      <c r="CY57" s="59">
        <f ca="1">AVERAGE(OFFSET($CX$3,0,0,'Données projet'!$E$13+1,1))-AVERAGE(OFFSET($H$3,0,0,'Données projet'!$E$13+1,1))</f>
        <v>331.14297110116479</v>
      </c>
      <c r="CZ57" s="59">
        <f t="shared" si="42"/>
        <v>397.33434551047685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49.414854604448031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49.414854604448031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65.279486611398212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255.00000000000006</v>
      </c>
      <c r="DP57" s="17">
        <f>DO57*VLOOKUP('Données projet'!$B$14,Paramètres!$A$1:$I$89,3,0)*VLOOKUP('Données projet'!$B$14,Paramètres!$A$1:$I$89,5,0)</f>
        <v>186.96600000000004</v>
      </c>
      <c r="DQ57" s="13">
        <f t="shared" si="43"/>
        <v>46.868551400324648</v>
      </c>
      <c r="DR57" s="20">
        <f t="shared" si="16"/>
        <v>407.26184368889881</v>
      </c>
      <c r="DS57" s="59">
        <f t="shared" si="17"/>
        <v>683.28662793069225</v>
      </c>
      <c r="DT57" s="59">
        <f ca="1">AVERAGE(OFFSET($DS$3,0,0,'Données projet'!$E$14+1,1))-AVERAGE(OFFSET($H$3,0,0,'Données projet'!$E$14+1,1))</f>
        <v>245.16221536020706</v>
      </c>
      <c r="DU57" s="59">
        <f t="shared" si="44"/>
        <v>222.86730804976878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65.279486611398212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7.4</v>
      </c>
      <c r="EJ57" s="12">
        <f>IF('Données projet'!$A$192&gt;35,EJ56+EI57-ER56,IF(A57&lt;'Données projet'!$A$192,$EG$205^A57,IF(A57='Données projet'!$A$192,'Données projet'!$B$192,EJ56+EI57-ER56)))</f>
        <v>271.59999999999997</v>
      </c>
      <c r="EK57" s="17">
        <f>EJ57*VLOOKUP('Données projet'!$B$15,Paramètres!$A$1:$I$89,3,0)*VLOOKUP('Données projet'!$B$15,Paramètres!$A$1:$I$89,5,0)</f>
        <v>216.08496</v>
      </c>
      <c r="EL57" s="13">
        <f t="shared" si="45"/>
        <v>53.26308393083157</v>
      </c>
      <c r="EM57" s="20">
        <f t="shared" si="19"/>
        <v>469.11450984619825</v>
      </c>
      <c r="EN57" s="59">
        <f t="shared" si="20"/>
        <v>745.13929408799163</v>
      </c>
      <c r="EO57" s="59">
        <f ca="1">AVERAGE(OFFSET($EN$3,0,0,'Données projet'!$E$15+1,1))-AVERAGE(OFFSET($H$3,0,0,'Données projet'!$E$15+1,1))</f>
        <v>364.9836612099819</v>
      </c>
      <c r="EP57" s="59">
        <f t="shared" si="46"/>
        <v>354.75746837578413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41.106309084692292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41.106309084692292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65.279486611398212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65.279486611398212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65.279486611398212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2.4290000000000003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8.9063333333333343</v>
      </c>
      <c r="H58" s="66">
        <f t="shared" si="1"/>
        <v>221.04133333333334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65.361376965203547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254</v>
      </c>
      <c r="L58" s="12">
        <f>VLOOKUP(A58,'Données projet'!$A$35:$I$55,9,0)</f>
        <v>10.199999999999999</v>
      </c>
      <c r="M58" s="12">
        <f t="array" ref="M58">INDEX(L:L,MIN(IF(ISNUMBER(L58:L254),ROW(L58:L254),"")))</f>
        <v>10.199999999999999</v>
      </c>
      <c r="N58" s="13">
        <f>IF('Données projet'!$A$36&gt;35,N57+M58-V57,IF(A58&lt;'Données projet'!$A$36,$K$205^A58,IF(A58='Données projet'!$A$36,'Données projet'!$B$36,N57+M58-V57)))</f>
        <v>253.99999999999997</v>
      </c>
      <c r="O58" s="13">
        <f>N58*VLOOKUP('Données projet'!$B$9,Paramètres!$A$1:$I$89,3,0)*VLOOKUP('Données projet'!$B$9,Paramètres!$A$1:$I$89,5,0)</f>
        <v>229.81919999999997</v>
      </c>
      <c r="P58" s="13">
        <f t="shared" si="33"/>
        <v>56.243586554989342</v>
      </c>
      <c r="Q58" s="20">
        <f t="shared" si="53"/>
        <v>498.22601991660639</v>
      </c>
      <c r="R58" s="59">
        <f t="shared" si="0"/>
        <v>774.55106878901938</v>
      </c>
      <c r="S58" s="59">
        <f ca="1">AVERAGE(OFFSET($R$3,0,0,'Données projet'!$E$9+1,1))-AVERAGE(OFFSET($H$3,0,0,'Données projet'!$E$9+1,1))</f>
        <v>455.60094939086878</v>
      </c>
      <c r="T58" s="59">
        <f t="shared" si="34"/>
        <v>287.49979934947112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28</v>
      </c>
      <c r="W58" s="16">
        <f>IF(ISNA(VLOOKUP(A58,'Données projet'!$A$35:$I$55,5,0)),0%,VLOOKUP(A58,'Données projet'!$A$35:$I$55,5,0)*VLOOKUP('Données projet'!$B$9,Paramètres!$A$1:$I$89,7,0))</f>
        <v>0.43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49.881205450305444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49.881205450305444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65.361376965203547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297</v>
      </c>
      <c r="AG58" s="12">
        <f>VLOOKUP(A58,'Données projet'!$A$61:$I$81,9,0)</f>
        <v>9.8000000000000007</v>
      </c>
      <c r="AH58" s="12">
        <f t="array" ref="AH58">INDEX(AG:AG,MIN(IF(ISNUMBER(AG58:AG254),ROW(AG58:AG254),"")))</f>
        <v>9.8000000000000007</v>
      </c>
      <c r="AI58" s="13">
        <f>IF('Données projet'!$A$62&gt;35,AI57+AH58-AQ57,IF(A58&lt;'Données projet'!$A$62,$AF$205^A58,IF(A58='Données projet'!$A$62,'Données projet'!$B$62,AI57+AH58-AQ57)))</f>
        <v>297.00000000000011</v>
      </c>
      <c r="AJ58" s="13">
        <f>AI58*VLOOKUP('Données projet'!$B$10,Paramètres!$A$1:$I$89,3,0)*VLOOKUP('Données projet'!$B$10,Paramètres!$A$1:$I$89,5,0)</f>
        <v>231.66000000000011</v>
      </c>
      <c r="AK58" s="13">
        <f t="shared" si="35"/>
        <v>56.641461975682823</v>
      </c>
      <c r="AL58" s="20">
        <f t="shared" si="4"/>
        <v>502.1250462743144</v>
      </c>
      <c r="AM58" s="59">
        <f t="shared" si="5"/>
        <v>778.45009514672734</v>
      </c>
      <c r="AN58" s="59">
        <f ca="1">AVERAGE(OFFSET($AM$3,0,0,'Données projet'!$E$10+1,1))-AVERAGE(OFFSET($H$3,0,0,'Données projet'!$E$10+1,1))</f>
        <v>369.26509132111897</v>
      </c>
      <c r="AO58" s="59">
        <f t="shared" si="36"/>
        <v>350.51628439233525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35</v>
      </c>
      <c r="AR58" s="16">
        <f>IF(ISNA(VLOOKUP(A58,'Données projet'!$A$61:$I$81,5,0)),0%,VLOOKUP(A58,'Données projet'!$A$61:$I$81,5,0)*VLOOKUP('Données projet'!$B$10,Paramètres!$A$1:$I$89,7,0))</f>
        <v>0.43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51.731927365929309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51.731927365929309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65.361376965203547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279</v>
      </c>
      <c r="BB58" s="12">
        <f>VLOOKUP(A58,'Données projet'!$A$87:$I$107,9,0)</f>
        <v>7.4</v>
      </c>
      <c r="BC58" s="12">
        <f t="array" ref="BC58">INDEX(BB:BB,MIN(IF(ISNUMBER(BB58:BB254),ROW(BB58:BB254),"")))</f>
        <v>7.4</v>
      </c>
      <c r="BD58" s="12">
        <f>IF('Données projet'!$A$88&gt;35,BD57+BC58-BL57,IF(A58&lt;'Données projet'!$A$88,$BA$205^A58,IF(A58='Données projet'!$A$88,'Données projet'!$B$88,BD57+BC58-BL57)))</f>
        <v>278.99999999999994</v>
      </c>
      <c r="BE58" s="13">
        <f>BD58*VLOOKUP('Données projet'!$B$11,Paramètres!$A$1:$I$89,3,0)*VLOOKUP('Données projet'!$B$11,Paramètres!$A$1:$I$89,5,0)</f>
        <v>269.84879999999993</v>
      </c>
      <c r="BF58" s="13">
        <f t="shared" si="37"/>
        <v>64.817179785761795</v>
      </c>
      <c r="BG58" s="20">
        <f t="shared" si="7"/>
        <v>582.87658146020169</v>
      </c>
      <c r="BH58" s="59">
        <f t="shared" si="8"/>
        <v>859.20163033261474</v>
      </c>
      <c r="BI58" s="59">
        <f ca="1">AVERAGE(OFFSET($BH$3,0,0,'Données projet'!$E$11+1,1))-AVERAGE(OFFSET($H$3,0,0,'Données projet'!$E$11+1,1))</f>
        <v>433.03147896464901</v>
      </c>
      <c r="BJ58" s="59">
        <f t="shared" si="38"/>
        <v>419.62680748045614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16</v>
      </c>
      <c r="BM58" s="16">
        <f>IF(ISNA(VLOOKUP(A58,'Données projet'!$A$87:$I$107,5,0)),0%,VLOOKUP(A58,'Données projet'!$A$87:$I$107,5,0)*VLOOKUP('Données projet'!$B$11,Paramètres!$A$1:$I$89,7,0))</f>
        <v>0.43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47.104761182952046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47.104761182952046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65.361376965203547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254</v>
      </c>
      <c r="BW58" s="12">
        <f>VLOOKUP(A58,'Données projet'!$A$113:$I$133,9,0)</f>
        <v>7</v>
      </c>
      <c r="BX58" s="12">
        <f t="array" ref="BX58">INDEX(BW:BW,MIN(IF(ISNUMBER(BW58:BW254),ROW(BW58:BW254),"")))</f>
        <v>7</v>
      </c>
      <c r="BY58" s="12">
        <f>IF('Données projet'!$A$114&gt;35,BY57+BX58-CG57,IF(A58&lt;'Données projet'!$A$114,$BV$205^A58,IF(A58='Données projet'!$A$114,'Données projet'!$B$114,BY57+BX58-CG57)))</f>
        <v>253.99999999999997</v>
      </c>
      <c r="BZ58" s="13">
        <f>BY58*VLOOKUP('Données projet'!$B$12,Paramètres!$A$1:$I$89,3,0)*VLOOKUP('Données projet'!$B$12,Paramètres!$A$1:$I$89,5,0)</f>
        <v>241.70639999999997</v>
      </c>
      <c r="CA58" s="13">
        <f t="shared" si="39"/>
        <v>58.806519231842536</v>
      </c>
      <c r="CB58" s="20">
        <f t="shared" si="10"/>
        <v>523.39333432879232</v>
      </c>
      <c r="CC58" s="59">
        <f t="shared" si="11"/>
        <v>799.71838320120537</v>
      </c>
      <c r="CD58" s="59">
        <f ca="1">AVERAGE(OFFSET($CC$3,0,0,'Données projet'!$E$12+1,1))-AVERAGE(OFFSET($H$3,0,0,'Données projet'!$E$12+1,1))</f>
        <v>464.14483532651036</v>
      </c>
      <c r="CE58" s="59">
        <f t="shared" si="40"/>
        <v>478.54999024966878</v>
      </c>
      <c r="CF58" s="15">
        <f>IF(ISNA(VLOOKUP(A58,'Données projet'!$A$113:$I$133,3,0)),0,VLOOKUP(A58,'Données projet'!$A$113:$I$133,3,0))</f>
        <v>10</v>
      </c>
      <c r="CG58" s="15">
        <f>IF(ISNA(VLOOKUP(A58,'Données projet'!$A$113:$I$133,4,0)),0,VLOOKUP(A58,'Données projet'!$A$113:$I$133,4,0))</f>
        <v>30</v>
      </c>
      <c r="CH58" s="16">
        <f>IF(ISNA(VLOOKUP(A58,'Données projet'!$A$113:$I$133,5,0)),0%,VLOOKUP(A58,'Données projet'!$A$113:$I$133,5,0)*VLOOKUP('Données projet'!$B$12,Paramètres!$A$1:$I$89,7,0))</f>
        <v>0.43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55.904095460452687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55.904095460452687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65.361376965203547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237</v>
      </c>
      <c r="CR58" s="12">
        <f>VLOOKUP(A58,'Données projet'!$A$139:$I$159,9,0)</f>
        <v>7.8</v>
      </c>
      <c r="CS58" s="12">
        <f t="array" ref="CS58">INDEX(CR:CR,MIN(IF(ISNUMBER(CR58:CR254),ROW(CR58:CR254),"")))</f>
        <v>7.8</v>
      </c>
      <c r="CT58" s="12">
        <f>IF('Données projet'!$A$140&gt;35,CT57+CS58-DB57,IF(A58&lt;'Données projet'!$A$140,$CQ$205^A58,IF(A58='Données projet'!$A$140,'Données projet'!$B$140,CT57+CS58-DB57)))</f>
        <v>237.0000000000002</v>
      </c>
      <c r="CU58" s="17">
        <f>CT58*VLOOKUP('Données projet'!$B$13,Paramètres!$A$1:$I$89,3,0)*VLOOKUP('Données projet'!$B$13,Paramètres!$A$1:$I$89,5,0)</f>
        <v>207.04320000000018</v>
      </c>
      <c r="CV58" s="13">
        <f t="shared" si="41"/>
        <v>51.28891823180637</v>
      </c>
      <c r="CW58" s="20">
        <f t="shared" si="13"/>
        <v>449.92843925372966</v>
      </c>
      <c r="CX58" s="59">
        <f t="shared" si="14"/>
        <v>726.25348812614266</v>
      </c>
      <c r="CY58" s="59">
        <f ca="1">AVERAGE(OFFSET($CX$3,0,0,'Données projet'!$E$13+1,1))-AVERAGE(OFFSET($H$3,0,0,'Données projet'!$E$13+1,1))</f>
        <v>331.14297110116479</v>
      </c>
      <c r="CZ58" s="59">
        <f t="shared" si="42"/>
        <v>397.33434551047685</v>
      </c>
      <c r="DA58" s="15">
        <f>IF(ISNA(VLOOKUP(A58,'Données projet'!$A$139:$I$159,3,0)),0,VLOOKUP(A58,'Données projet'!$A$139:$I$159,3,0))</f>
        <v>9</v>
      </c>
      <c r="DB58" s="15">
        <f>IF(ISNA(VLOOKUP(A58,'Données projet'!$A$139:$I$159,4,0)),0,VLOOKUP(A58,'Données projet'!$A$139:$I$159,4,0))</f>
        <v>29</v>
      </c>
      <c r="DC58" s="16">
        <f>IF(ISNA(VLOOKUP(A58,'Données projet'!$A$139:$I$159,5,0)),0%,VLOOKUP(A58,'Données projet'!$A$139:$I$159,5,0)*VLOOKUP('Données projet'!$B$13,Paramètres!$A$1:$I$89,7,0))</f>
        <v>0.43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60.488623822533043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60.488623822533043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65.361376965203547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255.00000000000006</v>
      </c>
      <c r="DP58" s="17">
        <f>DO58*VLOOKUP('Données projet'!$B$14,Paramètres!$A$1:$I$89,3,0)*VLOOKUP('Données projet'!$B$14,Paramètres!$A$1:$I$89,5,0)</f>
        <v>186.96600000000004</v>
      </c>
      <c r="DQ58" s="13">
        <f t="shared" si="43"/>
        <v>46.868551400324648</v>
      </c>
      <c r="DR58" s="20">
        <f t="shared" si="16"/>
        <v>407.26184368889881</v>
      </c>
      <c r="DS58" s="59">
        <f t="shared" si="17"/>
        <v>683.58689256131174</v>
      </c>
      <c r="DT58" s="59">
        <f ca="1">AVERAGE(OFFSET($DS$3,0,0,'Données projet'!$E$14+1,1))-AVERAGE(OFFSET($H$3,0,0,'Données projet'!$E$14+1,1))</f>
        <v>245.16221536020706</v>
      </c>
      <c r="DU58" s="59">
        <f t="shared" si="44"/>
        <v>222.86730804976878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65.361376965203547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279</v>
      </c>
      <c r="EH58" s="12">
        <f>VLOOKUP(A58,'Données projet'!$A$191:$I$211,9,0)</f>
        <v>7.4</v>
      </c>
      <c r="EI58" s="12">
        <f t="array" ref="EI58">INDEX(EH:EH,MIN(IF(ISNUMBER(EH58:EH254),ROW(EH58:EH254),"")))</f>
        <v>7.4</v>
      </c>
      <c r="EJ58" s="12">
        <f>IF('Données projet'!$A$192&gt;35,EJ57+EI58-ER57,IF(A58&lt;'Données projet'!$A$192,$EG$205^A58,IF(A58='Données projet'!$A$192,'Données projet'!$B$192,EJ57+EI58-ER57)))</f>
        <v>278.99999999999994</v>
      </c>
      <c r="EK58" s="17">
        <f>EJ58*VLOOKUP('Données projet'!$B$15,Paramètres!$A$1:$I$89,3,0)*VLOOKUP('Données projet'!$B$15,Paramètres!$A$1:$I$89,5,0)</f>
        <v>221.97239999999996</v>
      </c>
      <c r="EL58" s="13">
        <f t="shared" si="45"/>
        <v>54.543354171476821</v>
      </c>
      <c r="EM58" s="20">
        <f t="shared" si="19"/>
        <v>481.59827184865543</v>
      </c>
      <c r="EN58" s="59">
        <f t="shared" si="20"/>
        <v>757.92332072106842</v>
      </c>
      <c r="EO58" s="59">
        <f ca="1">AVERAGE(OFFSET($EN$3,0,0,'Données projet'!$E$15+1,1))-AVERAGE(OFFSET($H$3,0,0,'Données projet'!$E$15+1,1))</f>
        <v>364.9836612099819</v>
      </c>
      <c r="EP58" s="59">
        <f t="shared" si="46"/>
        <v>354.75746837578413</v>
      </c>
      <c r="EQ58" s="15">
        <f>IF(ISNA(VLOOKUP(A58,'Données projet'!$A$191:$I$211,3,0)),0,VLOOKUP(A58,'Données projet'!$A$191:$I$211,3,0))</f>
        <v>9</v>
      </c>
      <c r="ER58" s="15">
        <f>IF(ISNA(VLOOKUP(A58,'Données projet'!$A$191:$I$211,4,0)),0,VLOOKUP(A58,'Données projet'!$A$191:$I$211,4,0))</f>
        <v>16</v>
      </c>
      <c r="ES58" s="16">
        <f>IF(ISNA(VLOOKUP(A58,'Données projet'!$A$191:$I$211,5,0)),0%,VLOOKUP(A58,'Données projet'!$A$191:$I$211,5,0)*VLOOKUP('Données projet'!$B$15,Paramètres!$A$1:$I$89,7,0))</f>
        <v>0.53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47.758503179864732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47.758503179864732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65.361376965203547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65.361376965203547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65.361376965203547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2.4290000000000003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8.9063333333333343</v>
      </c>
      <c r="H59" s="66">
        <f t="shared" si="1"/>
        <v>221.04133333333334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65.441846704449745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9.4</v>
      </c>
      <c r="N59" s="13">
        <f>IF('Données projet'!$A$36&gt;35,N58+M59-V58,IF(A59&lt;'Données projet'!$A$36,$K$205^A59,IF(A59='Données projet'!$A$36,'Données projet'!$B$36,N58+M59-V58)))</f>
        <v>235.39999999999998</v>
      </c>
      <c r="O59" s="13">
        <f>N59*VLOOKUP('Données projet'!$B$9,Paramètres!$A$1:$I$89,3,0)*VLOOKUP('Données projet'!$B$9,Paramètres!$A$1:$I$89,5,0)</f>
        <v>212.98991999999998</v>
      </c>
      <c r="P59" s="13">
        <f t="shared" si="33"/>
        <v>52.588419883221171</v>
      </c>
      <c r="Q59" s="20">
        <f t="shared" si="53"/>
        <v>462.54894196327677</v>
      </c>
      <c r="R59" s="59">
        <f t="shared" si="0"/>
        <v>739.1690465462591</v>
      </c>
      <c r="S59" s="59">
        <f ca="1">AVERAGE(OFFSET($R$3,0,0,'Données projet'!$E$9+1,1))-AVERAGE(OFFSET($H$3,0,0,'Données projet'!$E$9+1,1))</f>
        <v>455.60094939086878</v>
      </c>
      <c r="T59" s="59">
        <f t="shared" si="34"/>
        <v>287.49979934947112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48.903065435956108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48.903065435956108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65.441846704449745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9.6</v>
      </c>
      <c r="AI59" s="13">
        <f>IF('Données projet'!$A$62&gt;35,AI58+AH59-AQ58,IF(A59&lt;'Données projet'!$A$62,$AF$205^A59,IF(A59='Données projet'!$A$62,'Données projet'!$B$62,AI58+AH59-AQ58)))</f>
        <v>271.60000000000014</v>
      </c>
      <c r="AJ59" s="13">
        <f>AI59*VLOOKUP('Données projet'!$B$10,Paramètres!$A$1:$I$89,3,0)*VLOOKUP('Données projet'!$B$10,Paramètres!$A$1:$I$89,5,0)</f>
        <v>211.84800000000013</v>
      </c>
      <c r="AK59" s="13">
        <f t="shared" si="35"/>
        <v>52.33921403960656</v>
      </c>
      <c r="AL59" s="20">
        <f t="shared" si="4"/>
        <v>460.12606445231495</v>
      </c>
      <c r="AM59" s="59">
        <f t="shared" si="5"/>
        <v>736.74616903529727</v>
      </c>
      <c r="AN59" s="59">
        <f ca="1">AVERAGE(OFFSET($AM$3,0,0,'Données projet'!$E$10+1,1))-AVERAGE(OFFSET($H$3,0,0,'Données projet'!$E$10+1,1))</f>
        <v>369.26509132111897</v>
      </c>
      <c r="AO59" s="59">
        <f t="shared" si="36"/>
        <v>350.51628439233525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50.717495823643496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50.717495823643496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65.441846704449745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6.2</v>
      </c>
      <c r="BD59" s="12">
        <f>IF('Données projet'!$A$88&gt;35,BD58+BC59-BL58,IF(A59&lt;'Données projet'!$A$88,$BA$205^A59,IF(A59='Données projet'!$A$88,'Données projet'!$B$88,BD58+BC59-BL58)))</f>
        <v>269.19999999999993</v>
      </c>
      <c r="BE59" s="13">
        <f>BD59*VLOOKUP('Données projet'!$B$11,Paramètres!$A$1:$I$89,3,0)*VLOOKUP('Données projet'!$B$11,Paramètres!$A$1:$I$89,5,0)</f>
        <v>260.37023999999997</v>
      </c>
      <c r="BF59" s="13">
        <f t="shared" si="37"/>
        <v>62.801291625234725</v>
      </c>
      <c r="BG59" s="20">
        <f t="shared" si="7"/>
        <v>562.85708424728375</v>
      </c>
      <c r="BH59" s="59">
        <f t="shared" si="8"/>
        <v>839.47718883026619</v>
      </c>
      <c r="BI59" s="59">
        <f ca="1">AVERAGE(OFFSET($BH$3,0,0,'Données projet'!$E$11+1,1))-AVERAGE(OFFSET($H$3,0,0,'Données projet'!$E$11+1,1))</f>
        <v>433.03147896464901</v>
      </c>
      <c r="BJ59" s="59">
        <f t="shared" si="38"/>
        <v>419.62680748045614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46.181065547221721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46.181065547221721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65.441846704449745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6.6</v>
      </c>
      <c r="BY59" s="12">
        <f>IF('Données projet'!$A$114&gt;35,BY58+BX59-CG58,IF(A59&lt;'Données projet'!$A$114,$BV$205^A59,IF(A59='Données projet'!$A$114,'Données projet'!$B$114,BY58+BX59-CG58)))</f>
        <v>230.59999999999997</v>
      </c>
      <c r="BZ59" s="13">
        <f>BY59*VLOOKUP('Données projet'!$B$12,Paramètres!$A$1:$I$89,3,0)*VLOOKUP('Données projet'!$B$12,Paramètres!$A$1:$I$89,5,0)</f>
        <v>219.43895999999995</v>
      </c>
      <c r="CA59" s="13">
        <f t="shared" si="39"/>
        <v>53.992928333089367</v>
      </c>
      <c r="CB59" s="20">
        <f t="shared" si="10"/>
        <v>476.22720551346384</v>
      </c>
      <c r="CC59" s="59">
        <f t="shared" si="11"/>
        <v>752.84731009644622</v>
      </c>
      <c r="CD59" s="59">
        <f ca="1">AVERAGE(OFFSET($CC$3,0,0,'Données projet'!$E$12+1,1))-AVERAGE(OFFSET($H$3,0,0,'Données projet'!$E$12+1,1))</f>
        <v>464.14483532651036</v>
      </c>
      <c r="CE59" s="59">
        <f t="shared" si="40"/>
        <v>478.54999024966878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54.807850246604531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54.807850246604531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65.441846704449745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6.8</v>
      </c>
      <c r="CT59" s="12">
        <f>IF('Données projet'!$A$140&gt;35,CT58+CS59-DB58,IF(A59&lt;'Données projet'!$A$140,$CQ$205^A59,IF(A59='Données projet'!$A$140,'Données projet'!$B$140,CT58+CS59-DB58)))</f>
        <v>214.80000000000021</v>
      </c>
      <c r="CU59" s="17">
        <f>CT59*VLOOKUP('Données projet'!$B$13,Paramètres!$A$1:$I$89,3,0)*VLOOKUP('Données projet'!$B$13,Paramètres!$A$1:$I$89,5,0)</f>
        <v>187.6492800000002</v>
      </c>
      <c r="CV59" s="13">
        <f t="shared" si="41"/>
        <v>47.019866076567546</v>
      </c>
      <c r="CW59" s="20">
        <f t="shared" si="13"/>
        <v>408.71542941668878</v>
      </c>
      <c r="CX59" s="59">
        <f t="shared" si="14"/>
        <v>685.33553399967116</v>
      </c>
      <c r="CY59" s="59">
        <f ca="1">AVERAGE(OFFSET($CX$3,0,0,'Données projet'!$E$13+1,1))-AVERAGE(OFFSET($H$3,0,0,'Données projet'!$E$13+1,1))</f>
        <v>331.14297110116479</v>
      </c>
      <c r="CZ59" s="59">
        <f t="shared" si="42"/>
        <v>397.33434551047685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59.302478803790677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59.302478803790677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65.441846704449745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255.00000000000006</v>
      </c>
      <c r="DP59" s="17">
        <f>DO59*VLOOKUP('Données projet'!$B$14,Paramètres!$A$1:$I$89,3,0)*VLOOKUP('Données projet'!$B$14,Paramètres!$A$1:$I$89,5,0)</f>
        <v>186.96600000000004</v>
      </c>
      <c r="DQ59" s="13">
        <f t="shared" si="43"/>
        <v>46.868551400324648</v>
      </c>
      <c r="DR59" s="20">
        <f t="shared" si="16"/>
        <v>407.26184368889881</v>
      </c>
      <c r="DS59" s="59">
        <f t="shared" si="17"/>
        <v>683.88194827188113</v>
      </c>
      <c r="DT59" s="59">
        <f ca="1">AVERAGE(OFFSET($DS$3,0,0,'Données projet'!$E$14+1,1))-AVERAGE(OFFSET($H$3,0,0,'Données projet'!$E$14+1,1))</f>
        <v>245.16221536020706</v>
      </c>
      <c r="DU59" s="59">
        <f t="shared" si="44"/>
        <v>222.86730804976878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65.441846704449745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6.2</v>
      </c>
      <c r="EJ59" s="12">
        <f>IF('Données projet'!$A$192&gt;35,EJ58+EI59-ER58,IF(A59&lt;'Données projet'!$A$192,$EG$205^A59,IF(A59='Données projet'!$A$192,'Données projet'!$B$192,EJ58+EI59-ER58)))</f>
        <v>269.19999999999993</v>
      </c>
      <c r="EK59" s="17">
        <f>EJ59*VLOOKUP('Données projet'!$B$15,Paramètres!$A$1:$I$89,3,0)*VLOOKUP('Données projet'!$B$15,Paramètres!$A$1:$I$89,5,0)</f>
        <v>214.17551999999998</v>
      </c>
      <c r="EL59" s="13">
        <f t="shared" si="45"/>
        <v>52.846993696165399</v>
      </c>
      <c r="EM59" s="20">
        <f t="shared" si="19"/>
        <v>465.06421135415468</v>
      </c>
      <c r="EN59" s="59">
        <f t="shared" si="20"/>
        <v>741.68431593713706</v>
      </c>
      <c r="EO59" s="59">
        <f ca="1">AVERAGE(OFFSET($EN$3,0,0,'Données projet'!$E$15+1,1))-AVERAGE(OFFSET($H$3,0,0,'Données projet'!$E$15+1,1))</f>
        <v>364.9836612099819</v>
      </c>
      <c r="EP59" s="59">
        <f t="shared" si="46"/>
        <v>354.75746837578413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46.821988062318198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46.821988062318198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65.441846704449745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65.441846704449745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65.441846704449745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2.4290000000000003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8.9063333333333343</v>
      </c>
      <c r="H60" s="66">
        <f t="shared" si="1"/>
        <v>221.04133333333334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65.52092047362342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9.4</v>
      </c>
      <c r="N60" s="13">
        <f>IF('Données projet'!$A$36&gt;35,N59+M60-V59,IF(A60&lt;'Données projet'!$A$36,$K$205^A60,IF(A60='Données projet'!$A$36,'Données projet'!$B$36,N59+M60-V59)))</f>
        <v>244.79999999999998</v>
      </c>
      <c r="O60" s="13">
        <f>N60*VLOOKUP('Données projet'!$B$9,Paramètres!$A$1:$I$89,3,0)*VLOOKUP('Données projet'!$B$9,Paramètres!$A$1:$I$89,5,0)</f>
        <v>221.49503999999999</v>
      </c>
      <c r="P60" s="13">
        <f t="shared" si="33"/>
        <v>54.439697086174412</v>
      </c>
      <c r="Q60" s="20">
        <f t="shared" si="53"/>
        <v>480.58633375842032</v>
      </c>
      <c r="R60" s="59">
        <f t="shared" si="0"/>
        <v>757.4963754950395</v>
      </c>
      <c r="S60" s="59">
        <f ca="1">AVERAGE(OFFSET($R$3,0,0,'Données projet'!$E$9+1,1))-AVERAGE(OFFSET($H$3,0,0,'Données projet'!$E$9+1,1))</f>
        <v>455.60094939086878</v>
      </c>
      <c r="T60" s="59">
        <f t="shared" si="34"/>
        <v>287.49979934947112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47.944106150681662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47.944106150681662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65.52092047362342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9.6</v>
      </c>
      <c r="AI60" s="13">
        <f>IF('Données projet'!$A$62&gt;35,AI59+AH60-AQ59,IF(A60&lt;'Données projet'!$A$62,$AF$205^A60,IF(A60='Données projet'!$A$62,'Données projet'!$B$62,AI59+AH60-AQ59)))</f>
        <v>281.20000000000016</v>
      </c>
      <c r="AJ60" s="13">
        <f>AI60*VLOOKUP('Données projet'!$B$10,Paramètres!$A$1:$I$89,3,0)*VLOOKUP('Données projet'!$B$10,Paramètres!$A$1:$I$89,5,0)</f>
        <v>219.33600000000013</v>
      </c>
      <c r="AK60" s="13">
        <f t="shared" si="35"/>
        <v>53.97054322228994</v>
      </c>
      <c r="AL60" s="20">
        <f t="shared" si="4"/>
        <v>476.00889611215524</v>
      </c>
      <c r="AM60" s="59">
        <f t="shared" si="5"/>
        <v>752.91893784877448</v>
      </c>
      <c r="AN60" s="59">
        <f ca="1">AVERAGE(OFFSET($AM$3,0,0,'Données projet'!$E$10+1,1))-AVERAGE(OFFSET($H$3,0,0,'Données projet'!$E$10+1,1))</f>
        <v>369.26509132111897</v>
      </c>
      <c r="AO60" s="59">
        <f t="shared" si="36"/>
        <v>350.51628439233525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49.722956665159757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49.722956665159757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65.52092047362342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6.2</v>
      </c>
      <c r="BD60" s="12">
        <f>IF('Données projet'!$A$88&gt;35,BD59+BC60-BL59,IF(A60&lt;'Données projet'!$A$88,$BA$205^A60,IF(A60='Données projet'!$A$88,'Données projet'!$B$88,BD59+BC60-BL59)))</f>
        <v>275.39999999999992</v>
      </c>
      <c r="BE60" s="13">
        <f>BD60*VLOOKUP('Données projet'!$B$11,Paramètres!$A$1:$I$89,3,0)*VLOOKUP('Données projet'!$B$11,Paramètres!$A$1:$I$89,5,0)</f>
        <v>266.36687999999992</v>
      </c>
      <c r="BF60" s="13">
        <f t="shared" si="37"/>
        <v>64.077622653233107</v>
      </c>
      <c r="BG60" s="20">
        <f t="shared" si="7"/>
        <v>575.52417545438084</v>
      </c>
      <c r="BH60" s="59">
        <f t="shared" si="8"/>
        <v>852.43421719100002</v>
      </c>
      <c r="BI60" s="59">
        <f ca="1">AVERAGE(OFFSET($BH$3,0,0,'Données projet'!$E$11+1,1))-AVERAGE(OFFSET($H$3,0,0,'Données projet'!$E$11+1,1))</f>
        <v>433.03147896464901</v>
      </c>
      <c r="BJ60" s="59">
        <f t="shared" si="38"/>
        <v>419.62680748045614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45.275483019509359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45.275483019509359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65.52092047362342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6.6</v>
      </c>
      <c r="BY60" s="12">
        <f>IF('Données projet'!$A$114&gt;35,BY59+BX60-CG59,IF(A60&lt;'Données projet'!$A$114,$BV$205^A60,IF(A60='Données projet'!$A$114,'Données projet'!$B$114,BY59+BX60-CG59)))</f>
        <v>237.19999999999996</v>
      </c>
      <c r="BZ60" s="13">
        <f>BY60*VLOOKUP('Données projet'!$B$12,Paramètres!$A$1:$I$89,3,0)*VLOOKUP('Données projet'!$B$12,Paramètres!$A$1:$I$89,5,0)</f>
        <v>225.71951999999999</v>
      </c>
      <c r="CA60" s="13">
        <f t="shared" si="39"/>
        <v>55.356132169127413</v>
      </c>
      <c r="CB60" s="20">
        <f t="shared" si="10"/>
        <v>489.54009419456355</v>
      </c>
      <c r="CC60" s="59">
        <f t="shared" si="11"/>
        <v>766.45013593118279</v>
      </c>
      <c r="CD60" s="59">
        <f ca="1">AVERAGE(OFFSET($CC$3,0,0,'Données projet'!$E$12+1,1))-AVERAGE(OFFSET($H$3,0,0,'Données projet'!$E$12+1,1))</f>
        <v>464.14483532651036</v>
      </c>
      <c r="CE60" s="59">
        <f t="shared" si="40"/>
        <v>478.54999024966878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53.733101732756381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53.733101732756381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65.52092047362342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6.8</v>
      </c>
      <c r="CT60" s="12">
        <f>IF('Données projet'!$A$140&gt;35,CT59+CS60-DB59,IF(A60&lt;'Données projet'!$A$140,$CQ$205^A60,IF(A60='Données projet'!$A$140,'Données projet'!$B$140,CT59+CS60-DB59)))</f>
        <v>221.60000000000022</v>
      </c>
      <c r="CU60" s="17">
        <f>CT60*VLOOKUP('Données projet'!$B$13,Paramètres!$A$1:$I$89,3,0)*VLOOKUP('Données projet'!$B$13,Paramètres!$A$1:$I$89,5,0)</f>
        <v>193.58976000000021</v>
      </c>
      <c r="CV60" s="13">
        <f t="shared" si="41"/>
        <v>48.332731202087132</v>
      </c>
      <c r="CW60" s="20">
        <f t="shared" si="13"/>
        <v>421.34833884363542</v>
      </c>
      <c r="CX60" s="59">
        <f t="shared" si="14"/>
        <v>698.25838058025465</v>
      </c>
      <c r="CY60" s="59">
        <f ca="1">AVERAGE(OFFSET($CX$3,0,0,'Données projet'!$E$13+1,1))-AVERAGE(OFFSET($H$3,0,0,'Données projet'!$E$13+1,1))</f>
        <v>331.14297110116479</v>
      </c>
      <c r="CZ60" s="59">
        <f t="shared" si="42"/>
        <v>397.33434551047685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58.139593365388826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58.139593365388826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65.52092047362342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255.00000000000006</v>
      </c>
      <c r="DP60" s="17">
        <f>DO60*VLOOKUP('Données projet'!$B$14,Paramètres!$A$1:$I$89,3,0)*VLOOKUP('Données projet'!$B$14,Paramètres!$A$1:$I$89,5,0)</f>
        <v>186.96600000000004</v>
      </c>
      <c r="DQ60" s="13">
        <f t="shared" si="43"/>
        <v>46.868551400324648</v>
      </c>
      <c r="DR60" s="20">
        <f t="shared" si="16"/>
        <v>407.26184368889881</v>
      </c>
      <c r="DS60" s="59">
        <f t="shared" si="17"/>
        <v>684.17188542551798</v>
      </c>
      <c r="DT60" s="59">
        <f ca="1">AVERAGE(OFFSET($DS$3,0,0,'Données projet'!$E$14+1,1))-AVERAGE(OFFSET($H$3,0,0,'Données projet'!$E$14+1,1))</f>
        <v>245.16221536020706</v>
      </c>
      <c r="DU60" s="59">
        <f t="shared" si="44"/>
        <v>222.86730804976878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65.52092047362342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6.2</v>
      </c>
      <c r="EJ60" s="12">
        <f>IF('Données projet'!$A$192&gt;35,EJ59+EI60-ER59,IF(A60&lt;'Données projet'!$A$192,$EG$205^A60,IF(A60='Données projet'!$A$192,'Données projet'!$B$192,EJ59+EI60-ER59)))</f>
        <v>275.39999999999992</v>
      </c>
      <c r="EK60" s="17">
        <f>EJ60*VLOOKUP('Données projet'!$B$15,Paramètres!$A$1:$I$89,3,0)*VLOOKUP('Données projet'!$B$15,Paramètres!$A$1:$I$89,5,0)</f>
        <v>219.10823999999994</v>
      </c>
      <c r="EL60" s="13">
        <f t="shared" si="45"/>
        <v>53.921020297295854</v>
      </c>
      <c r="EM60" s="20">
        <f t="shared" si="19"/>
        <v>475.52596168445672</v>
      </c>
      <c r="EN60" s="59">
        <f t="shared" si="20"/>
        <v>752.43600342107595</v>
      </c>
      <c r="EO60" s="59">
        <f ca="1">AVERAGE(OFFSET($EN$3,0,0,'Données projet'!$E$15+1,1))-AVERAGE(OFFSET($H$3,0,0,'Données projet'!$E$15+1,1))</f>
        <v>364.9836612099819</v>
      </c>
      <c r="EP60" s="59">
        <f t="shared" si="46"/>
        <v>354.75746837578413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45.903837435008931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45.903837435008931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65.52092047362342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65.52092047362342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65.52092047362342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2.4290000000000003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8.9063333333333343</v>
      </c>
      <c r="H61" s="66">
        <f t="shared" si="1"/>
        <v>221.04133333333334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65.598622489684402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9.4</v>
      </c>
      <c r="N61" s="13">
        <f>IF('Données projet'!$A$36&gt;35,N60+M61-V60,IF(A61&lt;'Données projet'!$A$36,$K$205^A61,IF(A61='Données projet'!$A$36,'Données projet'!$B$36,N60+M61-V60)))</f>
        <v>254.2</v>
      </c>
      <c r="O61" s="13">
        <f>N61*VLOOKUP('Données projet'!$B$9,Paramètres!$A$1:$I$89,3,0)*VLOOKUP('Données projet'!$B$9,Paramètres!$A$1:$I$89,5,0)</f>
        <v>230.00015999999997</v>
      </c>
      <c r="P61" s="13">
        <f t="shared" si="33"/>
        <v>56.282716126880423</v>
      </c>
      <c r="Q61" s="20">
        <f t="shared" si="53"/>
        <v>498.60934258765002</v>
      </c>
      <c r="R61" s="59">
        <f t="shared" si="0"/>
        <v>775.8042917164928</v>
      </c>
      <c r="S61" s="59">
        <f ca="1">AVERAGE(OFFSET($R$3,0,0,'Données projet'!$E$9+1,1))-AVERAGE(OFFSET($H$3,0,0,'Données projet'!$E$9+1,1))</f>
        <v>455.60094939086878</v>
      </c>
      <c r="T61" s="59">
        <f t="shared" si="34"/>
        <v>287.49979934947112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47.00395147208404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47.00395147208404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65.598622489684402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9.6</v>
      </c>
      <c r="AI61" s="13">
        <f>IF('Données projet'!$A$62&gt;35,AI60+AH61-AQ60,IF(A61&lt;'Données projet'!$A$62,$AF$205^A61,IF(A61='Données projet'!$A$62,'Données projet'!$B$62,AI60+AH61-AQ60)))</f>
        <v>290.80000000000018</v>
      </c>
      <c r="AJ61" s="13">
        <f>AI61*VLOOKUP('Données projet'!$B$10,Paramètres!$A$1:$I$89,3,0)*VLOOKUP('Données projet'!$B$10,Paramètres!$A$1:$I$89,5,0)</f>
        <v>226.82400000000015</v>
      </c>
      <c r="AK61" s="13">
        <f t="shared" si="35"/>
        <v>55.59540132136393</v>
      </c>
      <c r="AL61" s="20">
        <f t="shared" si="4"/>
        <v>491.88045730137583</v>
      </c>
      <c r="AM61" s="59">
        <f t="shared" si="5"/>
        <v>769.07540643021866</v>
      </c>
      <c r="AN61" s="59">
        <f ca="1">AVERAGE(OFFSET($AM$3,0,0,'Données projet'!$E$10+1,1))-AVERAGE(OFFSET($H$3,0,0,'Données projet'!$E$10+1,1))</f>
        <v>369.26509132111897</v>
      </c>
      <c r="AO61" s="59">
        <f t="shared" si="36"/>
        <v>350.51628439233525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48.747919812964895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48.747919812964895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65.598622489684402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6.2</v>
      </c>
      <c r="BD61" s="12">
        <f>IF('Données projet'!$A$88&gt;35,BD60+BC61-BL60,IF(A61&lt;'Données projet'!$A$88,$BA$205^A61,IF(A61='Données projet'!$A$88,'Données projet'!$B$88,BD60+BC61-BL60)))</f>
        <v>281.59999999999991</v>
      </c>
      <c r="BE61" s="13">
        <f>BD61*VLOOKUP('Données projet'!$B$11,Paramètres!$A$1:$I$89,3,0)*VLOOKUP('Données projet'!$B$11,Paramètres!$A$1:$I$89,5,0)</f>
        <v>272.36351999999994</v>
      </c>
      <c r="BF61" s="13">
        <f t="shared" si="37"/>
        <v>65.350613162347059</v>
      </c>
      <c r="BG61" s="20">
        <f t="shared" si="7"/>
        <v>588.18544859108772</v>
      </c>
      <c r="BH61" s="59">
        <f t="shared" si="8"/>
        <v>865.38039771993044</v>
      </c>
      <c r="BI61" s="59">
        <f ca="1">AVERAGE(OFFSET($BH$3,0,0,'Données projet'!$E$11+1,1))-AVERAGE(OFFSET($H$3,0,0,'Données projet'!$E$11+1,1))</f>
        <v>433.03147896464901</v>
      </c>
      <c r="BJ61" s="59">
        <f t="shared" si="38"/>
        <v>419.62680748045614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44.387658412814638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44.387658412814638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65.598622489684402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6.6</v>
      </c>
      <c r="BY61" s="12">
        <f>IF('Données projet'!$A$114&gt;35,BY60+BX61-CG60,IF(A61&lt;'Données projet'!$A$114,$BV$205^A61,IF(A61='Données projet'!$A$114,'Données projet'!$B$114,BY60+BX61-CG60)))</f>
        <v>243.79999999999995</v>
      </c>
      <c r="BZ61" s="13">
        <f>BY61*VLOOKUP('Données projet'!$B$12,Paramètres!$A$1:$I$89,3,0)*VLOOKUP('Données projet'!$B$12,Paramètres!$A$1:$I$89,5,0)</f>
        <v>232.00007999999994</v>
      </c>
      <c r="CA61" s="13">
        <f t="shared" si="39"/>
        <v>56.714927420893837</v>
      </c>
      <c r="CB61" s="20">
        <f t="shared" si="10"/>
        <v>502.84530459138995</v>
      </c>
      <c r="CC61" s="59">
        <f t="shared" si="11"/>
        <v>780.04025372023273</v>
      </c>
      <c r="CD61" s="59">
        <f ca="1">AVERAGE(OFFSET($CC$3,0,0,'Données projet'!$E$12+1,1))-AVERAGE(OFFSET($H$3,0,0,'Données projet'!$E$12+1,1))</f>
        <v>464.14483532651036</v>
      </c>
      <c r="CE61" s="59">
        <f t="shared" si="40"/>
        <v>478.54999024966878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52.679428381732926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52.679428381732926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65.598622489684402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6.8</v>
      </c>
      <c r="CT61" s="12">
        <f>IF('Données projet'!$A$140&gt;35,CT60+CS61-DB60,IF(A61&lt;'Données projet'!$A$140,$CQ$205^A61,IF(A61='Données projet'!$A$140,'Données projet'!$B$140,CT60+CS61-DB60)))</f>
        <v>228.40000000000023</v>
      </c>
      <c r="CU61" s="17">
        <f>CT61*VLOOKUP('Données projet'!$B$13,Paramètres!$A$1:$I$89,3,0)*VLOOKUP('Données projet'!$B$13,Paramètres!$A$1:$I$89,5,0)</f>
        <v>199.53024000000022</v>
      </c>
      <c r="CV61" s="13">
        <f t="shared" si="41"/>
        <v>49.640914570461312</v>
      </c>
      <c r="CW61" s="20">
        <f t="shared" si="13"/>
        <v>433.97309421022049</v>
      </c>
      <c r="CX61" s="59">
        <f t="shared" si="14"/>
        <v>711.16804333906327</v>
      </c>
      <c r="CY61" s="59">
        <f ca="1">AVERAGE(OFFSET($CX$3,0,0,'Données projet'!$E$13+1,1))-AVERAGE(OFFSET($H$3,0,0,'Données projet'!$E$13+1,1))</f>
        <v>331.14297110116479</v>
      </c>
      <c r="CZ61" s="59">
        <f t="shared" si="42"/>
        <v>397.33434551047685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56.999511401143955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56.999511401143955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65.598622489684402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255.00000000000006</v>
      </c>
      <c r="DP61" s="17">
        <f>DO61*VLOOKUP('Données projet'!$B$14,Paramètres!$A$1:$I$89,3,0)*VLOOKUP('Données projet'!$B$14,Paramètres!$A$1:$I$89,5,0)</f>
        <v>186.96600000000004</v>
      </c>
      <c r="DQ61" s="13">
        <f t="shared" si="43"/>
        <v>46.868551400324648</v>
      </c>
      <c r="DR61" s="20">
        <f t="shared" si="16"/>
        <v>407.26184368889881</v>
      </c>
      <c r="DS61" s="59">
        <f t="shared" si="17"/>
        <v>684.45679281774164</v>
      </c>
      <c r="DT61" s="59">
        <f ca="1">AVERAGE(OFFSET($DS$3,0,0,'Données projet'!$E$14+1,1))-AVERAGE(OFFSET($H$3,0,0,'Données projet'!$E$14+1,1))</f>
        <v>245.16221536020706</v>
      </c>
      <c r="DU61" s="59">
        <f t="shared" si="44"/>
        <v>222.86730804976878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65.598622489684402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6.2</v>
      </c>
      <c r="EJ61" s="12">
        <f>IF('Données projet'!$A$192&gt;35,EJ60+EI61-ER60,IF(A61&lt;'Données projet'!$A$192,$EG$205^A61,IF(A61='Données projet'!$A$192,'Données projet'!$B$192,EJ60+EI61-ER60)))</f>
        <v>281.59999999999991</v>
      </c>
      <c r="EK61" s="17">
        <f>EJ61*VLOOKUP('Données projet'!$B$15,Paramètres!$A$1:$I$89,3,0)*VLOOKUP('Données projet'!$B$15,Paramètres!$A$1:$I$89,5,0)</f>
        <v>224.04095999999993</v>
      </c>
      <c r="EL61" s="13">
        <f t="shared" si="45"/>
        <v>54.992235867381233</v>
      </c>
      <c r="EM61" s="20">
        <f t="shared" si="19"/>
        <v>485.98281613568884</v>
      </c>
      <c r="EN61" s="59">
        <f t="shared" si="20"/>
        <v>763.17776526453167</v>
      </c>
      <c r="EO61" s="59">
        <f ca="1">AVERAGE(OFFSET($EN$3,0,0,'Données projet'!$E$15+1,1))-AVERAGE(OFFSET($H$3,0,0,'Données projet'!$E$15+1,1))</f>
        <v>364.9836612099819</v>
      </c>
      <c r="EP61" s="59">
        <f t="shared" si="46"/>
        <v>354.75746837578413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45.003691181484612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45.003691181484612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65.598622489684402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65.598622489684402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65.598622489684402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2.4290000000000003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8.9063333333333343</v>
      </c>
      <c r="H62" s="66">
        <f t="shared" si="1"/>
        <v>221.04133333333334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65.674976549482409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9.4</v>
      </c>
      <c r="N62" s="13">
        <f>IF('Données projet'!$A$36&gt;35,N61+M62-V61,IF(A62&lt;'Données projet'!$A$36,$K$205^A62,IF(A62='Données projet'!$A$36,'Données projet'!$B$36,N61+M62-V61)))</f>
        <v>263.59999999999997</v>
      </c>
      <c r="O62" s="13">
        <f>N62*VLOOKUP('Données projet'!$B$9,Paramètres!$A$1:$I$89,3,0)*VLOOKUP('Données projet'!$B$9,Paramètres!$A$1:$I$89,5,0)</f>
        <v>238.50527999999997</v>
      </c>
      <c r="P62" s="13">
        <f t="shared" si="33"/>
        <v>58.117817352909881</v>
      </c>
      <c r="Q62" s="20">
        <f t="shared" si="53"/>
        <v>516.61856122298457</v>
      </c>
      <c r="R62" s="59">
        <f t="shared" si="0"/>
        <v>794.09347523775341</v>
      </c>
      <c r="S62" s="59">
        <f ca="1">AVERAGE(OFFSET($R$3,0,0,'Données projet'!$E$9+1,1))-AVERAGE(OFFSET($H$3,0,0,'Données projet'!$E$9+1,1))</f>
        <v>455.60094939086878</v>
      </c>
      <c r="T62" s="59">
        <f t="shared" si="34"/>
        <v>287.49979934947112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46.082232653295982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46.082232653295982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65.674976549482409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9.6</v>
      </c>
      <c r="AI62" s="13">
        <f>IF('Données projet'!$A$62&gt;35,AI61+AH62-AQ61,IF(A62&lt;'Données projet'!$A$62,$AF$205^A62,IF(A62='Données projet'!$A$62,'Données projet'!$B$62,AI61+AH62-AQ61)))</f>
        <v>300.4000000000002</v>
      </c>
      <c r="AJ62" s="13">
        <f>AI62*VLOOKUP('Données projet'!$B$10,Paramètres!$A$1:$I$89,3,0)*VLOOKUP('Données projet'!$B$10,Paramètres!$A$1:$I$89,5,0)</f>
        <v>234.31200000000015</v>
      </c>
      <c r="AK62" s="13">
        <f t="shared" si="35"/>
        <v>57.214026458952496</v>
      </c>
      <c r="AL62" s="20">
        <f t="shared" si="4"/>
        <v>507.74116274934249</v>
      </c>
      <c r="AM62" s="59">
        <f t="shared" si="5"/>
        <v>785.21607676411134</v>
      </c>
      <c r="AN62" s="59">
        <f ca="1">AVERAGE(OFFSET($AM$3,0,0,'Données projet'!$E$10+1,1))-AVERAGE(OFFSET($H$3,0,0,'Données projet'!$E$10+1,1))</f>
        <v>369.26509132111897</v>
      </c>
      <c r="AO62" s="59">
        <f t="shared" si="36"/>
        <v>350.51628439233525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47.792002838727818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47.792002838727818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65.674976549482409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6.2</v>
      </c>
      <c r="BD62" s="12">
        <f>IF('Données projet'!$A$88&gt;35,BD61+BC62-BL61,IF(A62&lt;'Données projet'!$A$88,$BA$205^A62,IF(A62='Données projet'!$A$88,'Données projet'!$B$88,BD61+BC62-BL61)))</f>
        <v>287.7999999999999</v>
      </c>
      <c r="BE62" s="13">
        <f>BD62*VLOOKUP('Données projet'!$B$11,Paramètres!$A$1:$I$89,3,0)*VLOOKUP('Données projet'!$B$11,Paramètres!$A$1:$I$89,5,0)</f>
        <v>278.36015999999989</v>
      </c>
      <c r="BF62" s="13">
        <f t="shared" si="37"/>
        <v>66.620345170223231</v>
      </c>
      <c r="BG62" s="20">
        <f t="shared" si="7"/>
        <v>600.84104650480526</v>
      </c>
      <c r="BH62" s="59">
        <f t="shared" si="8"/>
        <v>878.31596051957411</v>
      </c>
      <c r="BI62" s="59">
        <f ca="1">AVERAGE(OFFSET($BH$3,0,0,'Données projet'!$E$11+1,1))-AVERAGE(OFFSET($H$3,0,0,'Données projet'!$E$11+1,1))</f>
        <v>433.03147896464901</v>
      </c>
      <c r="BJ62" s="59">
        <f t="shared" si="38"/>
        <v>419.62680748045614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43.517243505137657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43.517243505137657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65.674976549482409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6.6</v>
      </c>
      <c r="BY62" s="12">
        <f>IF('Données projet'!$A$114&gt;35,BY61+BX62-CG61,IF(A62&lt;'Données projet'!$A$114,$BV$205^A62,IF(A62='Données projet'!$A$114,'Données projet'!$B$114,BY61+BX62-CG61)))</f>
        <v>250.39999999999995</v>
      </c>
      <c r="BZ62" s="13">
        <f>BY62*VLOOKUP('Données projet'!$B$12,Paramètres!$A$1:$I$89,3,0)*VLOOKUP('Données projet'!$B$12,Paramètres!$A$1:$I$89,5,0)</f>
        <v>238.28063999999998</v>
      </c>
      <c r="CA62" s="13">
        <f t="shared" si="39"/>
        <v>58.069447149935201</v>
      </c>
      <c r="CB62" s="20">
        <f t="shared" si="10"/>
        <v>516.14306845280373</v>
      </c>
      <c r="CC62" s="59">
        <f t="shared" si="11"/>
        <v>793.61798246757257</v>
      </c>
      <c r="CD62" s="59">
        <f ca="1">AVERAGE(OFFSET($CC$3,0,0,'Données projet'!$E$12+1,1))-AVERAGE(OFFSET($H$3,0,0,'Données projet'!$E$12+1,1))</f>
        <v>464.14483532651036</v>
      </c>
      <c r="CE62" s="59">
        <f t="shared" si="40"/>
        <v>478.54999024966878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51.646416922445759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51.646416922445759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65.674976549482409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6.8</v>
      </c>
      <c r="CT62" s="12">
        <f>IF('Données projet'!$A$140&gt;35,CT61+CS62-DB61,IF(A62&lt;'Données projet'!$A$140,$CQ$205^A62,IF(A62='Données projet'!$A$140,'Données projet'!$B$140,CT61+CS62-DB61)))</f>
        <v>235.20000000000024</v>
      </c>
      <c r="CU62" s="17">
        <f>CT62*VLOOKUP('Données projet'!$B$13,Paramètres!$A$1:$I$89,3,0)*VLOOKUP('Données projet'!$B$13,Paramètres!$A$1:$I$89,5,0)</f>
        <v>205.47072000000026</v>
      </c>
      <c r="CV62" s="13">
        <f t="shared" si="41"/>
        <v>50.944571570352757</v>
      </c>
      <c r="CW62" s="20">
        <f t="shared" si="13"/>
        <v>446.58996615169809</v>
      </c>
      <c r="CX62" s="59">
        <f t="shared" si="14"/>
        <v>724.06488016646699</v>
      </c>
      <c r="CY62" s="59">
        <f ca="1">AVERAGE(OFFSET($CX$3,0,0,'Données projet'!$E$13+1,1))-AVERAGE(OFFSET($H$3,0,0,'Données projet'!$E$13+1,1))</f>
        <v>331.14297110116479</v>
      </c>
      <c r="CZ62" s="59">
        <f t="shared" si="42"/>
        <v>397.33434551047685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55.881785748836592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55.881785748836592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65.674976549482409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255.00000000000006</v>
      </c>
      <c r="DP62" s="17">
        <f>DO62*VLOOKUP('Données projet'!$B$14,Paramètres!$A$1:$I$89,3,0)*VLOOKUP('Données projet'!$B$14,Paramètres!$A$1:$I$89,5,0)</f>
        <v>186.96600000000004</v>
      </c>
      <c r="DQ62" s="13">
        <f t="shared" si="43"/>
        <v>46.868551400324648</v>
      </c>
      <c r="DR62" s="20">
        <f t="shared" si="16"/>
        <v>407.26184368889881</v>
      </c>
      <c r="DS62" s="59">
        <f t="shared" si="17"/>
        <v>684.73675770366765</v>
      </c>
      <c r="DT62" s="59">
        <f ca="1">AVERAGE(OFFSET($DS$3,0,0,'Données projet'!$E$14+1,1))-AVERAGE(OFFSET($H$3,0,0,'Données projet'!$E$14+1,1))</f>
        <v>245.16221536020706</v>
      </c>
      <c r="DU62" s="59">
        <f t="shared" si="44"/>
        <v>222.86730804976878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65.674976549482409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6.2</v>
      </c>
      <c r="EJ62" s="12">
        <f>IF('Données projet'!$A$192&gt;35,EJ61+EI62-ER61,IF(A62&lt;'Données projet'!$A$192,$EG$205^A62,IF(A62='Données projet'!$A$192,'Données projet'!$B$192,EJ61+EI62-ER61)))</f>
        <v>287.7999999999999</v>
      </c>
      <c r="EK62" s="17">
        <f>EJ62*VLOOKUP('Données projet'!$B$15,Paramètres!$A$1:$I$89,3,0)*VLOOKUP('Données projet'!$B$15,Paramètres!$A$1:$I$89,5,0)</f>
        <v>228.97367999999994</v>
      </c>
      <c r="EL62" s="13">
        <f t="shared" si="45"/>
        <v>56.060709423888284</v>
      </c>
      <c r="EM62" s="20">
        <f t="shared" si="19"/>
        <v>496.43489491327199</v>
      </c>
      <c r="EN62" s="59">
        <f t="shared" si="20"/>
        <v>773.90980892804077</v>
      </c>
      <c r="EO62" s="59">
        <f ca="1">AVERAGE(OFFSET($EN$3,0,0,'Données projet'!$E$15+1,1))-AVERAGE(OFFSET($H$3,0,0,'Données projet'!$E$15+1,1))</f>
        <v>364.9836612099819</v>
      </c>
      <c r="EP62" s="59">
        <f t="shared" si="46"/>
        <v>354.75746837578413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44.121196246956906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44.121196246956906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65.674976549482409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65.674976549482409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65.674976549482409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2.4290000000000003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8.9063333333333343</v>
      </c>
      <c r="H63" s="66">
        <f t="shared" si="1"/>
        <v>221.04133333333334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65.750006037045026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273</v>
      </c>
      <c r="L63" s="12">
        <f>VLOOKUP(A63,'Données projet'!$A$35:$I$55,9,0)</f>
        <v>9.4</v>
      </c>
      <c r="M63" s="12">
        <f t="array" ref="M63">INDEX(L:L,MIN(IF(ISNUMBER(L63:L259),ROW(L63:L259),"")))</f>
        <v>9.4</v>
      </c>
      <c r="N63" s="13">
        <f>IF('Données projet'!$A$36&gt;35,N62+M63-V62,IF(A63&lt;'Données projet'!$A$36,$K$205^A63,IF(A63='Données projet'!$A$36,'Données projet'!$B$36,N62+M63-V62)))</f>
        <v>272.99999999999994</v>
      </c>
      <c r="O63" s="13">
        <f>N63*VLOOKUP('Données projet'!$B$9,Paramètres!$A$1:$I$89,3,0)*VLOOKUP('Données projet'!$B$9,Paramètres!$A$1:$I$89,5,0)</f>
        <v>247.01039999999992</v>
      </c>
      <c r="P63" s="13">
        <f t="shared" si="33"/>
        <v>59.945315462121812</v>
      </c>
      <c r="Q63" s="20">
        <f t="shared" si="53"/>
        <v>534.61453776319524</v>
      </c>
      <c r="R63" s="59">
        <f t="shared" si="0"/>
        <v>812.36455989902697</v>
      </c>
      <c r="S63" s="59">
        <f ca="1">AVERAGE(OFFSET($R$3,0,0,'Données projet'!$E$9+1,1))-AVERAGE(OFFSET($H$3,0,0,'Données projet'!$E$9+1,1))</f>
        <v>455.60094939086878</v>
      </c>
      <c r="T63" s="59">
        <f t="shared" si="34"/>
        <v>287.49979934947112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28</v>
      </c>
      <c r="W63" s="16">
        <f>IF(ISNA(VLOOKUP(A63,'Données projet'!$A$35:$I$55,5,0)),0%,VLOOKUP(A63,'Données projet'!$A$35:$I$55,5,0)*VLOOKUP('Données projet'!$B$9,Paramètres!$A$1:$I$89,7,0))</f>
        <v>0.43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57.221352555144406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57.221352555144406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65.750006037045026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310</v>
      </c>
      <c r="AG63" s="12">
        <f>VLOOKUP(A63,'Données projet'!$A$61:$I$81,9,0)</f>
        <v>9.6</v>
      </c>
      <c r="AH63" s="12">
        <f t="array" ref="AH63">INDEX(AG:AG,MIN(IF(ISNUMBER(AG63:AG259),ROW(AG63:AG259),"")))</f>
        <v>9.6</v>
      </c>
      <c r="AI63" s="13">
        <f>IF('Données projet'!$A$62&gt;35,AI62+AH63-AQ62,IF(A63&lt;'Données projet'!$A$62,$AF$205^A63,IF(A63='Données projet'!$A$62,'Données projet'!$B$62,AI62+AH63-AQ62)))</f>
        <v>310.00000000000023</v>
      </c>
      <c r="AJ63" s="13">
        <f>AI63*VLOOKUP('Données projet'!$B$10,Paramètres!$A$1:$I$89,3,0)*VLOOKUP('Données projet'!$B$10,Paramètres!$A$1:$I$89,5,0)</f>
        <v>241.80000000000018</v>
      </c>
      <c r="AK63" s="13">
        <f t="shared" si="35"/>
        <v>58.826640673484889</v>
      </c>
      <c r="AL63" s="20">
        <f t="shared" si="4"/>
        <v>523.59139917298648</v>
      </c>
      <c r="AM63" s="59">
        <f t="shared" si="5"/>
        <v>801.34142130881833</v>
      </c>
      <c r="AN63" s="59">
        <f ca="1">AVERAGE(OFFSET($AM$3,0,0,'Données projet'!$E$10+1,1))-AVERAGE(OFFSET($H$3,0,0,'Données projet'!$E$10+1,1))</f>
        <v>369.26509132111897</v>
      </c>
      <c r="AO63" s="59">
        <f t="shared" si="36"/>
        <v>350.51628439233525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37</v>
      </c>
      <c r="AR63" s="16">
        <f>IF(ISNA(VLOOKUP(A63,'Données projet'!$A$61:$I$81,5,0)),0%,VLOOKUP(A63,'Données projet'!$A$61:$I$81,5,0)*VLOOKUP('Données projet'!$B$10,Paramètres!$A$1:$I$89,7,0))</f>
        <v>0.43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60.573497129231754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60.573497129231754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65.750006037045026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294</v>
      </c>
      <c r="BB63" s="12">
        <f>VLOOKUP(A63,'Données projet'!$A$87:$I$107,9,0)</f>
        <v>6.2</v>
      </c>
      <c r="BC63" s="12">
        <f t="array" ref="BC63">INDEX(BB:BB,MIN(IF(ISNUMBER(BB63:BB259),ROW(BB63:BB259),"")))</f>
        <v>6.2</v>
      </c>
      <c r="BD63" s="12">
        <f>IF('Données projet'!$A$88&gt;35,BD62+BC63-BL62,IF(A63&lt;'Données projet'!$A$88,$BA$205^A63,IF(A63='Données projet'!$A$88,'Données projet'!$B$88,BD62+BC63-BL62)))</f>
        <v>293.99999999999989</v>
      </c>
      <c r="BE63" s="13">
        <f>BD63*VLOOKUP('Données projet'!$B$11,Paramètres!$A$1:$I$89,3,0)*VLOOKUP('Données projet'!$B$11,Paramètres!$A$1:$I$89,5,0)</f>
        <v>284.35679999999985</v>
      </c>
      <c r="BF63" s="13">
        <f t="shared" si="37"/>
        <v>67.886896958889849</v>
      </c>
      <c r="BG63" s="20">
        <f t="shared" si="7"/>
        <v>613.4911055367329</v>
      </c>
      <c r="BH63" s="59">
        <f t="shared" si="8"/>
        <v>891.24112767256474</v>
      </c>
      <c r="BI63" s="59">
        <f ca="1">AVERAGE(OFFSET($BH$3,0,0,'Données projet'!$E$11+1,1))-AVERAGE(OFFSET($H$3,0,0,'Données projet'!$E$11+1,1))</f>
        <v>433.03147896464901</v>
      </c>
      <c r="BJ63" s="59">
        <f t="shared" si="38"/>
        <v>419.62680748045614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14</v>
      </c>
      <c r="BM63" s="16">
        <f>IF(ISNA(VLOOKUP(A63,'Données projet'!$A$87:$I$107,5,0)),0%,VLOOKUP(A63,'Données projet'!$A$87:$I$107,5,0)*VLOOKUP('Données projet'!$B$11,Paramètres!$A$1:$I$89,7,0))</f>
        <v>0.43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49.10054682842685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49.10054682842685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65.750006037045026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257</v>
      </c>
      <c r="BW63" s="12">
        <f>VLOOKUP(A63,'Données projet'!$A$113:$I$133,9,0)</f>
        <v>6.6</v>
      </c>
      <c r="BX63" s="12">
        <f t="array" ref="BX63">INDEX(BW:BW,MIN(IF(ISNUMBER(BW63:BW259),ROW(BW63:BW259),"")))</f>
        <v>6.6</v>
      </c>
      <c r="BY63" s="12">
        <f>IF('Données projet'!$A$114&gt;35,BY62+BX63-CG62,IF(A63&lt;'Données projet'!$A$114,$BV$205^A63,IF(A63='Données projet'!$A$114,'Données projet'!$B$114,BY62+BX63-CG62)))</f>
        <v>256.99999999999994</v>
      </c>
      <c r="BZ63" s="13">
        <f>BY63*VLOOKUP('Données projet'!$B$12,Paramètres!$A$1:$I$89,3,0)*VLOOKUP('Données projet'!$B$12,Paramètres!$A$1:$I$89,5,0)</f>
        <v>244.56119999999993</v>
      </c>
      <c r="CA63" s="13">
        <f t="shared" si="39"/>
        <v>59.419817003915256</v>
      </c>
      <c r="CB63" s="20">
        <f t="shared" si="10"/>
        <v>529.43360461515238</v>
      </c>
      <c r="CC63" s="59">
        <f t="shared" si="11"/>
        <v>807.1836267509841</v>
      </c>
      <c r="CD63" s="59">
        <f ca="1">AVERAGE(OFFSET($CC$3,0,0,'Données projet'!$E$12+1,1))-AVERAGE(OFFSET($H$3,0,0,'Données projet'!$E$12+1,1))</f>
        <v>464.14483532651036</v>
      </c>
      <c r="CE63" s="59">
        <f t="shared" si="40"/>
        <v>478.54999024966878</v>
      </c>
      <c r="CF63" s="15">
        <f>IF(ISNA(VLOOKUP(A63,'Données projet'!$A$113:$I$133,3,0)),0,VLOOKUP(A63,'Données projet'!$A$113:$I$133,3,0))</f>
        <v>11</v>
      </c>
      <c r="CG63" s="15">
        <f>IF(ISNA(VLOOKUP(A63,'Données projet'!$A$113:$I$133,4,0)),0,VLOOKUP(A63,'Données projet'!$A$113:$I$133,4,0))</f>
        <v>29</v>
      </c>
      <c r="CH63" s="16">
        <f>IF(ISNA(VLOOKUP(A63,'Données projet'!$A$113:$I$133,5,0)),0%,VLOOKUP(A63,'Données projet'!$A$113:$I$133,5,0)*VLOOKUP('Données projet'!$B$12,Paramètres!$A$1:$I$89,7,0))</f>
        <v>0.43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63.751673383949971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63.751673383949971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65.750006037045026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242</v>
      </c>
      <c r="CR63" s="12">
        <f>VLOOKUP(A63,'Données projet'!$A$139:$I$159,9,0)</f>
        <v>6.8</v>
      </c>
      <c r="CS63" s="12">
        <f t="array" ref="CS63">INDEX(CR:CR,MIN(IF(ISNUMBER(CR63:CR259),ROW(CR63:CR259),"")))</f>
        <v>6.8</v>
      </c>
      <c r="CT63" s="12">
        <f>IF('Données projet'!$A$140&gt;35,CT62+CS63-DB62,IF(A63&lt;'Données projet'!$A$140,$CQ$205^A63,IF(A63='Données projet'!$A$140,'Données projet'!$B$140,CT62+CS63-DB62)))</f>
        <v>242.00000000000026</v>
      </c>
      <c r="CU63" s="17">
        <f>CT63*VLOOKUP('Données projet'!$B$13,Paramètres!$A$1:$I$89,3,0)*VLOOKUP('Données projet'!$B$13,Paramètres!$A$1:$I$89,5,0)</f>
        <v>211.41120000000024</v>
      </c>
      <c r="CV63" s="13">
        <f t="shared" si="41"/>
        <v>52.243848094411206</v>
      </c>
      <c r="CW63" s="20">
        <f t="shared" si="13"/>
        <v>459.19920876443319</v>
      </c>
      <c r="CX63" s="59">
        <f t="shared" si="14"/>
        <v>736.94923090026498</v>
      </c>
      <c r="CY63" s="59">
        <f ca="1">AVERAGE(OFFSET($CX$3,0,0,'Données projet'!$E$13+1,1))-AVERAGE(OFFSET($H$3,0,0,'Données projet'!$E$13+1,1))</f>
        <v>331.14297110116479</v>
      </c>
      <c r="CZ63" s="59">
        <f t="shared" si="42"/>
        <v>397.33434551047685</v>
      </c>
      <c r="DA63" s="15">
        <f>IF(ISNA(VLOOKUP(A63,'Données projet'!$A$139:$I$159,3,0)),0,VLOOKUP(A63,'Données projet'!$A$139:$I$159,3,0))</f>
        <v>10</v>
      </c>
      <c r="DB63" s="15">
        <f>IF(ISNA(VLOOKUP(A63,'Données projet'!$A$139:$I$159,4,0)),0,VLOOKUP(A63,'Données projet'!$A$139:$I$159,4,0))</f>
        <v>26</v>
      </c>
      <c r="DC63" s="16">
        <f>IF(ISNA(VLOOKUP(A63,'Données projet'!$A$139:$I$159,5,0)),0%,VLOOKUP(A63,'Données projet'!$A$139:$I$159,5,0)*VLOOKUP('Données projet'!$B$13,Paramètres!$A$1:$I$89,7,0))</f>
        <v>0.43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65.582939180226276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65.582939180226276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65.750006037045026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255.00000000000006</v>
      </c>
      <c r="DP63" s="17">
        <f>DO63*VLOOKUP('Données projet'!$B$14,Paramètres!$A$1:$I$89,3,0)*VLOOKUP('Données projet'!$B$14,Paramètres!$A$1:$I$89,5,0)</f>
        <v>186.96600000000004</v>
      </c>
      <c r="DQ63" s="13">
        <f t="shared" si="43"/>
        <v>46.868551400324648</v>
      </c>
      <c r="DR63" s="20">
        <f t="shared" si="16"/>
        <v>407.26184368889881</v>
      </c>
      <c r="DS63" s="59">
        <f t="shared" si="17"/>
        <v>685.01186582473065</v>
      </c>
      <c r="DT63" s="59">
        <f ca="1">AVERAGE(OFFSET($DS$3,0,0,'Données projet'!$E$14+1,1))-AVERAGE(OFFSET($H$3,0,0,'Données projet'!$E$14+1,1))</f>
        <v>245.16221536020706</v>
      </c>
      <c r="DU63" s="59">
        <f t="shared" si="44"/>
        <v>222.86730804976878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65.750006037045026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294</v>
      </c>
      <c r="EH63" s="12">
        <f>VLOOKUP(A63,'Données projet'!$A$191:$I$211,9,0)</f>
        <v>6.2</v>
      </c>
      <c r="EI63" s="12">
        <f t="array" ref="EI63">INDEX(EH:EH,MIN(IF(ISNUMBER(EH63:EH259),ROW(EH63:EH259),"")))</f>
        <v>6.2</v>
      </c>
      <c r="EJ63" s="12">
        <f>IF('Données projet'!$A$192&gt;35,EJ62+EI63-ER62,IF(A63&lt;'Données projet'!$A$192,$EG$205^A63,IF(A63='Données projet'!$A$192,'Données projet'!$B$192,EJ62+EI63-ER62)))</f>
        <v>293.99999999999989</v>
      </c>
      <c r="EK63" s="17">
        <f>EJ63*VLOOKUP('Données projet'!$B$15,Paramètres!$A$1:$I$89,3,0)*VLOOKUP('Données projet'!$B$15,Paramètres!$A$1:$I$89,5,0)</f>
        <v>233.90639999999991</v>
      </c>
      <c r="EL63" s="13">
        <f t="shared" si="45"/>
        <v>57.126506840778347</v>
      </c>
      <c r="EM63" s="20">
        <f t="shared" si="19"/>
        <v>506.88231274768879</v>
      </c>
      <c r="EN63" s="59">
        <f t="shared" si="20"/>
        <v>784.63233488352057</v>
      </c>
      <c r="EO63" s="59">
        <f ca="1">AVERAGE(OFFSET($EN$3,0,0,'Données projet'!$E$15+1,1))-AVERAGE(OFFSET($H$3,0,0,'Données projet'!$E$15+1,1))</f>
        <v>364.9836612099819</v>
      </c>
      <c r="EP63" s="59">
        <f t="shared" si="46"/>
        <v>354.75746837578413</v>
      </c>
      <c r="EQ63" s="15">
        <f>IF(ISNA(VLOOKUP(A63,'Données projet'!$A$191:$I$211,3,0)),0,VLOOKUP(A63,'Données projet'!$A$191:$I$211,3,0))</f>
        <v>10</v>
      </c>
      <c r="ER63" s="15">
        <f>IF(ISNA(VLOOKUP(A63,'Données projet'!$A$191:$I$211,4,0)),0,VLOOKUP(A63,'Données projet'!$A$191:$I$211,4,0))</f>
        <v>14</v>
      </c>
      <c r="ES63" s="16">
        <f>IF(ISNA(VLOOKUP(A63,'Données projet'!$A$191:$I$211,5,0)),0%,VLOOKUP(A63,'Données projet'!$A$191:$I$211,5,0)*VLOOKUP('Données projet'!$B$15,Paramètres!$A$1:$I$89,7,0))</f>
        <v>0.53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49.781987275783123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49.781987275783123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65.750006037045026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65.750006037045026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65.750006037045026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2.4290000000000003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8.9063333333333343</v>
      </c>
      <c r="H64" s="66">
        <f t="shared" si="1"/>
        <v>221.04133333333334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65.823733930739223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8.8000000000000007</v>
      </c>
      <c r="N64" s="13">
        <f>IF('Données projet'!$A$36&gt;35,N63+M64-V63,IF(A64&lt;'Données projet'!$A$36,$K$205^A64,IF(A64='Données projet'!$A$36,'Données projet'!$B$36,N63+M64-V63)))</f>
        <v>253.79999999999995</v>
      </c>
      <c r="O64" s="13">
        <f>N64*VLOOKUP('Données projet'!$B$9,Paramètres!$A$1:$I$89,3,0)*VLOOKUP('Données projet'!$B$9,Paramètres!$A$1:$I$89,5,0)</f>
        <v>229.63823999999994</v>
      </c>
      <c r="P64" s="13">
        <f t="shared" si="33"/>
        <v>56.204453396569633</v>
      </c>
      <c r="Q64" s="20">
        <f t="shared" si="53"/>
        <v>497.84269099902531</v>
      </c>
      <c r="R64" s="59">
        <f t="shared" si="0"/>
        <v>775.86304874506914</v>
      </c>
      <c r="S64" s="59">
        <f ca="1">AVERAGE(OFFSET($R$3,0,0,'Données projet'!$E$9+1,1))-AVERAGE(OFFSET($H$3,0,0,'Données projet'!$E$9+1,1))</f>
        <v>455.60094939086878</v>
      </c>
      <c r="T64" s="59">
        <f t="shared" si="34"/>
        <v>287.49979934947112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56.099276733116838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56.099276733116838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65.823733930739223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9.1999999999999993</v>
      </c>
      <c r="AI64" s="13">
        <f>IF('Données projet'!$A$62&gt;35,AI63+AH64-AQ63,IF(A64&lt;'Données projet'!$A$62,$AF$205^A64,IF(A64='Données projet'!$A$62,'Données projet'!$B$62,AI63+AH64-AQ63)))</f>
        <v>282.20000000000022</v>
      </c>
      <c r="AJ64" s="13">
        <f>AI64*VLOOKUP('Données projet'!$B$10,Paramètres!$A$1:$I$89,3,0)*VLOOKUP('Données projet'!$B$10,Paramètres!$A$1:$I$89,5,0)</f>
        <v>220.11600000000018</v>
      </c>
      <c r="AK64" s="13">
        <f t="shared" si="35"/>
        <v>54.140096973925971</v>
      </c>
      <c r="AL64" s="20">
        <f t="shared" si="4"/>
        <v>477.66270222958809</v>
      </c>
      <c r="AM64" s="59">
        <f t="shared" si="5"/>
        <v>755.68305997563198</v>
      </c>
      <c r="AN64" s="59">
        <f ca="1">AVERAGE(OFFSET($AM$3,0,0,'Données projet'!$E$10+1,1))-AVERAGE(OFFSET($H$3,0,0,'Données projet'!$E$10+1,1))</f>
        <v>369.26509132111897</v>
      </c>
      <c r="AO64" s="59">
        <f t="shared" si="36"/>
        <v>350.51628439233525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59.385687796712638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59.385687796712638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65.823733930739223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5.2</v>
      </c>
      <c r="BD64" s="12">
        <f>IF('Données projet'!$A$88&gt;35,BD63+BC64-BL63,IF(A64&lt;'Données projet'!$A$88,$BA$205^A64,IF(A64='Données projet'!$A$88,'Données projet'!$B$88,BD63+BC64-BL63)))</f>
        <v>285.19999999999987</v>
      </c>
      <c r="BE64" s="13">
        <f>BD64*VLOOKUP('Données projet'!$B$11,Paramètres!$A$1:$I$89,3,0)*VLOOKUP('Données projet'!$B$11,Paramètres!$A$1:$I$89,5,0)</f>
        <v>275.84543999999988</v>
      </c>
      <c r="BF64" s="13">
        <f t="shared" si="37"/>
        <v>66.088268521855227</v>
      </c>
      <c r="BG64" s="20">
        <f t="shared" si="7"/>
        <v>595.53454234223091</v>
      </c>
      <c r="BH64" s="59">
        <f t="shared" si="8"/>
        <v>873.55490008827474</v>
      </c>
      <c r="BI64" s="59">
        <f ca="1">AVERAGE(OFFSET($BH$3,0,0,'Données projet'!$E$11+1,1))-AVERAGE(OFFSET($H$3,0,0,'Données projet'!$E$11+1,1))</f>
        <v>433.03147896464901</v>
      </c>
      <c r="BJ64" s="59">
        <f t="shared" si="38"/>
        <v>419.62680748045614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48.137715053497807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48.137715053497807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65.823733930739223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6.6</v>
      </c>
      <c r="BY64" s="12">
        <f>IF('Données projet'!$A$114&gt;35,BY63+BX64-CG63,IF(A64&lt;'Données projet'!$A$114,$BV$205^A64,IF(A64='Données projet'!$A$114,'Données projet'!$B$114,BY63+BX64-CG63)))</f>
        <v>234.59999999999997</v>
      </c>
      <c r="BZ64" s="13">
        <f>BY64*VLOOKUP('Données projet'!$B$12,Paramètres!$A$1:$I$89,3,0)*VLOOKUP('Données projet'!$B$12,Paramètres!$A$1:$I$89,5,0)</f>
        <v>223.24535999999995</v>
      </c>
      <c r="CA64" s="13">
        <f t="shared" si="39"/>
        <v>54.819646394591118</v>
      </c>
      <c r="CB64" s="20">
        <f t="shared" si="10"/>
        <v>484.29655280391279</v>
      </c>
      <c r="CC64" s="59">
        <f t="shared" si="11"/>
        <v>762.31691054995667</v>
      </c>
      <c r="CD64" s="59">
        <f ca="1">AVERAGE(OFFSET($CC$3,0,0,'Données projet'!$E$12+1,1))-AVERAGE(OFFSET($H$3,0,0,'Données projet'!$E$12+1,1))</f>
        <v>464.14483532651036</v>
      </c>
      <c r="CE64" s="59">
        <f t="shared" si="40"/>
        <v>478.54999024966878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62.50154195357193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62.50154195357193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65.823733930739223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6</v>
      </c>
      <c r="CT64" s="12">
        <f>IF('Données projet'!$A$140&gt;35,CT63+CS64-DB63,IF(A64&lt;'Données projet'!$A$140,$CQ$205^A64,IF(A64='Données projet'!$A$140,'Données projet'!$B$140,CT63+CS64-DB63)))</f>
        <v>222.00000000000026</v>
      </c>
      <c r="CU64" s="17">
        <f>CT64*VLOOKUP('Données projet'!$B$13,Paramètres!$A$1:$I$89,3,0)*VLOOKUP('Données projet'!$B$13,Paramètres!$A$1:$I$89,5,0)</f>
        <v>193.93920000000023</v>
      </c>
      <c r="CV64" s="13">
        <f t="shared" si="41"/>
        <v>48.409811198069427</v>
      </c>
      <c r="CW64" s="20">
        <f t="shared" si="13"/>
        <v>422.09119450330468</v>
      </c>
      <c r="CX64" s="59">
        <f t="shared" si="14"/>
        <v>700.11155224934851</v>
      </c>
      <c r="CY64" s="59">
        <f ca="1">AVERAGE(OFFSET($CX$3,0,0,'Données projet'!$E$13+1,1))-AVERAGE(OFFSET($H$3,0,0,'Données projet'!$E$13+1,1))</f>
        <v>331.14297110116479</v>
      </c>
      <c r="CZ64" s="59">
        <f t="shared" si="42"/>
        <v>397.33434551047685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64.296897744545106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64.296897744545106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65.823733930739223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255.00000000000006</v>
      </c>
      <c r="DP64" s="17">
        <f>DO64*VLOOKUP('Données projet'!$B$14,Paramètres!$A$1:$I$89,3,0)*VLOOKUP('Données projet'!$B$14,Paramètres!$A$1:$I$89,5,0)</f>
        <v>186.96600000000004</v>
      </c>
      <c r="DQ64" s="13">
        <f t="shared" si="43"/>
        <v>46.868551400324648</v>
      </c>
      <c r="DR64" s="20">
        <f t="shared" si="16"/>
        <v>407.26184368889881</v>
      </c>
      <c r="DS64" s="59">
        <f t="shared" si="17"/>
        <v>685.28220143494264</v>
      </c>
      <c r="DT64" s="59">
        <f ca="1">AVERAGE(OFFSET($DS$3,0,0,'Données projet'!$E$14+1,1))-AVERAGE(OFFSET($H$3,0,0,'Données projet'!$E$14+1,1))</f>
        <v>245.16221536020706</v>
      </c>
      <c r="DU64" s="59">
        <f t="shared" si="44"/>
        <v>222.86730804976878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65.823733930739223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5.2</v>
      </c>
      <c r="EJ64" s="12">
        <f>IF('Données projet'!$A$192&gt;35,EJ63+EI64-ER63,IF(A64&lt;'Données projet'!$A$192,$EG$205^A64,IF(A64='Données projet'!$A$192,'Données projet'!$B$192,EJ63+EI64-ER63)))</f>
        <v>285.19999999999987</v>
      </c>
      <c r="EK64" s="17">
        <f>EJ64*VLOOKUP('Données projet'!$B$15,Paramètres!$A$1:$I$89,3,0)*VLOOKUP('Données projet'!$B$15,Paramètres!$A$1:$I$89,5,0)</f>
        <v>226.90511999999993</v>
      </c>
      <c r="EL64" s="13">
        <f t="shared" si="45"/>
        <v>55.612969408444364</v>
      </c>
      <c r="EM64" s="20">
        <f t="shared" si="19"/>
        <v>492.05233905304044</v>
      </c>
      <c r="EN64" s="59">
        <f t="shared" si="20"/>
        <v>770.07269679908427</v>
      </c>
      <c r="EO64" s="59">
        <f ca="1">AVERAGE(OFFSET($EN$3,0,0,'Données projet'!$E$15+1,1))-AVERAGE(OFFSET($H$3,0,0,'Données projet'!$E$15+1,1))</f>
        <v>364.9836612099819</v>
      </c>
      <c r="EP64" s="59">
        <f t="shared" si="46"/>
        <v>354.75746837578413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48.805792869319056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48.805792869319056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65.823733930739223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65.823733930739223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65.823733930739223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2.4290000000000003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8.9063333333333343</v>
      </c>
      <c r="H65" s="66">
        <f t="shared" si="1"/>
        <v>221.04133333333334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65.896182810308716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8.8000000000000007</v>
      </c>
      <c r="N65" s="13">
        <f>IF('Données projet'!$A$36&gt;35,N64+M65-V64,IF(A65&lt;'Données projet'!$A$36,$K$205^A65,IF(A65='Données projet'!$A$36,'Données projet'!$B$36,N64+M65-V64)))</f>
        <v>262.59999999999997</v>
      </c>
      <c r="O65" s="13">
        <f>N65*VLOOKUP('Données projet'!$B$9,Paramètres!$A$1:$I$89,3,0)*VLOOKUP('Données projet'!$B$9,Paramètres!$A$1:$I$89,5,0)</f>
        <v>237.60047999999995</v>
      </c>
      <c r="P65" s="13">
        <f t="shared" si="33"/>
        <v>57.922960533442058</v>
      </c>
      <c r="Q65" s="20">
        <f t="shared" si="53"/>
        <v>514.70332559574479</v>
      </c>
      <c r="R65" s="59">
        <f t="shared" si="0"/>
        <v>792.98932923354346</v>
      </c>
      <c r="S65" s="59">
        <f ca="1">AVERAGE(OFFSET($R$3,0,0,'Données projet'!$E$9+1,1))-AVERAGE(OFFSET($H$3,0,0,'Données projet'!$E$9+1,1))</f>
        <v>455.60094939086878</v>
      </c>
      <c r="T65" s="59">
        <f t="shared" si="34"/>
        <v>287.49979934947112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54.999204133560561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54.999204133560561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65.896182810308716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9.1999999999999993</v>
      </c>
      <c r="AI65" s="13">
        <f>IF('Données projet'!$A$62&gt;35,AI64+AH65-AQ64,IF(A65&lt;'Données projet'!$A$62,$AF$205^A65,IF(A65='Données projet'!$A$62,'Données projet'!$B$62,AI64+AH65-AQ64)))</f>
        <v>291.4000000000002</v>
      </c>
      <c r="AJ65" s="13">
        <f>AI65*VLOOKUP('Données projet'!$B$10,Paramètres!$A$1:$I$89,3,0)*VLOOKUP('Données projet'!$B$10,Paramètres!$A$1:$I$89,5,0)</f>
        <v>227.29200000000017</v>
      </c>
      <c r="AK65" s="13">
        <f t="shared" si="35"/>
        <v>55.696745617483749</v>
      </c>
      <c r="AL65" s="20">
        <f t="shared" si="4"/>
        <v>492.87206528378442</v>
      </c>
      <c r="AM65" s="59">
        <f t="shared" si="5"/>
        <v>771.15806892158298</v>
      </c>
      <c r="AN65" s="59">
        <f ca="1">AVERAGE(OFFSET($AM$3,0,0,'Données projet'!$E$10+1,1))-AVERAGE(OFFSET($H$3,0,0,'Données projet'!$E$10+1,1))</f>
        <v>369.26509132111897</v>
      </c>
      <c r="AO65" s="59">
        <f t="shared" si="36"/>
        <v>350.51628439233525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58.221170680712063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58.221170680712063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65.896182810308716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5.2</v>
      </c>
      <c r="BD65" s="12">
        <f>IF('Données projet'!$A$88&gt;35,BD64+BC65-BL64,IF(A65&lt;'Données projet'!$A$88,$BA$205^A65,IF(A65='Données projet'!$A$88,'Données projet'!$B$88,BD64+BC65-BL64)))</f>
        <v>290.39999999999986</v>
      </c>
      <c r="BE65" s="13">
        <f>BD65*VLOOKUP('Données projet'!$B$11,Paramètres!$A$1:$I$89,3,0)*VLOOKUP('Données projet'!$B$11,Paramètres!$A$1:$I$89,5,0)</f>
        <v>280.87487999999991</v>
      </c>
      <c r="BF65" s="13">
        <f t="shared" si="37"/>
        <v>67.151862592195855</v>
      </c>
      <c r="BG65" s="20">
        <f t="shared" si="7"/>
        <v>606.14657668140751</v>
      </c>
      <c r="BH65" s="59">
        <f t="shared" si="8"/>
        <v>884.43258031920618</v>
      </c>
      <c r="BI65" s="59">
        <f ca="1">AVERAGE(OFFSET($BH$3,0,0,'Données projet'!$E$11+1,1))-AVERAGE(OFFSET($H$3,0,0,'Données projet'!$E$11+1,1))</f>
        <v>433.03147896464901</v>
      </c>
      <c r="BJ65" s="59">
        <f t="shared" si="38"/>
        <v>419.62680748045614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47.193763822405728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47.193763822405728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65.896182810308716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6.6</v>
      </c>
      <c r="BY65" s="12">
        <f>IF('Données projet'!$A$114&gt;35,BY64+BX65-CG64,IF(A65&lt;'Données projet'!$A$114,$BV$205^A65,IF(A65='Données projet'!$A$114,'Données projet'!$B$114,BY64+BX65-CG64)))</f>
        <v>241.19999999999996</v>
      </c>
      <c r="BZ65" s="13">
        <f>BY65*VLOOKUP('Données projet'!$B$12,Paramètres!$A$1:$I$89,3,0)*VLOOKUP('Données projet'!$B$12,Paramètres!$A$1:$I$89,5,0)</f>
        <v>229.52591999999999</v>
      </c>
      <c r="CA65" s="13">
        <f t="shared" si="39"/>
        <v>56.180162044652285</v>
      </c>
      <c r="CB65" s="20">
        <f t="shared" si="10"/>
        <v>497.60475956110264</v>
      </c>
      <c r="CC65" s="59">
        <f t="shared" si="11"/>
        <v>775.89076319890125</v>
      </c>
      <c r="CD65" s="59">
        <f ca="1">AVERAGE(OFFSET($CC$3,0,0,'Données projet'!$E$12+1,1))-AVERAGE(OFFSET($H$3,0,0,'Données projet'!$E$12+1,1))</f>
        <v>464.14483532651036</v>
      </c>
      <c r="CE65" s="59">
        <f t="shared" si="40"/>
        <v>478.54999024966878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61.275924838038726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61.275924838038726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65.896182810308716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6</v>
      </c>
      <c r="CT65" s="12">
        <f>IF('Données projet'!$A$140&gt;35,CT64+CS65-DB64,IF(A65&lt;'Données projet'!$A$140,$CQ$205^A65,IF(A65='Données projet'!$A$140,'Données projet'!$B$140,CT64+CS65-DB64)))</f>
        <v>228.00000000000026</v>
      </c>
      <c r="CU65" s="17">
        <f>CT65*VLOOKUP('Données projet'!$B$13,Paramètres!$A$1:$I$89,3,0)*VLOOKUP('Données projet'!$B$13,Paramètres!$A$1:$I$89,5,0)</f>
        <v>199.18080000000023</v>
      </c>
      <c r="CV65" s="13">
        <f t="shared" si="41"/>
        <v>49.564089376413726</v>
      </c>
      <c r="CW65" s="20">
        <f t="shared" si="13"/>
        <v>433.23068233058763</v>
      </c>
      <c r="CX65" s="59">
        <f t="shared" si="14"/>
        <v>711.51668596838624</v>
      </c>
      <c r="CY65" s="59">
        <f ca="1">AVERAGE(OFFSET($CX$3,0,0,'Données projet'!$E$13+1,1))-AVERAGE(OFFSET($H$3,0,0,'Données projet'!$E$13+1,1))</f>
        <v>331.14297110116479</v>
      </c>
      <c r="CZ65" s="59">
        <f t="shared" si="42"/>
        <v>397.33434551047685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63.036074797009817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63.036074797009817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65.896182810308716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255.00000000000006</v>
      </c>
      <c r="DP65" s="17">
        <f>DO65*VLOOKUP('Données projet'!$B$14,Paramètres!$A$1:$I$89,3,0)*VLOOKUP('Données projet'!$B$14,Paramètres!$A$1:$I$89,5,0)</f>
        <v>186.96600000000004</v>
      </c>
      <c r="DQ65" s="13">
        <f t="shared" si="43"/>
        <v>46.868551400324648</v>
      </c>
      <c r="DR65" s="20">
        <f t="shared" si="16"/>
        <v>407.26184368889881</v>
      </c>
      <c r="DS65" s="59">
        <f t="shared" si="17"/>
        <v>685.54784732669737</v>
      </c>
      <c r="DT65" s="59">
        <f ca="1">AVERAGE(OFFSET($DS$3,0,0,'Données projet'!$E$14+1,1))-AVERAGE(OFFSET($H$3,0,0,'Données projet'!$E$14+1,1))</f>
        <v>245.16221536020706</v>
      </c>
      <c r="DU65" s="59">
        <f t="shared" si="44"/>
        <v>222.86730804976878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65.896182810308716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5.2</v>
      </c>
      <c r="EJ65" s="12">
        <f>IF('Données projet'!$A$192&gt;35,EJ64+EI65-ER64,IF(A65&lt;'Données projet'!$A$192,$EG$205^A65,IF(A65='Données projet'!$A$192,'Données projet'!$B$192,EJ64+EI65-ER64)))</f>
        <v>290.39999999999986</v>
      </c>
      <c r="EK65" s="17">
        <f>EJ65*VLOOKUP('Données projet'!$B$15,Paramètres!$A$1:$I$89,3,0)*VLOOKUP('Données projet'!$B$15,Paramètres!$A$1:$I$89,5,0)</f>
        <v>231.04223999999991</v>
      </c>
      <c r="EL65" s="13">
        <f t="shared" si="45"/>
        <v>56.507978852931409</v>
      </c>
      <c r="EM65" s="20">
        <f t="shared" si="19"/>
        <v>500.81663116885539</v>
      </c>
      <c r="EN65" s="59">
        <f t="shared" si="20"/>
        <v>779.10263480665401</v>
      </c>
      <c r="EO65" s="59">
        <f ca="1">AVERAGE(OFFSET($EN$3,0,0,'Données projet'!$E$15+1,1))-AVERAGE(OFFSET($H$3,0,0,'Données projet'!$E$15+1,1))</f>
        <v>364.9836612099819</v>
      </c>
      <c r="EP65" s="59">
        <f t="shared" si="46"/>
        <v>354.75746837578413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47.848741039745953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47.848741039745953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65.896182810308716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65.896182810308716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65.896182810308716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2.4290000000000003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8.9063333333333343</v>
      </c>
      <c r="H66" s="66">
        <f t="shared" si="1"/>
        <v>221.04133333333334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65.967374863789104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8.8000000000000007</v>
      </c>
      <c r="N66" s="13">
        <f>IF('Données projet'!$A$36&gt;35,N65+M66-V65,IF(A66&lt;'Données projet'!$A$36,$K$205^A66,IF(A66='Données projet'!$A$36,'Données projet'!$B$36,N65+M66-V65)))</f>
        <v>271.39999999999998</v>
      </c>
      <c r="O66" s="13">
        <f>N66*VLOOKUP('Données projet'!$B$9,Paramètres!$A$1:$I$89,3,0)*VLOOKUP('Données projet'!$B$9,Paramètres!$A$1:$I$89,5,0)</f>
        <v>245.56271999999998</v>
      </c>
      <c r="P66" s="13">
        <f t="shared" si="33"/>
        <v>59.634776048276898</v>
      </c>
      <c r="Q66" s="20">
        <f t="shared" si="53"/>
        <v>531.55230561741564</v>
      </c>
      <c r="R66" s="59">
        <f t="shared" si="0"/>
        <v>810.09934678464242</v>
      </c>
      <c r="S66" s="59">
        <f ca="1">AVERAGE(OFFSET($R$3,0,0,'Données projet'!$E$9+1,1))-AVERAGE(OFFSET($H$3,0,0,'Données projet'!$E$9+1,1))</f>
        <v>455.60094939086878</v>
      </c>
      <c r="T66" s="59">
        <f t="shared" si="34"/>
        <v>287.49979934947112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53.920703286703549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53.920703286703549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65.967374863789104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9.1999999999999993</v>
      </c>
      <c r="AI66" s="13">
        <f>IF('Données projet'!$A$62&gt;35,AI65+AH66-AQ65,IF(A66&lt;'Données projet'!$A$62,$AF$205^A66,IF(A66='Données projet'!$A$62,'Données projet'!$B$62,AI65+AH66-AQ65)))</f>
        <v>300.60000000000019</v>
      </c>
      <c r="AJ66" s="13">
        <f>AI66*VLOOKUP('Données projet'!$B$10,Paramètres!$A$1:$I$89,3,0)*VLOOKUP('Données projet'!$B$10,Paramètres!$A$1:$I$89,5,0)</f>
        <v>234.46800000000016</v>
      </c>
      <c r="AK66" s="13">
        <f t="shared" si="35"/>
        <v>57.247683153605443</v>
      </c>
      <c r="AL66" s="20">
        <f t="shared" si="4"/>
        <v>508.07148149252976</v>
      </c>
      <c r="AM66" s="59">
        <f t="shared" si="5"/>
        <v>786.61852265975654</v>
      </c>
      <c r="AN66" s="59">
        <f ca="1">AVERAGE(OFFSET($AM$3,0,0,'Données projet'!$E$10+1,1))-AVERAGE(OFFSET($H$3,0,0,'Données projet'!$E$10+1,1))</f>
        <v>369.26509132111897</v>
      </c>
      <c r="AO66" s="59">
        <f t="shared" si="36"/>
        <v>350.51628439233525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57.079489035070957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57.079489035070957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65.967374863789104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5.2</v>
      </c>
      <c r="BD66" s="12">
        <f>IF('Données projet'!$A$88&gt;35,BD65+BC66-BL65,IF(A66&lt;'Données projet'!$A$88,$BA$205^A66,IF(A66='Données projet'!$A$88,'Données projet'!$B$88,BD65+BC66-BL65)))</f>
        <v>295.59999999999985</v>
      </c>
      <c r="BE66" s="13">
        <f>BD66*VLOOKUP('Données projet'!$B$11,Paramètres!$A$1:$I$89,3,0)*VLOOKUP('Données projet'!$B$11,Paramètres!$A$1:$I$89,5,0)</f>
        <v>285.90431999999987</v>
      </c>
      <c r="BF66" s="13">
        <f t="shared" si="37"/>
        <v>68.21324199961451</v>
      </c>
      <c r="BG66" s="20">
        <f t="shared" si="7"/>
        <v>616.75475381599506</v>
      </c>
      <c r="BH66" s="59">
        <f t="shared" si="8"/>
        <v>895.30179498322173</v>
      </c>
      <c r="BI66" s="59">
        <f ca="1">AVERAGE(OFFSET($BH$3,0,0,'Données projet'!$E$11+1,1))-AVERAGE(OFFSET($H$3,0,0,'Données projet'!$E$11+1,1))</f>
        <v>433.03147896464901</v>
      </c>
      <c r="BJ66" s="59">
        <f t="shared" si="38"/>
        <v>419.62680748045614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46.268322899201969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46.268322899201969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65.967374863789104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6.6</v>
      </c>
      <c r="BY66" s="12">
        <f>IF('Données projet'!$A$114&gt;35,BY65+BX66-CG65,IF(A66&lt;'Données projet'!$A$114,$BV$205^A66,IF(A66='Données projet'!$A$114,'Données projet'!$B$114,BY65+BX66-CG65)))</f>
        <v>247.79999999999995</v>
      </c>
      <c r="BZ66" s="13">
        <f>BY66*VLOOKUP('Données projet'!$B$12,Paramètres!$A$1:$I$89,3,0)*VLOOKUP('Données projet'!$B$12,Paramètres!$A$1:$I$89,5,0)</f>
        <v>235.80647999999994</v>
      </c>
      <c r="CA66" s="13">
        <f t="shared" si="39"/>
        <v>57.5363506739358</v>
      </c>
      <c r="CB66" s="20">
        <f t="shared" si="10"/>
        <v>510.90543009043807</v>
      </c>
      <c r="CC66" s="59">
        <f t="shared" si="11"/>
        <v>789.4524712576648</v>
      </c>
      <c r="CD66" s="59">
        <f ca="1">AVERAGE(OFFSET($CC$3,0,0,'Données projet'!$E$12+1,1))-AVERAGE(OFFSET($H$3,0,0,'Données projet'!$E$12+1,1))</f>
        <v>464.14483532651036</v>
      </c>
      <c r="CE66" s="59">
        <f t="shared" si="40"/>
        <v>478.54999024966878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60.074341326588502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60.074341326588502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65.967374863789104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6</v>
      </c>
      <c r="CT66" s="12">
        <f>IF('Données projet'!$A$140&gt;35,CT65+CS66-DB65,IF(A66&lt;'Données projet'!$A$140,$CQ$205^A66,IF(A66='Données projet'!$A$140,'Données projet'!$B$140,CT65+CS66-DB65)))</f>
        <v>234.00000000000026</v>
      </c>
      <c r="CU66" s="17">
        <f>CT66*VLOOKUP('Données projet'!$B$13,Paramètres!$A$1:$I$89,3,0)*VLOOKUP('Données projet'!$B$13,Paramètres!$A$1:$I$89,5,0)</f>
        <v>204.42240000000027</v>
      </c>
      <c r="CV66" s="13">
        <f t="shared" si="41"/>
        <v>50.714836797527354</v>
      </c>
      <c r="CW66" s="20">
        <f t="shared" si="13"/>
        <v>444.36402075569396</v>
      </c>
      <c r="CX66" s="59">
        <f t="shared" si="14"/>
        <v>722.91106192292068</v>
      </c>
      <c r="CY66" s="59">
        <f ca="1">AVERAGE(OFFSET($CX$3,0,0,'Données projet'!$E$13+1,1))-AVERAGE(OFFSET($H$3,0,0,'Données projet'!$E$13+1,1))</f>
        <v>331.14297110116479</v>
      </c>
      <c r="CZ66" s="59">
        <f t="shared" si="42"/>
        <v>397.33434551047685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61.799975818449639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61.799975818449639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65.967374863789104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255.00000000000006</v>
      </c>
      <c r="DP66" s="17">
        <f>DO66*VLOOKUP('Données projet'!$B$14,Paramètres!$A$1:$I$89,3,0)*VLOOKUP('Données projet'!$B$14,Paramètres!$A$1:$I$89,5,0)</f>
        <v>186.96600000000004</v>
      </c>
      <c r="DQ66" s="13">
        <f t="shared" si="43"/>
        <v>46.868551400324648</v>
      </c>
      <c r="DR66" s="20">
        <f t="shared" si="16"/>
        <v>407.26184368889881</v>
      </c>
      <c r="DS66" s="59">
        <f t="shared" si="17"/>
        <v>685.80888485612559</v>
      </c>
      <c r="DT66" s="59">
        <f ca="1">AVERAGE(OFFSET($DS$3,0,0,'Données projet'!$E$14+1,1))-AVERAGE(OFFSET($H$3,0,0,'Données projet'!$E$14+1,1))</f>
        <v>245.16221536020706</v>
      </c>
      <c r="DU66" s="59">
        <f t="shared" si="44"/>
        <v>222.86730804976878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65.967374863789104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5.2</v>
      </c>
      <c r="EJ66" s="12">
        <f>IF('Données projet'!$A$192&gt;35,EJ65+EI66-ER65,IF(A66&lt;'Données projet'!$A$192,$EG$205^A66,IF(A66='Données projet'!$A$192,'Données projet'!$B$192,EJ65+EI66-ER65)))</f>
        <v>295.59999999999985</v>
      </c>
      <c r="EK66" s="17">
        <f>EJ66*VLOOKUP('Données projet'!$B$15,Paramètres!$A$1:$I$89,3,0)*VLOOKUP('Données projet'!$B$15,Paramètres!$A$1:$I$89,5,0)</f>
        <v>235.17935999999989</v>
      </c>
      <c r="EL66" s="13">
        <f t="shared" si="45"/>
        <v>57.401124668909425</v>
      </c>
      <c r="EM66" s="20">
        <f t="shared" si="19"/>
        <v>509.57767746501708</v>
      </c>
      <c r="EN66" s="59">
        <f t="shared" si="20"/>
        <v>788.1247186322438</v>
      </c>
      <c r="EO66" s="59">
        <f ca="1">AVERAGE(OFFSET($EN$3,0,0,'Données projet'!$E$15+1,1))-AVERAGE(OFFSET($H$3,0,0,'Données projet'!$E$15+1,1))</f>
        <v>364.9836612099819</v>
      </c>
      <c r="EP66" s="59">
        <f t="shared" si="46"/>
        <v>354.75746837578413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46.910456412806802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46.910456412806802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65.967374863789104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65.967374863789104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65.967374863789104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2.4290000000000003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8.9063333333333343</v>
      </c>
      <c r="H67" s="66">
        <f t="shared" si="1"/>
        <v>221.04133333333334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66.037331894303193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8.8000000000000007</v>
      </c>
      <c r="N67" s="13">
        <f>IF('Données projet'!$A$36&gt;35,N66+M67-V66,IF(A67&lt;'Données projet'!$A$36,$K$205^A67,IF(A67='Données projet'!$A$36,'Données projet'!$B$36,N66+M67-V66)))</f>
        <v>280.2</v>
      </c>
      <c r="O67" s="13">
        <f>N67*VLOOKUP('Données projet'!$B$9,Paramètres!$A$1:$I$89,3,0)*VLOOKUP('Données projet'!$B$9,Paramètres!$A$1:$I$89,5,0)</f>
        <v>253.52495999999999</v>
      </c>
      <c r="P67" s="13">
        <f t="shared" si="33"/>
        <v>61.340141798422209</v>
      </c>
      <c r="Q67" s="20">
        <f t="shared" ref="Q67:Q98" si="54">(O67+P67)*0.475*44/12</f>
        <v>548.39005229891859</v>
      </c>
      <c r="R67" s="59">
        <f t="shared" ref="R67:R130" si="55">Q67+(I67+J67)*44/12</f>
        <v>827.19360257803032</v>
      </c>
      <c r="S67" s="59">
        <f ca="1">AVERAGE(OFFSET($R$3,0,0,'Données projet'!$E$9+1,1))-AVERAGE(OFFSET($H$3,0,0,'Données projet'!$E$9+1,1))</f>
        <v>455.60094939086878</v>
      </c>
      <c r="T67" s="59">
        <f t="shared" si="34"/>
        <v>287.49979934947112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52.863351183632837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52.863351183632837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66.037331894303193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9.1999999999999993</v>
      </c>
      <c r="AI67" s="13">
        <f>IF('Données projet'!$A$62&gt;35,AI66+AH67-AQ66,IF(A67&lt;'Données projet'!$A$62,$AF$205^A67,IF(A67='Données projet'!$A$62,'Données projet'!$B$62,AI66+AH67-AQ66)))</f>
        <v>309.80000000000018</v>
      </c>
      <c r="AJ67" s="13">
        <f>AI67*VLOOKUP('Données projet'!$B$10,Paramètres!$A$1:$I$89,3,0)*VLOOKUP('Données projet'!$B$10,Paramètres!$A$1:$I$89,5,0)</f>
        <v>241.64400000000015</v>
      </c>
      <c r="AK67" s="13">
        <f t="shared" si="35"/>
        <v>58.793104433546993</v>
      </c>
      <c r="AL67" s="20">
        <f t="shared" si="4"/>
        <v>523.26129022176121</v>
      </c>
      <c r="AM67" s="59">
        <f t="shared" si="5"/>
        <v>802.06484050087283</v>
      </c>
      <c r="AN67" s="59">
        <f ca="1">AVERAGE(OFFSET($AM$3,0,0,'Données projet'!$E$10+1,1))-AVERAGE(OFFSET($H$3,0,0,'Données projet'!$E$10+1,1))</f>
        <v>369.26509132111897</v>
      </c>
      <c r="AO67" s="59">
        <f t="shared" si="36"/>
        <v>350.51628439233525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55.960195070143826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55.960195070143826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66.037331894303193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5.2</v>
      </c>
      <c r="BD67" s="12">
        <f>IF('Données projet'!$A$88&gt;35,BD66+BC67-BL66,IF(A67&lt;'Données projet'!$A$88,$BA$205^A67,IF(A67='Données projet'!$A$88,'Données projet'!$B$88,BD66+BC67-BL66)))</f>
        <v>300.79999999999984</v>
      </c>
      <c r="BE67" s="13">
        <f>BD67*VLOOKUP('Données projet'!$B$11,Paramètres!$A$1:$I$89,3,0)*VLOOKUP('Données projet'!$B$11,Paramètres!$A$1:$I$89,5,0)</f>
        <v>290.93375999999984</v>
      </c>
      <c r="BF67" s="13">
        <f t="shared" si="37"/>
        <v>69.272450197832413</v>
      </c>
      <c r="BG67" s="20">
        <f t="shared" si="7"/>
        <v>627.35914942789123</v>
      </c>
      <c r="BH67" s="59">
        <f t="shared" si="8"/>
        <v>906.16269970700296</v>
      </c>
      <c r="BI67" s="59">
        <f ca="1">AVERAGE(OFFSET($BH$3,0,0,'Données projet'!$E$11+1,1))-AVERAGE(OFFSET($H$3,0,0,'Données projet'!$E$11+1,1))</f>
        <v>433.03147896464901</v>
      </c>
      <c r="BJ67" s="59">
        <f t="shared" si="38"/>
        <v>419.62680748045614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45.361029308039008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45.361029308039008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66.037331894303193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6.6</v>
      </c>
      <c r="BY67" s="12">
        <f>IF('Données projet'!$A$114&gt;35,BY66+BX67-CG66,IF(A67&lt;'Données projet'!$A$114,$BV$205^A67,IF(A67='Données projet'!$A$114,'Données projet'!$B$114,BY66+BX67-CG66)))</f>
        <v>254.39999999999995</v>
      </c>
      <c r="BZ67" s="13">
        <f>BY67*VLOOKUP('Données projet'!$B$12,Paramètres!$A$1:$I$89,3,0)*VLOOKUP('Données projet'!$B$12,Paramètres!$A$1:$I$89,5,0)</f>
        <v>242.08703999999997</v>
      </c>
      <c r="CA67" s="13">
        <f t="shared" si="39"/>
        <v>58.888340776302016</v>
      </c>
      <c r="CB67" s="20">
        <f t="shared" si="10"/>
        <v>524.19878818539257</v>
      </c>
      <c r="CC67" s="59">
        <f t="shared" si="11"/>
        <v>803.00233846450419</v>
      </c>
      <c r="CD67" s="59">
        <f ca="1">AVERAGE(OFFSET($CC$3,0,0,'Données projet'!$E$12+1,1))-AVERAGE(OFFSET($H$3,0,0,'Données projet'!$E$12+1,1))</f>
        <v>464.14483532651036</v>
      </c>
      <c r="CE67" s="59">
        <f t="shared" si="40"/>
        <v>478.54999024966878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58.896320134904244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58.896320134904244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66.037331894303193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6</v>
      </c>
      <c r="CT67" s="12">
        <f>IF('Données projet'!$A$140&gt;35,CT66+CS67-DB66,IF(A67&lt;'Données projet'!$A$140,$CQ$205^A67,IF(A67='Données projet'!$A$140,'Données projet'!$B$140,CT66+CS67-DB66)))</f>
        <v>240.00000000000026</v>
      </c>
      <c r="CU67" s="17">
        <f>CT67*VLOOKUP('Données projet'!$B$13,Paramètres!$A$1:$I$89,3,0)*VLOOKUP('Données projet'!$B$13,Paramètres!$A$1:$I$89,5,0)</f>
        <v>209.66400000000024</v>
      </c>
      <c r="CV67" s="13">
        <f t="shared" si="41"/>
        <v>51.862154403304579</v>
      </c>
      <c r="CW67" s="20">
        <f t="shared" si="13"/>
        <v>455.49138558575584</v>
      </c>
      <c r="CX67" s="59">
        <f t="shared" si="14"/>
        <v>734.29493586486751</v>
      </c>
      <c r="CY67" s="59">
        <f ca="1">AVERAGE(OFFSET($CX$3,0,0,'Données projet'!$E$13+1,1))-AVERAGE(OFFSET($H$3,0,0,'Données projet'!$E$13+1,1))</f>
        <v>331.14297110116479</v>
      </c>
      <c r="CZ67" s="59">
        <f t="shared" si="42"/>
        <v>397.33434551047685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60.588115986913088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60.588115986913088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66.037331894303193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255.00000000000006</v>
      </c>
      <c r="DP67" s="17">
        <f>DO67*VLOOKUP('Données projet'!$B$14,Paramètres!$A$1:$I$89,3,0)*VLOOKUP('Données projet'!$B$14,Paramètres!$A$1:$I$89,5,0)</f>
        <v>186.96600000000004</v>
      </c>
      <c r="DQ67" s="13">
        <f t="shared" si="43"/>
        <v>46.868551400324648</v>
      </c>
      <c r="DR67" s="20">
        <f t="shared" si="16"/>
        <v>407.26184368889881</v>
      </c>
      <c r="DS67" s="59">
        <f t="shared" si="17"/>
        <v>686.06539396801054</v>
      </c>
      <c r="DT67" s="59">
        <f ca="1">AVERAGE(OFFSET($DS$3,0,0,'Données projet'!$E$14+1,1))-AVERAGE(OFFSET($H$3,0,0,'Données projet'!$E$14+1,1))</f>
        <v>245.16221536020706</v>
      </c>
      <c r="DU67" s="59">
        <f t="shared" si="44"/>
        <v>222.86730804976878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0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66.037331894303193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5.2</v>
      </c>
      <c r="EJ67" s="12">
        <f>IF('Données projet'!$A$192&gt;35,EJ66+EI67-ER66,IF(A67&lt;'Données projet'!$A$192,$EG$205^A67,IF(A67='Données projet'!$A$192,'Données projet'!$B$192,EJ66+EI67-ER66)))</f>
        <v>300.79999999999984</v>
      </c>
      <c r="EK67" s="17">
        <f>EJ67*VLOOKUP('Données projet'!$B$15,Paramètres!$A$1:$I$89,3,0)*VLOOKUP('Données projet'!$B$15,Paramètres!$A$1:$I$89,5,0)</f>
        <v>239.3164799999999</v>
      </c>
      <c r="EL67" s="13">
        <f t="shared" si="45"/>
        <v>58.292443422481945</v>
      </c>
      <c r="EM67" s="20">
        <f t="shared" si="19"/>
        <v>518.33554162748919</v>
      </c>
      <c r="EN67" s="59">
        <f t="shared" si="20"/>
        <v>797.13909190660092</v>
      </c>
      <c r="EO67" s="59">
        <f ca="1">AVERAGE(OFFSET($EN$3,0,0,'Données projet'!$E$15+1,1))-AVERAGE(OFFSET($H$3,0,0,'Données projet'!$E$15+1,1))</f>
        <v>364.9836612099819</v>
      </c>
      <c r="EP67" s="59">
        <f t="shared" si="46"/>
        <v>354.75746837578413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45.990570975104816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45.990570975104816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66.037331894303193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66.037331894303193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66.037331894303193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2.4290000000000003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8.9063333333333343</v>
      </c>
      <c r="H68" s="66">
        <f t="shared" ref="H68:H131" si="56">(B68+E68+F68)*44/12+(C68+D68)*0.475*44/12</f>
        <v>221.04133333333334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66.106075326738349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289</v>
      </c>
      <c r="L68" s="12">
        <f>VLOOKUP(A68,'Données projet'!$A$35:$I$55,9,0)</f>
        <v>8.8000000000000007</v>
      </c>
      <c r="M68" s="12">
        <f t="array" ref="M68">INDEX(L:L,MIN(IF(ISNUMBER(L68:L264),ROW(L68:L264),"")))</f>
        <v>8.8000000000000007</v>
      </c>
      <c r="N68" s="13">
        <f>IF('Données projet'!$A$36&gt;35,N67+M68-V67,IF(A68&lt;'Données projet'!$A$36,$K$205^A68,IF(A68='Données projet'!$A$36,'Données projet'!$B$36,N67+M68-V67)))</f>
        <v>289</v>
      </c>
      <c r="O68" s="13">
        <f>N68*VLOOKUP('Données projet'!$B$9,Paramètres!$A$1:$I$89,3,0)*VLOOKUP('Données projet'!$B$9,Paramètres!$A$1:$I$89,5,0)</f>
        <v>261.48719999999997</v>
      </c>
      <c r="P68" s="13">
        <f t="shared" si="33"/>
        <v>63.039283586802391</v>
      </c>
      <c r="Q68" s="20">
        <f t="shared" si="54"/>
        <v>565.21695891368086</v>
      </c>
      <c r="R68" s="59">
        <f t="shared" si="55"/>
        <v>844.27256844505473</v>
      </c>
      <c r="S68" s="59">
        <f ca="1">AVERAGE(OFFSET($R$3,0,0,'Données projet'!$E$9+1,1))-AVERAGE(OFFSET($H$3,0,0,'Données projet'!$E$9+1,1))</f>
        <v>455.60094939086878</v>
      </c>
      <c r="T68" s="59">
        <f t="shared" si="34"/>
        <v>287.49979934947112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28</v>
      </c>
      <c r="W68" s="16">
        <f>IF(ISNA(VLOOKUP(A68,'Données projet'!$A$35:$I$55,5,0)),0%,VLOOKUP(A68,'Données projet'!$A$35:$I$55,5,0)*VLOOKUP('Données projet'!$B$9,Paramètres!$A$1:$I$89,7,0))</f>
        <v>0.43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63.869497487175259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63.869497487175259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66.106075326738349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319</v>
      </c>
      <c r="AG68" s="12">
        <f>VLOOKUP(A68,'Données projet'!$A$61:$I$81,9,0)</f>
        <v>9.1999999999999993</v>
      </c>
      <c r="AH68" s="12">
        <f t="array" ref="AH68">INDEX(AG:AG,MIN(IF(ISNUMBER(AG68:AG264),ROW(AG68:AG264),"")))</f>
        <v>9.1999999999999993</v>
      </c>
      <c r="AI68" s="13">
        <f>IF('Données projet'!$A$62&gt;35,AI67+AH68-AQ67,IF(A68&lt;'Données projet'!$A$62,$AF$205^A68,IF(A68='Données projet'!$A$62,'Données projet'!$B$62,AI67+AH68-AQ67)))</f>
        <v>319.00000000000017</v>
      </c>
      <c r="AJ68" s="13">
        <f>AI68*VLOOKUP('Données projet'!$B$10,Paramètres!$A$1:$I$89,3,0)*VLOOKUP('Données projet'!$B$10,Paramètres!$A$1:$I$89,5,0)</f>
        <v>248.82000000000014</v>
      </c>
      <c r="AK68" s="13">
        <f t="shared" si="35"/>
        <v>60.333192077890068</v>
      </c>
      <c r="AL68" s="20">
        <f t="shared" ref="AL68:AL131" si="58">(AJ68+AK68)*0.475*44/12</f>
        <v>538.44180953565876</v>
      </c>
      <c r="AM68" s="59">
        <f t="shared" ref="AM68:AM131" si="59">AL68+(AD68+AE68)*44/12</f>
        <v>817.49741906703275</v>
      </c>
      <c r="AN68" s="59">
        <f ca="1">AVERAGE(OFFSET($AM$3,0,0,'Données projet'!$E$10+1,1))-AVERAGE(OFFSET($H$3,0,0,'Données projet'!$E$10+1,1))</f>
        <v>369.26509132111897</v>
      </c>
      <c r="AO68" s="59">
        <f t="shared" si="36"/>
        <v>350.51628439233525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37</v>
      </c>
      <c r="AR68" s="16">
        <f>IF(ISNA(VLOOKUP(A68,'Données projet'!$A$61:$I$81,5,0)),0%,VLOOKUP(A68,'Données projet'!$A$61:$I$81,5,0)*VLOOKUP('Données projet'!$B$10,Paramètres!$A$1:$I$89,7,0))</f>
        <v>0.43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68.581516093095019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68.581516093095019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66.106075326738349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306</v>
      </c>
      <c r="BB68" s="12">
        <f>VLOOKUP(A68,'Données projet'!$A$87:$I$107,9,0)</f>
        <v>5.2</v>
      </c>
      <c r="BC68" s="12">
        <f t="array" ref="BC68">INDEX(BB:BB,MIN(IF(ISNUMBER(BB68:BB264),ROW(BB68:BB264),"")))</f>
        <v>5.2</v>
      </c>
      <c r="BD68" s="12">
        <f>IF('Données projet'!$A$88&gt;35,BD67+BC68-BL67,IF(A68&lt;'Données projet'!$A$88,$BA$205^A68,IF(A68='Données projet'!$A$88,'Données projet'!$B$88,BD67+BC68-BL67)))</f>
        <v>305.99999999999983</v>
      </c>
      <c r="BE68" s="13">
        <f>BD68*VLOOKUP('Données projet'!$B$11,Paramètres!$A$1:$I$89,3,0)*VLOOKUP('Données projet'!$B$11,Paramètres!$A$1:$I$89,5,0)</f>
        <v>295.96319999999986</v>
      </c>
      <c r="BF68" s="13">
        <f t="shared" si="37"/>
        <v>70.329529052104192</v>
      </c>
      <c r="BG68" s="20">
        <f t="shared" ref="BG68:BG131" si="61">(BE68+BF68)*0.475*44/12</f>
        <v>637.95983643241459</v>
      </c>
      <c r="BH68" s="59">
        <f t="shared" ref="BH68:BH131" si="62">BG68+(AY68+AZ68)*44/12</f>
        <v>917.01544596378858</v>
      </c>
      <c r="BI68" s="59">
        <f ca="1">AVERAGE(OFFSET($BH$3,0,0,'Données projet'!$E$11+1,1))-AVERAGE(OFFSET($H$3,0,0,'Données projet'!$E$11+1,1))</f>
        <v>433.03147896464901</v>
      </c>
      <c r="BJ68" s="59">
        <f t="shared" si="38"/>
        <v>419.62680748045614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13</v>
      </c>
      <c r="BM68" s="16">
        <f>IF(ISNA(VLOOKUP(A68,'Données projet'!$A$87:$I$107,5,0)),0%,VLOOKUP(A68,'Données projet'!$A$87:$I$107,5,0)*VLOOKUP('Données projet'!$B$11,Paramètres!$A$1:$I$89,7,0))</f>
        <v>0.43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50.448416407365372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50.448416407365372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66.106075326738349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261</v>
      </c>
      <c r="BW68" s="12">
        <f>VLOOKUP(A68,'Données projet'!$A$113:$I$133,9,0)</f>
        <v>6.6</v>
      </c>
      <c r="BX68" s="12">
        <f t="array" ref="BX68">INDEX(BW:BW,MIN(IF(ISNUMBER(BW68:BW264),ROW(BW68:BW264),"")))</f>
        <v>6.6</v>
      </c>
      <c r="BY68" s="12">
        <f>IF('Données projet'!$A$114&gt;35,BY67+BX68-CG67,IF(A68&lt;'Données projet'!$A$114,$BV$205^A68,IF(A68='Données projet'!$A$114,'Données projet'!$B$114,BY67+BX68-CG67)))</f>
        <v>260.99999999999994</v>
      </c>
      <c r="BZ68" s="13">
        <f>BY68*VLOOKUP('Données projet'!$B$12,Paramètres!$A$1:$I$89,3,0)*VLOOKUP('Données projet'!$B$12,Paramètres!$A$1:$I$89,5,0)</f>
        <v>248.36759999999992</v>
      </c>
      <c r="CA68" s="13">
        <f t="shared" si="39"/>
        <v>60.236253798706286</v>
      </c>
      <c r="CB68" s="20">
        <f t="shared" ref="CB68:CB131" si="64">(BZ68+CA68)*0.475*44/12</f>
        <v>537.48504536607993</v>
      </c>
      <c r="CC68" s="59">
        <f t="shared" ref="CC68:CC131" si="65">CB68+(BT68+BU68)*44/12</f>
        <v>816.54065489745381</v>
      </c>
      <c r="CD68" s="59">
        <f ca="1">AVERAGE(OFFSET($CC$3,0,0,'Données projet'!$E$12+1,1))-AVERAGE(OFFSET($H$3,0,0,'Données projet'!$E$12+1,1))</f>
        <v>464.14483532651036</v>
      </c>
      <c r="CE68" s="59">
        <f t="shared" si="40"/>
        <v>478.54999024966878</v>
      </c>
      <c r="CF68" s="15">
        <f>IF(ISNA(VLOOKUP(A68,'Données projet'!$A$113:$I$133,3,0)),0,VLOOKUP(A68,'Données projet'!$A$113:$I$133,3,0))</f>
        <v>12</v>
      </c>
      <c r="CG68" s="15">
        <f>IF(ISNA(VLOOKUP(A68,'Données projet'!$A$113:$I$133,4,0)),0,VLOOKUP(A68,'Données projet'!$A$113:$I$133,4,0))</f>
        <v>29</v>
      </c>
      <c r="CH68" s="16">
        <f>IF(ISNA(VLOOKUP(A68,'Données projet'!$A$113:$I$133,5,0)),0%,VLOOKUP(A68,'Données projet'!$A$113:$I$133,5,0)*VLOOKUP('Données projet'!$B$12,Paramètres!$A$1:$I$89,7,0))</f>
        <v>0.43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70.859410416416466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70.859410416416466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66.106075326738349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246</v>
      </c>
      <c r="CR68" s="12">
        <f>VLOOKUP(A68,'Données projet'!$A$139:$I$159,9,0)</f>
        <v>6</v>
      </c>
      <c r="CS68" s="12">
        <f t="array" ref="CS68">INDEX(CR:CR,MIN(IF(ISNUMBER(CR68:CR264),ROW(CR68:CR264),"")))</f>
        <v>6</v>
      </c>
      <c r="CT68" s="12">
        <f>IF('Données projet'!$A$140&gt;35,CT67+CS68-DB67,IF(A68&lt;'Données projet'!$A$140,$CQ$205^A68,IF(A68='Données projet'!$A$140,'Données projet'!$B$140,CT67+CS68-DB67)))</f>
        <v>246.00000000000026</v>
      </c>
      <c r="CU68" s="17">
        <f>CT68*VLOOKUP('Données projet'!$B$13,Paramètres!$A$1:$I$89,3,0)*VLOOKUP('Données projet'!$B$13,Paramètres!$A$1:$I$89,5,0)</f>
        <v>214.90560000000025</v>
      </c>
      <c r="CV68" s="13">
        <f t="shared" si="41"/>
        <v>53.006137800892375</v>
      </c>
      <c r="CW68" s="20">
        <f t="shared" ref="CW68:CW131" si="67">(CU68+CV68)*0.475*44/12</f>
        <v>466.61294333655468</v>
      </c>
      <c r="CX68" s="59">
        <f t="shared" ref="CX68:CX131" si="68">CW68+(CO68+CP68)*44/12</f>
        <v>745.66855286792861</v>
      </c>
      <c r="CY68" s="59">
        <f ca="1">AVERAGE(OFFSET($CX$3,0,0,'Données projet'!$E$13+1,1))-AVERAGE(OFFSET($H$3,0,0,'Données projet'!$E$13+1,1))</f>
        <v>331.14297110116479</v>
      </c>
      <c r="CZ68" s="59">
        <f t="shared" si="42"/>
        <v>397.33434551047685</v>
      </c>
      <c r="DA68" s="15">
        <f>IF(ISNA(VLOOKUP(A68,'Données projet'!$A$139:$I$159,3,0)),0,VLOOKUP(A68,'Données projet'!$A$139:$I$159,3,0))</f>
        <v>11</v>
      </c>
      <c r="DB68" s="15">
        <f>IF(ISNA(VLOOKUP(A68,'Données projet'!$A$139:$I$159,4,0)),0,VLOOKUP(A68,'Données projet'!$A$139:$I$159,4,0))</f>
        <v>23</v>
      </c>
      <c r="DC68" s="16">
        <f>IF(ISNA(VLOOKUP(A68,'Données projet'!$A$139:$I$159,5,0)),0%,VLOOKUP(A68,'Données projet'!$A$139:$I$159,5,0)*VLOOKUP('Données projet'!$B$13,Paramètres!$A$1:$I$89,7,0))</f>
        <v>0.43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68.951177941519717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68.951177941519717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66.106075326738349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255.00000000000006</v>
      </c>
      <c r="DP68" s="17">
        <f>DO68*VLOOKUP('Données projet'!$B$14,Paramètres!$A$1:$I$89,3,0)*VLOOKUP('Données projet'!$B$14,Paramètres!$A$1:$I$89,5,0)</f>
        <v>186.96600000000004</v>
      </c>
      <c r="DQ68" s="13">
        <f t="shared" si="43"/>
        <v>46.868551400324648</v>
      </c>
      <c r="DR68" s="20">
        <f t="shared" ref="DR68:DR131" si="70">(DP68+DQ68)*0.475*44/12</f>
        <v>407.26184368889881</v>
      </c>
      <c r="DS68" s="59">
        <f t="shared" ref="DS68:DS131" si="71">DR68+(DJ68+DK68)*44/12</f>
        <v>686.31745322027268</v>
      </c>
      <c r="DT68" s="59">
        <f ca="1">AVERAGE(OFFSET($DS$3,0,0,'Données projet'!$E$14+1,1))-AVERAGE(OFFSET($H$3,0,0,'Données projet'!$E$14+1,1))</f>
        <v>245.16221536020706</v>
      </c>
      <c r="DU68" s="59">
        <f t="shared" si="44"/>
        <v>222.86730804976878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0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66.106075326738349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306</v>
      </c>
      <c r="EH68" s="12">
        <f>VLOOKUP(A68,'Données projet'!$A$191:$I$211,9,0)</f>
        <v>5.2</v>
      </c>
      <c r="EI68" s="12">
        <f t="array" ref="EI68">INDEX(EH:EH,MIN(IF(ISNUMBER(EH68:EH264),ROW(EH68:EH264),"")))</f>
        <v>5.2</v>
      </c>
      <c r="EJ68" s="12">
        <f>IF('Données projet'!$A$192&gt;35,EJ67+EI68-ER67,IF(A68&lt;'Données projet'!$A$192,$EG$205^A68,IF(A68='Données projet'!$A$192,'Données projet'!$B$192,EJ67+EI68-ER67)))</f>
        <v>305.99999999999983</v>
      </c>
      <c r="EK68" s="17">
        <f>EJ68*VLOOKUP('Données projet'!$B$15,Paramètres!$A$1:$I$89,3,0)*VLOOKUP('Données projet'!$B$15,Paramètres!$A$1:$I$89,5,0)</f>
        <v>243.45359999999988</v>
      </c>
      <c r="EL68" s="13">
        <f t="shared" si="45"/>
        <v>59.181970343065267</v>
      </c>
      <c r="EM68" s="20">
        <f t="shared" ref="EM68:EM131" si="73">(EK68+EL68)*0.475*44/12</f>
        <v>527.09028501417163</v>
      </c>
      <c r="EN68" s="59">
        <f t="shared" ref="EN68:EN131" si="74">EM68+(EE68+EF68)*44/12</f>
        <v>806.14589454554562</v>
      </c>
      <c r="EO68" s="59">
        <f ca="1">AVERAGE(OFFSET($EN$3,0,0,'Données projet'!$E$15+1,1))-AVERAGE(OFFSET($H$3,0,0,'Données projet'!$E$15+1,1))</f>
        <v>364.9836612099819</v>
      </c>
      <c r="EP68" s="59">
        <f t="shared" si="46"/>
        <v>354.75746837578413</v>
      </c>
      <c r="EQ68" s="15">
        <f>IF(ISNA(VLOOKUP(A68,'Données projet'!$A$191:$I$211,3,0)),0,VLOOKUP(A68,'Données projet'!$A$191:$I$211,3,0))</f>
        <v>11</v>
      </c>
      <c r="ER68" s="15">
        <f>IF(ISNA(VLOOKUP(A68,'Données projet'!$A$191:$I$211,4,0)),0,VLOOKUP(A68,'Données projet'!$A$191:$I$211,4,0))</f>
        <v>13</v>
      </c>
      <c r="ES68" s="16">
        <f>IF(ISNA(VLOOKUP(A68,'Données projet'!$A$191:$I$211,5,0)),0%,VLOOKUP(A68,'Données projet'!$A$191:$I$211,5,0)*VLOOKUP('Données projet'!$B$15,Paramètres!$A$1:$I$89,7,0))</f>
        <v>0.53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51.148563221721147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51.148563221721147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66.106075326738349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66.106075326738349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66.106075326738349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2.4290000000000003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8.9063333333333343</v>
      </c>
      <c r="H69" s="66">
        <f t="shared" si="56"/>
        <v>221.04133333333334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66.173626214308044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8.1999999999999993</v>
      </c>
      <c r="N69" s="13">
        <f>IF('Données projet'!$A$36&gt;35,N68+M69-V68,IF(A69&lt;'Données projet'!$A$36,$K$205^A69,IF(A69='Données projet'!$A$36,'Données projet'!$B$36,N68+M69-V68)))</f>
        <v>269.2</v>
      </c>
      <c r="O69" s="13">
        <f>N69*VLOOKUP('Données projet'!$B$9,Paramètres!$A$1:$I$89,3,0)*VLOOKUP('Données projet'!$B$9,Paramètres!$A$1:$I$89,5,0)</f>
        <v>243.57216</v>
      </c>
      <c r="P69" s="13">
        <f t="shared" ref="P69:P132" si="87">EXP(-1.0587+0.8836*LN(O69)+0.284)</f>
        <v>59.207435995642292</v>
      </c>
      <c r="Q69" s="20">
        <f t="shared" si="54"/>
        <v>527.34112969241028</v>
      </c>
      <c r="R69" s="59">
        <f t="shared" si="55"/>
        <v>806.6444258115398</v>
      </c>
      <c r="S69" s="59">
        <f ca="1">AVERAGE(OFFSET($R$3,0,0,'Données projet'!$E$9+1,1))-AVERAGE(OFFSET($H$3,0,0,'Données projet'!$E$9+1,1))</f>
        <v>455.60094939086878</v>
      </c>
      <c r="T69" s="59">
        <f t="shared" ref="T69:T132" si="88">$T$3</f>
        <v>287.49979934947112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62.617055597998579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62.617055597998579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66.173626214308044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9</v>
      </c>
      <c r="AI69" s="13">
        <f>IF('Données projet'!$A$62&gt;35,AI68+AH69-AQ68,IF(A69&lt;'Données projet'!$A$62,$AF$205^A69,IF(A69='Données projet'!$A$62,'Données projet'!$B$62,AI68+AH69-AQ68)))</f>
        <v>291.00000000000017</v>
      </c>
      <c r="AJ69" s="13">
        <f>AI69*VLOOKUP('Données projet'!$B$10,Paramètres!$A$1:$I$89,3,0)*VLOOKUP('Données projet'!$B$10,Paramètres!$A$1:$I$89,5,0)</f>
        <v>226.98000000000013</v>
      </c>
      <c r="AK69" s="13">
        <f t="shared" ref="AK69:AK132" si="89">EXP(-1.0587+0.8836*LN(AJ69)+0.284)</f>
        <v>55.629185455335978</v>
      </c>
      <c r="AL69" s="20">
        <f t="shared" si="58"/>
        <v>492.21099800137699</v>
      </c>
      <c r="AM69" s="59">
        <f t="shared" si="59"/>
        <v>771.51429412050652</v>
      </c>
      <c r="AN69" s="59">
        <f ca="1">AVERAGE(OFFSET($AM$3,0,0,'Données projet'!$E$10+1,1))-AVERAGE(OFFSET($H$3,0,0,'Données projet'!$E$10+1,1))</f>
        <v>369.26509132111897</v>
      </c>
      <c r="AO69" s="59">
        <f t="shared" ref="AO69:AO132" si="90">$AO$3</f>
        <v>350.51628439233525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67.236674393103812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67.236674393103812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66.173626214308044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4.5999999999999996</v>
      </c>
      <c r="BD69" s="12">
        <f>IF('Données projet'!$A$88&gt;35,BD68+BC69-BL68,IF(A69&lt;'Données projet'!$A$88,$BA$205^A69,IF(A69='Données projet'!$A$88,'Données projet'!$B$88,BD68+BC69-BL68)))</f>
        <v>297.59999999999985</v>
      </c>
      <c r="BE69" s="13">
        <f>BD69*VLOOKUP('Données projet'!$B$11,Paramètres!$A$1:$I$89,3,0)*VLOOKUP('Données projet'!$B$11,Paramètres!$A$1:$I$89,5,0)</f>
        <v>287.83871999999985</v>
      </c>
      <c r="BF69" s="13">
        <f t="shared" ref="BF69:BF132" si="91">EXP(-1.0587+0.8836*LN(BE69)+0.284)</f>
        <v>68.620884395190288</v>
      </c>
      <c r="BG69" s="20">
        <f t="shared" si="61"/>
        <v>620.83381098828943</v>
      </c>
      <c r="BH69" s="59">
        <f t="shared" si="62"/>
        <v>900.13710710741884</v>
      </c>
      <c r="BI69" s="59">
        <f ca="1">AVERAGE(OFFSET($BH$3,0,0,'Données projet'!$E$11+1,1))-AVERAGE(OFFSET($H$3,0,0,'Données projet'!$E$11+1,1))</f>
        <v>433.03147896464901</v>
      </c>
      <c r="BJ69" s="59">
        <f t="shared" ref="BJ69:BJ132" si="92">$BJ$3</f>
        <v>419.62680748045614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49.459153732112611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49.459153732112611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66.173626214308044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6.2</v>
      </c>
      <c r="BY69" s="12">
        <f>IF('Données projet'!$A$114&gt;35,BY68+BX69-CG68,IF(A69&lt;'Données projet'!$A$114,$BV$205^A69,IF(A69='Données projet'!$A$114,'Données projet'!$B$114,BY68+BX69-CG68)))</f>
        <v>238.19999999999993</v>
      </c>
      <c r="BZ69" s="13">
        <f>BY69*VLOOKUP('Données projet'!$B$12,Paramètres!$A$1:$I$89,3,0)*VLOOKUP('Données projet'!$B$12,Paramètres!$A$1:$I$89,5,0)</f>
        <v>226.67111999999995</v>
      </c>
      <c r="CA69" s="13">
        <f t="shared" ref="CA69:CA132" si="93">EXP(-1.0587+0.8836*LN(BZ69)+0.284)</f>
        <v>55.562290245986702</v>
      </c>
      <c r="CB69" s="20">
        <f t="shared" si="64"/>
        <v>491.55652284509341</v>
      </c>
      <c r="CC69" s="59">
        <f t="shared" si="65"/>
        <v>770.85981896422288</v>
      </c>
      <c r="CD69" s="59">
        <f ca="1">AVERAGE(OFFSET($CC$3,0,0,'Données projet'!$E$12+1,1))-AVERAGE(OFFSET($H$3,0,0,'Données projet'!$E$12+1,1))</f>
        <v>464.14483532651036</v>
      </c>
      <c r="CE69" s="59">
        <f t="shared" ref="CE69:CE132" si="94">$CE$3</f>
        <v>478.54999024966878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69.469900598123274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69.469900598123274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66.173626214308044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5.2</v>
      </c>
      <c r="CT69" s="12">
        <f>IF('Données projet'!$A$140&gt;35,CT68+CS69-DB68,IF(A69&lt;'Données projet'!$A$140,$CQ$205^A69,IF(A69='Données projet'!$A$140,'Données projet'!$B$140,CT68+CS69-DB68)))</f>
        <v>228.20000000000024</v>
      </c>
      <c r="CU69" s="17">
        <f>CT69*VLOOKUP('Données projet'!$B$13,Paramètres!$A$1:$I$89,3,0)*VLOOKUP('Données projet'!$B$13,Paramètres!$A$1:$I$89,5,0)</f>
        <v>199.35552000000024</v>
      </c>
      <c r="CV69" s="13">
        <f t="shared" ref="CV69:CV132" si="95">EXP(-1.0587+0.8836*LN(CU69)+0.284)</f>
        <v>49.602503932783272</v>
      </c>
      <c r="CW69" s="20">
        <f t="shared" si="67"/>
        <v>433.60189168293124</v>
      </c>
      <c r="CX69" s="59">
        <f t="shared" si="68"/>
        <v>712.90518780206071</v>
      </c>
      <c r="CY69" s="59">
        <f ca="1">AVERAGE(OFFSET($CX$3,0,0,'Données projet'!$E$13+1,1))-AVERAGE(OFFSET($H$3,0,0,'Données projet'!$E$13+1,1))</f>
        <v>331.14297110116479</v>
      </c>
      <c r="CZ69" s="59">
        <f t="shared" ref="CZ69:CZ132" si="96">$CZ$3</f>
        <v>397.33434551047685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67.599087398152363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67.599087398152363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66.173626214308044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255.00000000000006</v>
      </c>
      <c r="DP69" s="17">
        <f>DO69*VLOOKUP('Données projet'!$B$14,Paramètres!$A$1:$I$89,3,0)*VLOOKUP('Données projet'!$B$14,Paramètres!$A$1:$I$89,5,0)</f>
        <v>186.96600000000004</v>
      </c>
      <c r="DQ69" s="13">
        <f t="shared" ref="DQ69:DQ132" si="97">EXP(-1.0587+0.8836*LN(DP69)+0.284)</f>
        <v>46.868551400324648</v>
      </c>
      <c r="DR69" s="20">
        <f t="shared" si="70"/>
        <v>407.26184368889881</v>
      </c>
      <c r="DS69" s="59">
        <f t="shared" si="71"/>
        <v>686.56513980802833</v>
      </c>
      <c r="DT69" s="59">
        <f ca="1">AVERAGE(OFFSET($DS$3,0,0,'Données projet'!$E$14+1,1))-AVERAGE(OFFSET($H$3,0,0,'Données projet'!$E$14+1,1))</f>
        <v>245.16221536020706</v>
      </c>
      <c r="DU69" s="59">
        <f t="shared" ref="DU69:DU132" si="98">$DU$3</f>
        <v>222.86730804976878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0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66.173626214308044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4.5999999999999996</v>
      </c>
      <c r="EJ69" s="12">
        <f>IF('Données projet'!$A$192&gt;35,EJ68+EI69-ER68,IF(A69&lt;'Données projet'!$A$192,$EG$205^A69,IF(A69='Données projet'!$A$192,'Données projet'!$B$192,EJ68+EI69-ER68)))</f>
        <v>297.59999999999985</v>
      </c>
      <c r="EK69" s="17">
        <f>EJ69*VLOOKUP('Données projet'!$B$15,Paramètres!$A$1:$I$89,3,0)*VLOOKUP('Données projet'!$B$15,Paramètres!$A$1:$I$89,5,0)</f>
        <v>236.7705599999999</v>
      </c>
      <c r="EL69" s="13">
        <f t="shared" ref="EL69:EL132" si="99">EXP(-1.0587+0.8836*LN(EK69)+0.284)</f>
        <v>57.744153841586879</v>
      </c>
      <c r="EM69" s="20">
        <f t="shared" si="73"/>
        <v>512.9464599407637</v>
      </c>
      <c r="EN69" s="59">
        <f t="shared" si="74"/>
        <v>792.24975605989312</v>
      </c>
      <c r="EO69" s="59">
        <f ca="1">AVERAGE(OFFSET($EN$3,0,0,'Données projet'!$E$15+1,1))-AVERAGE(OFFSET($H$3,0,0,'Données projet'!$E$15+1,1))</f>
        <v>364.9836612099819</v>
      </c>
      <c r="EP69" s="59">
        <f t="shared" ref="EP69:EP132" si="100">$EP$3</f>
        <v>354.75746837578413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50.145571094486257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50.145571094486257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66.173626214308044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66.173626214308044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66.173626214308044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2.4290000000000003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8.9063333333333343</v>
      </c>
      <c r="H70" s="66">
        <f t="shared" si="56"/>
        <v>221.04133333333334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66.240005244999566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8.1999999999999993</v>
      </c>
      <c r="N70" s="13">
        <f>IF('Données projet'!$A$36&gt;35,N69+M70-V69,IF(A70&lt;'Données projet'!$A$36,$K$205^A70,IF(A70='Données projet'!$A$36,'Données projet'!$B$36,N69+M70-V69)))</f>
        <v>277.39999999999998</v>
      </c>
      <c r="O70" s="13">
        <f>N70*VLOOKUP('Données projet'!$B$9,Paramètres!$A$1:$I$89,3,0)*VLOOKUP('Données projet'!$B$9,Paramètres!$A$1:$I$89,5,0)</f>
        <v>250.99151999999995</v>
      </c>
      <c r="P70" s="13">
        <f t="shared" si="87"/>
        <v>60.798211000769406</v>
      </c>
      <c r="Q70" s="20">
        <f t="shared" si="54"/>
        <v>543.03378149300659</v>
      </c>
      <c r="R70" s="59">
        <f t="shared" si="55"/>
        <v>822.58046739133829</v>
      </c>
      <c r="S70" s="59">
        <f ca="1">AVERAGE(OFFSET($R$3,0,0,'Données projet'!$E$9+1,1))-AVERAGE(OFFSET($H$3,0,0,'Données projet'!$E$9+1,1))</f>
        <v>455.60094939086878</v>
      </c>
      <c r="T70" s="59">
        <f t="shared" si="88"/>
        <v>287.49979934947112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61.389173330354531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61.389173330354531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66.240005244999566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</v>
      </c>
      <c r="AI70" s="13">
        <f>IF('Données projet'!$A$62&gt;35,AI69+AH70-AQ69,IF(A70&lt;'Données projet'!$A$62,$AF$205^A70,IF(A70='Données projet'!$A$62,'Données projet'!$B$62,AI69+AH70-AQ69)))</f>
        <v>300.00000000000017</v>
      </c>
      <c r="AJ70" s="13">
        <f>AI70*VLOOKUP('Données projet'!$B$10,Paramètres!$A$1:$I$89,3,0)*VLOOKUP('Données projet'!$B$10,Paramètres!$A$1:$I$89,5,0)</f>
        <v>234.00000000000014</v>
      </c>
      <c r="AK70" s="13">
        <f t="shared" si="89"/>
        <v>57.14670524255714</v>
      </c>
      <c r="AL70" s="20">
        <f t="shared" si="58"/>
        <v>507.08051163078727</v>
      </c>
      <c r="AM70" s="59">
        <f t="shared" si="59"/>
        <v>786.62719752911903</v>
      </c>
      <c r="AN70" s="59">
        <f ca="1">AVERAGE(OFFSET($AM$3,0,0,'Données projet'!$E$10+1,1))-AVERAGE(OFFSET($H$3,0,0,'Données projet'!$E$10+1,1))</f>
        <v>369.26509132111897</v>
      </c>
      <c r="AO70" s="59">
        <f t="shared" si="90"/>
        <v>350.51628439233525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65.918204218576989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65.918204218576989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66.240005244999566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4.5999999999999996</v>
      </c>
      <c r="BD70" s="12">
        <f>IF('Données projet'!$A$88&gt;35,BD69+BC70-BL69,IF(A70&lt;'Données projet'!$A$88,$BA$205^A70,IF(A70='Données projet'!$A$88,'Données projet'!$B$88,BD69+BC70-BL69)))</f>
        <v>302.19999999999987</v>
      </c>
      <c r="BE70" s="13">
        <f>BD70*VLOOKUP('Données projet'!$B$11,Paramètres!$A$1:$I$89,3,0)*VLOOKUP('Données projet'!$B$11,Paramètres!$A$1:$I$89,5,0)</f>
        <v>292.2878399999999</v>
      </c>
      <c r="BF70" s="13">
        <f t="shared" si="91"/>
        <v>69.557256114171651</v>
      </c>
      <c r="BG70" s="20">
        <f t="shared" si="61"/>
        <v>630.21354239884874</v>
      </c>
      <c r="BH70" s="59">
        <f t="shared" si="62"/>
        <v>909.76022829718045</v>
      </c>
      <c r="BI70" s="59">
        <f ca="1">AVERAGE(OFFSET($BH$3,0,0,'Données projet'!$E$11+1,1))-AVERAGE(OFFSET($H$3,0,0,'Données projet'!$E$11+1,1))</f>
        <v>433.03147896464901</v>
      </c>
      <c r="BJ70" s="59">
        <f t="shared" si="92"/>
        <v>419.62680748045614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48.489289894530906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48.489289894530906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66.240005244999566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6.2</v>
      </c>
      <c r="BY70" s="12">
        <f>IF('Données projet'!$A$114&gt;35,BY69+BX70-CG69,IF(A70&lt;'Données projet'!$A$114,$BV$205^A70,IF(A70='Données projet'!$A$114,'Données projet'!$B$114,BY69+BX70-CG69)))</f>
        <v>244.39999999999992</v>
      </c>
      <c r="BZ70" s="13">
        <f>BY70*VLOOKUP('Données projet'!$B$12,Paramètres!$A$1:$I$89,3,0)*VLOOKUP('Données projet'!$B$12,Paramètres!$A$1:$I$89,5,0)</f>
        <v>232.57103999999993</v>
      </c>
      <c r="CA70" s="13">
        <f t="shared" si="93"/>
        <v>56.838240313256655</v>
      </c>
      <c r="CB70" s="20">
        <f t="shared" si="64"/>
        <v>504.05449654558856</v>
      </c>
      <c r="CC70" s="59">
        <f t="shared" si="65"/>
        <v>783.60118244392038</v>
      </c>
      <c r="CD70" s="59">
        <f ca="1">AVERAGE(OFFSET($CC$3,0,0,'Données projet'!$E$12+1,1))-AVERAGE(OFFSET($H$3,0,0,'Données projet'!$E$12+1,1))</f>
        <v>464.14483532651036</v>
      </c>
      <c r="CE70" s="59">
        <f t="shared" si="94"/>
        <v>478.54999024966878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68.107638219849505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68.107638219849505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66.240005244999566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5.2</v>
      </c>
      <c r="CT70" s="12">
        <f>IF('Données projet'!$A$140&gt;35,CT69+CS70-DB69,IF(A70&lt;'Données projet'!$A$140,$CQ$205^A70,IF(A70='Données projet'!$A$140,'Données projet'!$B$140,CT69+CS70-DB69)))</f>
        <v>233.40000000000023</v>
      </c>
      <c r="CU70" s="17">
        <f>CT70*VLOOKUP('Données projet'!$B$13,Paramètres!$A$1:$I$89,3,0)*VLOOKUP('Données projet'!$B$13,Paramètres!$A$1:$I$89,5,0)</f>
        <v>203.89824000000024</v>
      </c>
      <c r="CV70" s="13">
        <f t="shared" si="95"/>
        <v>50.599918019430255</v>
      </c>
      <c r="CW70" s="20">
        <f t="shared" si="67"/>
        <v>443.25095855050807</v>
      </c>
      <c r="CX70" s="59">
        <f t="shared" si="68"/>
        <v>722.79764444883983</v>
      </c>
      <c r="CY70" s="59">
        <f ca="1">AVERAGE(OFFSET($CX$3,0,0,'Données projet'!$E$13+1,1))-AVERAGE(OFFSET($H$3,0,0,'Données projet'!$E$13+1,1))</f>
        <v>331.14297110116479</v>
      </c>
      <c r="CZ70" s="59">
        <f t="shared" si="96"/>
        <v>397.33434551047685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66.273510525646643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66.273510525646643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66.240005244999566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255.00000000000006</v>
      </c>
      <c r="DP70" s="17">
        <f>DO70*VLOOKUP('Données projet'!$B$14,Paramètres!$A$1:$I$89,3,0)*VLOOKUP('Données projet'!$B$14,Paramètres!$A$1:$I$89,5,0)</f>
        <v>186.96600000000004</v>
      </c>
      <c r="DQ70" s="13">
        <f t="shared" si="97"/>
        <v>46.868551400324648</v>
      </c>
      <c r="DR70" s="20">
        <f t="shared" si="70"/>
        <v>407.26184368889881</v>
      </c>
      <c r="DS70" s="59">
        <f t="shared" si="71"/>
        <v>686.80852958723062</v>
      </c>
      <c r="DT70" s="59">
        <f ca="1">AVERAGE(OFFSET($DS$3,0,0,'Données projet'!$E$14+1,1))-AVERAGE(OFFSET($H$3,0,0,'Données projet'!$E$14+1,1))</f>
        <v>245.16221536020706</v>
      </c>
      <c r="DU70" s="59">
        <f t="shared" si="98"/>
        <v>222.86730804976878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0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66.240005244999566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4.5999999999999996</v>
      </c>
      <c r="EJ70" s="12">
        <f>IF('Données projet'!$A$192&gt;35,EJ69+EI70-ER69,IF(A70&lt;'Données projet'!$A$192,$EG$205^A70,IF(A70='Données projet'!$A$192,'Données projet'!$B$192,EJ69+EI70-ER69)))</f>
        <v>302.19999999999987</v>
      </c>
      <c r="EK70" s="17">
        <f>EJ70*VLOOKUP('Données projet'!$B$15,Paramètres!$A$1:$I$89,3,0)*VLOOKUP('Données projet'!$B$15,Paramètres!$A$1:$I$89,5,0)</f>
        <v>240.43031999999991</v>
      </c>
      <c r="EL70" s="13">
        <f t="shared" si="99"/>
        <v>58.532106271380506</v>
      </c>
      <c r="EM70" s="20">
        <f t="shared" si="73"/>
        <v>520.69289242265415</v>
      </c>
      <c r="EN70" s="59">
        <f t="shared" si="74"/>
        <v>800.23957832098586</v>
      </c>
      <c r="EO70" s="59">
        <f ca="1">AVERAGE(OFFSET($EN$3,0,0,'Données projet'!$E$15+1,1))-AVERAGE(OFFSET($H$3,0,0,'Données projet'!$E$15+1,1))</f>
        <v>364.9836612099819</v>
      </c>
      <c r="EP70" s="59">
        <f t="shared" si="100"/>
        <v>354.75746837578413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49.162247031101657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49.162247031101657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66.240005244999566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66.240005244999566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66.240005244999566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2.4290000000000003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8.9063333333333343</v>
      </c>
      <c r="H71" s="66">
        <f t="shared" si="56"/>
        <v>221.04133333333334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66.305232747909884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8.1999999999999993</v>
      </c>
      <c r="N71" s="13">
        <f>IF('Données projet'!$A$36&gt;35,N70+M71-V70,IF(A71&lt;'Données projet'!$A$36,$K$205^A71,IF(A71='Données projet'!$A$36,'Données projet'!$B$36,N70+M71-V70)))</f>
        <v>285.59999999999997</v>
      </c>
      <c r="O71" s="13">
        <f>N71*VLOOKUP('Données projet'!$B$9,Paramètres!$A$1:$I$89,3,0)*VLOOKUP('Données projet'!$B$9,Paramètres!$A$1:$I$89,5,0)</f>
        <v>258.41087999999996</v>
      </c>
      <c r="P71" s="13">
        <f t="shared" si="87"/>
        <v>62.383521020316756</v>
      </c>
      <c r="Q71" s="20">
        <f t="shared" si="54"/>
        <v>558.71691511038489</v>
      </c>
      <c r="R71" s="59">
        <f t="shared" si="55"/>
        <v>838.5027685193877</v>
      </c>
      <c r="S71" s="59">
        <f ca="1">AVERAGE(OFFSET($R$3,0,0,'Données projet'!$E$9+1,1))-AVERAGE(OFFSET($H$3,0,0,'Données projet'!$E$9+1,1))</f>
        <v>455.60094939086878</v>
      </c>
      <c r="T71" s="59">
        <f t="shared" si="88"/>
        <v>287.49979934947112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60.185369085044755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60.185369085044755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66.305232747909884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</v>
      </c>
      <c r="AI71" s="13">
        <f>IF('Données projet'!$A$62&gt;35,AI70+AH71-AQ70,IF(A71&lt;'Données projet'!$A$62,$AF$205^A71,IF(A71='Données projet'!$A$62,'Données projet'!$B$62,AI70+AH71-AQ70)))</f>
        <v>309.00000000000017</v>
      </c>
      <c r="AJ71" s="13">
        <f>AI71*VLOOKUP('Données projet'!$B$10,Paramètres!$A$1:$I$89,3,0)*VLOOKUP('Données projet'!$B$10,Paramètres!$A$1:$I$89,5,0)</f>
        <v>241.02000000000015</v>
      </c>
      <c r="AK71" s="13">
        <f t="shared" si="89"/>
        <v>58.658934253765338</v>
      </c>
      <c r="AL71" s="20">
        <f t="shared" si="58"/>
        <v>521.94081049197484</v>
      </c>
      <c r="AM71" s="59">
        <f t="shared" si="59"/>
        <v>801.72666390097766</v>
      </c>
      <c r="AN71" s="59">
        <f ca="1">AVERAGE(OFFSET($AM$3,0,0,'Données projet'!$E$10+1,1))-AVERAGE(OFFSET($H$3,0,0,'Données projet'!$E$10+1,1))</f>
        <v>369.26509132111897</v>
      </c>
      <c r="AO71" s="59">
        <f t="shared" si="90"/>
        <v>350.51628439233525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64.625588439985236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64.625588439985236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66.305232747909884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4.5999999999999996</v>
      </c>
      <c r="BD71" s="12">
        <f>IF('Données projet'!$A$88&gt;35,BD70+BC71-BL70,IF(A71&lt;'Données projet'!$A$88,$BA$205^A71,IF(A71='Données projet'!$A$88,'Données projet'!$B$88,BD70+BC71-BL70)))</f>
        <v>306.7999999999999</v>
      </c>
      <c r="BE71" s="13">
        <f>BD71*VLOOKUP('Données projet'!$B$11,Paramètres!$A$1:$I$89,3,0)*VLOOKUP('Données projet'!$B$11,Paramètres!$A$1:$I$89,5,0)</f>
        <v>296.7369599999999</v>
      </c>
      <c r="BF71" s="13">
        <f t="shared" si="91"/>
        <v>70.491970164645167</v>
      </c>
      <c r="BG71" s="20">
        <f t="shared" si="61"/>
        <v>639.59038670342341</v>
      </c>
      <c r="BH71" s="59">
        <f t="shared" si="62"/>
        <v>919.37624011242633</v>
      </c>
      <c r="BI71" s="59">
        <f ca="1">AVERAGE(OFFSET($BH$3,0,0,'Données projet'!$E$11+1,1))-AVERAGE(OFFSET($H$3,0,0,'Données projet'!$E$11+1,1))</f>
        <v>433.03147896464901</v>
      </c>
      <c r="BJ71" s="59">
        <f t="shared" si="92"/>
        <v>419.62680748045614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47.538444495245649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47.538444495245649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66.305232747909884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6.2</v>
      </c>
      <c r="BY71" s="12">
        <f>IF('Données projet'!$A$114&gt;35,BY70+BX71-CG70,IF(A71&lt;'Données projet'!$A$114,$BV$205^A71,IF(A71='Données projet'!$A$114,'Données projet'!$B$114,BY70+BX71-CG70)))</f>
        <v>250.59999999999991</v>
      </c>
      <c r="BZ71" s="13">
        <f>BY71*VLOOKUP('Données projet'!$B$12,Paramètres!$A$1:$I$89,3,0)*VLOOKUP('Données projet'!$B$12,Paramètres!$A$1:$I$89,5,0)</f>
        <v>238.47095999999991</v>
      </c>
      <c r="CA71" s="13">
        <f t="shared" si="93"/>
        <v>58.110427804108816</v>
      </c>
      <c r="CB71" s="20">
        <f t="shared" si="64"/>
        <v>516.54591709215595</v>
      </c>
      <c r="CC71" s="59">
        <f t="shared" si="65"/>
        <v>796.33177050115887</v>
      </c>
      <c r="CD71" s="59">
        <f ca="1">AVERAGE(OFFSET($CC$3,0,0,'Données projet'!$E$12+1,1))-AVERAGE(OFFSET($H$3,0,0,'Données projet'!$E$12+1,1))</f>
        <v>464.14483532651036</v>
      </c>
      <c r="CE71" s="59">
        <f t="shared" si="94"/>
        <v>478.54999024966878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66.772088975915679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66.772088975915679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66.305232747909884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5.2</v>
      </c>
      <c r="CT71" s="12">
        <f>IF('Données projet'!$A$140&gt;35,CT70+CS71-DB70,IF(A71&lt;'Données projet'!$A$140,$CQ$205^A71,IF(A71='Données projet'!$A$140,'Données projet'!$B$140,CT70+CS71-DB70)))</f>
        <v>238.60000000000022</v>
      </c>
      <c r="CU71" s="17">
        <f>CT71*VLOOKUP('Données projet'!$B$13,Paramètres!$A$1:$I$89,3,0)*VLOOKUP('Données projet'!$B$13,Paramètres!$A$1:$I$89,5,0)</f>
        <v>208.44096000000022</v>
      </c>
      <c r="CV71" s="13">
        <f t="shared" si="95"/>
        <v>51.594748621124261</v>
      </c>
      <c r="CW71" s="20">
        <f t="shared" si="67"/>
        <v>452.89552584845842</v>
      </c>
      <c r="CX71" s="59">
        <f t="shared" si="68"/>
        <v>732.68137925746123</v>
      </c>
      <c r="CY71" s="59">
        <f ca="1">AVERAGE(OFFSET($CX$3,0,0,'Données projet'!$E$13+1,1))-AVERAGE(OFFSET($H$3,0,0,'Données projet'!$E$13+1,1))</f>
        <v>331.14297110116479</v>
      </c>
      <c r="CZ71" s="59">
        <f t="shared" si="96"/>
        <v>397.33434551047685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64.973927407088709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64.973927407088709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66.305232747909884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255.00000000000006</v>
      </c>
      <c r="DP71" s="17">
        <f>DO71*VLOOKUP('Données projet'!$B$14,Paramètres!$A$1:$I$89,3,0)*VLOOKUP('Données projet'!$B$14,Paramètres!$A$1:$I$89,5,0)</f>
        <v>186.96600000000004</v>
      </c>
      <c r="DQ71" s="13">
        <f t="shared" si="97"/>
        <v>46.868551400324648</v>
      </c>
      <c r="DR71" s="20">
        <f t="shared" si="70"/>
        <v>407.26184368889881</v>
      </c>
      <c r="DS71" s="59">
        <f t="shared" si="71"/>
        <v>687.04769709790162</v>
      </c>
      <c r="DT71" s="59">
        <f ca="1">AVERAGE(OFFSET($DS$3,0,0,'Données projet'!$E$14+1,1))-AVERAGE(OFFSET($H$3,0,0,'Données projet'!$E$14+1,1))</f>
        <v>245.16221536020706</v>
      </c>
      <c r="DU71" s="59">
        <f t="shared" si="98"/>
        <v>222.86730804976878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0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66.305232747909884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4.5999999999999996</v>
      </c>
      <c r="EJ71" s="12">
        <f>IF('Données projet'!$A$192&gt;35,EJ70+EI71-ER70,IF(A71&lt;'Données projet'!$A$192,$EG$205^A71,IF(A71='Données projet'!$A$192,'Données projet'!$B$192,EJ70+EI71-ER70)))</f>
        <v>306.7999999999999</v>
      </c>
      <c r="EK71" s="17">
        <f>EJ71*VLOOKUP('Données projet'!$B$15,Paramètres!$A$1:$I$89,3,0)*VLOOKUP('Données projet'!$B$15,Paramètres!$A$1:$I$89,5,0)</f>
        <v>244.09007999999994</v>
      </c>
      <c r="EL71" s="13">
        <f t="shared" si="99"/>
        <v>59.318663780863893</v>
      </c>
      <c r="EM71" s="20">
        <f t="shared" si="73"/>
        <v>528.43689541833794</v>
      </c>
      <c r="EN71" s="59">
        <f t="shared" si="74"/>
        <v>808.22274882734087</v>
      </c>
      <c r="EO71" s="59">
        <f ca="1">AVERAGE(OFFSET($EN$3,0,0,'Données projet'!$E$15+1,1))-AVERAGE(OFFSET($H$3,0,0,'Données projet'!$E$15+1,1))</f>
        <v>364.9836612099819</v>
      </c>
      <c r="EP71" s="59">
        <f t="shared" si="100"/>
        <v>354.75746837578413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48.198205352831572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48.198205352831572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66.305232747909884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66.305232747909884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66.305232747909884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2.4290000000000003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8.9063333333333343</v>
      </c>
      <c r="H72" s="66">
        <f t="shared" si="56"/>
        <v>221.04133333333334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66.369328699471538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8.1999999999999993</v>
      </c>
      <c r="N72" s="13">
        <f>IF('Données projet'!$A$36&gt;35,N71+M72-V71,IF(A72&lt;'Données projet'!$A$36,$K$205^A72,IF(A72='Données projet'!$A$36,'Données projet'!$B$36,N71+M72-V71)))</f>
        <v>293.79999999999995</v>
      </c>
      <c r="O72" s="13">
        <f>N72*VLOOKUP('Données projet'!$B$9,Paramètres!$A$1:$I$89,3,0)*VLOOKUP('Données projet'!$B$9,Paramètres!$A$1:$I$89,5,0)</f>
        <v>265.83023999999995</v>
      </c>
      <c r="P72" s="13">
        <f t="shared" si="87"/>
        <v>63.963540982526439</v>
      </c>
      <c r="Q72" s="20">
        <f t="shared" si="54"/>
        <v>574.39083521123348</v>
      </c>
      <c r="R72" s="59">
        <f t="shared" si="55"/>
        <v>854.41170710929578</v>
      </c>
      <c r="S72" s="59">
        <f ca="1">AVERAGE(OFFSET($R$3,0,0,'Données projet'!$E$9+1,1))-AVERAGE(OFFSET($H$3,0,0,'Données projet'!$E$9+1,1))</f>
        <v>455.60094939086878</v>
      </c>
      <c r="T72" s="59">
        <f t="shared" si="88"/>
        <v>287.49979934947112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59.00517070673741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59.00517070673741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66.369328699471538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</v>
      </c>
      <c r="AI72" s="13">
        <f>IF('Données projet'!$A$62&gt;35,AI71+AH72-AQ71,IF(A72&lt;'Données projet'!$A$62,$AF$205^A72,IF(A72='Données projet'!$A$62,'Données projet'!$B$62,AI71+AH72-AQ71)))</f>
        <v>318.00000000000017</v>
      </c>
      <c r="AJ72" s="13">
        <f>AI72*VLOOKUP('Données projet'!$B$10,Paramètres!$A$1:$I$89,3,0)*VLOOKUP('Données projet'!$B$10,Paramètres!$A$1:$I$89,5,0)</f>
        <v>248.04000000000013</v>
      </c>
      <c r="AK72" s="13">
        <f t="shared" si="89"/>
        <v>60.166044284441391</v>
      </c>
      <c r="AL72" s="20">
        <f t="shared" si="58"/>
        <v>536.79219379540234</v>
      </c>
      <c r="AM72" s="59">
        <f t="shared" si="59"/>
        <v>816.81306569346464</v>
      </c>
      <c r="AN72" s="59">
        <f ca="1">AVERAGE(OFFSET($AM$3,0,0,'Données projet'!$E$10+1,1))-AVERAGE(OFFSET($H$3,0,0,'Données projet'!$E$10+1,1))</f>
        <v>369.26509132111897</v>
      </c>
      <c r="AO72" s="59">
        <f t="shared" si="90"/>
        <v>350.51628439233525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63.358320068393901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63.358320068393901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66.369328699471538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4.5999999999999996</v>
      </c>
      <c r="BD72" s="12">
        <f>IF('Données projet'!$A$88&gt;35,BD71+BC72-BL71,IF(A72&lt;'Données projet'!$A$88,$BA$205^A72,IF(A72='Données projet'!$A$88,'Données projet'!$B$88,BD71+BC72-BL71)))</f>
        <v>311.39999999999992</v>
      </c>
      <c r="BE72" s="13">
        <f>BD72*VLOOKUP('Données projet'!$B$11,Paramètres!$A$1:$I$89,3,0)*VLOOKUP('Données projet'!$B$11,Paramètres!$A$1:$I$89,5,0)</f>
        <v>301.18607999999995</v>
      </c>
      <c r="BF72" s="13">
        <f t="shared" si="91"/>
        <v>71.425054271756295</v>
      </c>
      <c r="BG72" s="20">
        <f t="shared" si="61"/>
        <v>648.96439218997534</v>
      </c>
      <c r="BH72" s="59">
        <f t="shared" si="62"/>
        <v>928.98526408803764</v>
      </c>
      <c r="BI72" s="59">
        <f ca="1">AVERAGE(OFFSET($BH$3,0,0,'Données projet'!$E$11+1,1))-AVERAGE(OFFSET($H$3,0,0,'Données projet'!$E$11+1,1))</f>
        <v>433.03147896464901</v>
      </c>
      <c r="BJ72" s="59">
        <f t="shared" si="92"/>
        <v>419.62680748045614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46.606244594281947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46.606244594281947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66.369328699471538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6.2</v>
      </c>
      <c r="BY72" s="12">
        <f>IF('Données projet'!$A$114&gt;35,BY71+BX72-CG71,IF(A72&lt;'Données projet'!$A$114,$BV$205^A72,IF(A72='Données projet'!$A$114,'Données projet'!$B$114,BY71+BX72-CG71)))</f>
        <v>256.7999999999999</v>
      </c>
      <c r="BZ72" s="13">
        <f>BY72*VLOOKUP('Données projet'!$B$12,Paramètres!$A$1:$I$89,3,0)*VLOOKUP('Données projet'!$B$12,Paramètres!$A$1:$I$89,5,0)</f>
        <v>244.37087999999991</v>
      </c>
      <c r="CA72" s="13">
        <f t="shared" si="93"/>
        <v>59.378956514447275</v>
      </c>
      <c r="CB72" s="20">
        <f t="shared" si="64"/>
        <v>529.03096526266211</v>
      </c>
      <c r="CC72" s="59">
        <f t="shared" si="65"/>
        <v>809.0518371607244</v>
      </c>
      <c r="CD72" s="59">
        <f ca="1">AVERAGE(OFFSET($CC$3,0,0,'Données projet'!$E$12+1,1))-AVERAGE(OFFSET($H$3,0,0,'Données projet'!$E$12+1,1))</f>
        <v>464.14483532651036</v>
      </c>
      <c r="CE72" s="59">
        <f t="shared" si="94"/>
        <v>478.54999024966878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65.462729038050796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65.462729038050796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66.369328699471538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5.2</v>
      </c>
      <c r="CT72" s="12">
        <f>IF('Données projet'!$A$140&gt;35,CT71+CS72-DB71,IF(A72&lt;'Données projet'!$A$140,$CQ$205^A72,IF(A72='Données projet'!$A$140,'Données projet'!$B$140,CT71+CS72-DB71)))</f>
        <v>243.80000000000021</v>
      </c>
      <c r="CU72" s="17">
        <f>CT72*VLOOKUP('Données projet'!$B$13,Paramètres!$A$1:$I$89,3,0)*VLOOKUP('Données projet'!$B$13,Paramètres!$A$1:$I$89,5,0)</f>
        <v>212.98368000000022</v>
      </c>
      <c r="CV72" s="13">
        <f t="shared" si="95"/>
        <v>52.587058525970413</v>
      </c>
      <c r="CW72" s="20">
        <f t="shared" si="67"/>
        <v>462.53570293273214</v>
      </c>
      <c r="CX72" s="59">
        <f t="shared" si="68"/>
        <v>742.55657483079449</v>
      </c>
      <c r="CY72" s="59">
        <f ca="1">AVERAGE(OFFSET($CX$3,0,0,'Données projet'!$E$13+1,1))-AVERAGE(OFFSET($H$3,0,0,'Données projet'!$E$13+1,1))</f>
        <v>331.14297110116479</v>
      </c>
      <c r="CZ72" s="59">
        <f t="shared" si="96"/>
        <v>397.33434551047685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63.699828320818263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63.699828320818263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66.369328699471538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255.00000000000006</v>
      </c>
      <c r="DP72" s="17">
        <f>DO72*VLOOKUP('Données projet'!$B$14,Paramètres!$A$1:$I$89,3,0)*VLOOKUP('Données projet'!$B$14,Paramètres!$A$1:$I$89,5,0)</f>
        <v>186.96600000000004</v>
      </c>
      <c r="DQ72" s="13">
        <f t="shared" si="97"/>
        <v>46.868551400324648</v>
      </c>
      <c r="DR72" s="20">
        <f t="shared" si="70"/>
        <v>407.26184368889881</v>
      </c>
      <c r="DS72" s="59">
        <f t="shared" si="71"/>
        <v>687.2827155869611</v>
      </c>
      <c r="DT72" s="59">
        <f ca="1">AVERAGE(OFFSET($DS$3,0,0,'Données projet'!$E$14+1,1))-AVERAGE(OFFSET($H$3,0,0,'Données projet'!$E$14+1,1))</f>
        <v>245.16221536020706</v>
      </c>
      <c r="DU72" s="59">
        <f t="shared" si="98"/>
        <v>222.86730804976878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0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66.369328699471538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4.5999999999999996</v>
      </c>
      <c r="EJ72" s="12">
        <f>IF('Données projet'!$A$192&gt;35,EJ71+EI72-ER71,IF(A72&lt;'Données projet'!$A$192,$EG$205^A72,IF(A72='Données projet'!$A$192,'Données projet'!$B$192,EJ71+EI72-ER71)))</f>
        <v>311.39999999999992</v>
      </c>
      <c r="EK72" s="17">
        <f>EJ72*VLOOKUP('Données projet'!$B$15,Paramètres!$A$1:$I$89,3,0)*VLOOKUP('Données projet'!$B$15,Paramètres!$A$1:$I$89,5,0)</f>
        <v>247.74983999999995</v>
      </c>
      <c r="EL72" s="13">
        <f t="shared" si="99"/>
        <v>60.103849700617872</v>
      </c>
      <c r="EM72" s="20">
        <f t="shared" si="73"/>
        <v>536.17850956190932</v>
      </c>
      <c r="EN72" s="59">
        <f t="shared" si="74"/>
        <v>816.19938145997162</v>
      </c>
      <c r="EO72" s="59">
        <f ca="1">AVERAGE(OFFSET($EN$3,0,0,'Données projet'!$E$15+1,1))-AVERAGE(OFFSET($H$3,0,0,'Données projet'!$E$15+1,1))</f>
        <v>364.9836612099819</v>
      </c>
      <c r="EP72" s="59">
        <f t="shared" si="100"/>
        <v>354.75746837578413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47.253067943864998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47.253067943864998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66.369328699471538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66.369328699471538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66.369328699471538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2.4290000000000003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8.9063333333333343</v>
      </c>
      <c r="H73" s="66">
        <f t="shared" si="56"/>
        <v>221.04133333333334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66.432312729570697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302</v>
      </c>
      <c r="L73" s="12">
        <f>VLOOKUP(A73,'Données projet'!$A$35:$I$55,9,0)</f>
        <v>8.1999999999999993</v>
      </c>
      <c r="M73" s="12">
        <f t="array" ref="M73">INDEX(L:L,MIN(IF(ISNUMBER(L73:L269),ROW(L73:L269),"")))</f>
        <v>8.1999999999999993</v>
      </c>
      <c r="N73" s="13">
        <f>IF('Données projet'!$A$36&gt;35,N72+M73-V72,IF(A73&lt;'Données projet'!$A$36,$K$205^A73,IF(A73='Données projet'!$A$36,'Données projet'!$B$36,N72+M73-V72)))</f>
        <v>301.99999999999994</v>
      </c>
      <c r="O73" s="13">
        <f>N73*VLOOKUP('Données projet'!$B$9,Paramètres!$A$1:$I$89,3,0)*VLOOKUP('Données projet'!$B$9,Paramètres!$A$1:$I$89,5,0)</f>
        <v>273.24959999999999</v>
      </c>
      <c r="P73" s="13">
        <f t="shared" si="87"/>
        <v>65.538435495514321</v>
      </c>
      <c r="Q73" s="20">
        <f t="shared" si="54"/>
        <v>590.05582848802067</v>
      </c>
      <c r="R73" s="59">
        <f t="shared" si="55"/>
        <v>870.30764182977987</v>
      </c>
      <c r="S73" s="59">
        <f ca="1">AVERAGE(OFFSET($R$3,0,0,'Données projet'!$E$9+1,1))-AVERAGE(OFFSET($H$3,0,0,'Données projet'!$E$9+1,1))</f>
        <v>455.60094939086878</v>
      </c>
      <c r="T73" s="59">
        <f t="shared" si="88"/>
        <v>287.49979934947112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0.43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69.890879675571753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69.890879675571753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66.432312729570697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327</v>
      </c>
      <c r="AG73" s="12">
        <f>VLOOKUP(A73,'Données projet'!$A$61:$I$81,9,0)</f>
        <v>9</v>
      </c>
      <c r="AH73" s="12">
        <f t="array" ref="AH73">INDEX(AG:AG,MIN(IF(ISNUMBER(AG73:AG269),ROW(AG73:AG269),"")))</f>
        <v>9</v>
      </c>
      <c r="AI73" s="13">
        <f>IF('Données projet'!$A$62&gt;35,AI72+AH73-AQ72,IF(A73&lt;'Données projet'!$A$62,$AF$205^A73,IF(A73='Données projet'!$A$62,'Données projet'!$B$62,AI72+AH73-AQ72)))</f>
        <v>327.00000000000017</v>
      </c>
      <c r="AJ73" s="13">
        <f>AI73*VLOOKUP('Données projet'!$B$10,Paramètres!$A$1:$I$89,3,0)*VLOOKUP('Données projet'!$B$10,Paramètres!$A$1:$I$89,5,0)</f>
        <v>255.06000000000014</v>
      </c>
      <c r="AK73" s="13">
        <f t="shared" si="89"/>
        <v>61.668196852621989</v>
      </c>
      <c r="AL73" s="20">
        <f t="shared" si="58"/>
        <v>551.63494285165018</v>
      </c>
      <c r="AM73" s="59">
        <f t="shared" si="59"/>
        <v>831.88675619340938</v>
      </c>
      <c r="AN73" s="59">
        <f ca="1">AVERAGE(OFFSET($AM$3,0,0,'Données projet'!$E$10+1,1))-AVERAGE(OFFSET($H$3,0,0,'Données projet'!$E$10+1,1))</f>
        <v>369.26509132111897</v>
      </c>
      <c r="AO73" s="59">
        <f t="shared" si="90"/>
        <v>350.51628439233525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32</v>
      </c>
      <c r="AR73" s="16">
        <f>IF(ISNA(VLOOKUP(A73,'Données projet'!$A$61:$I$81,5,0)),0%,VLOOKUP(A73,'Données projet'!$A$61:$I$81,5,0)*VLOOKUP('Données projet'!$B$10,Paramètres!$A$1:$I$89,7,0))</f>
        <v>0.43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73.980694546063333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73.980694546063333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66.432312729570697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316</v>
      </c>
      <c r="BB73" s="12">
        <f>VLOOKUP(A73,'Données projet'!$A$87:$I$107,9,0)</f>
        <v>4.5999999999999996</v>
      </c>
      <c r="BC73" s="12">
        <f t="array" ref="BC73">INDEX(BB:BB,MIN(IF(ISNUMBER(BB73:BB269),ROW(BB73:BB269),"")))</f>
        <v>4.5999999999999996</v>
      </c>
      <c r="BD73" s="12">
        <f>IF('Données projet'!$A$88&gt;35,BD72+BC73-BL72,IF(A73&lt;'Données projet'!$A$88,$BA$205^A73,IF(A73='Données projet'!$A$88,'Données projet'!$B$88,BD72+BC73-BL72)))</f>
        <v>315.99999999999994</v>
      </c>
      <c r="BE73" s="13">
        <f>BD73*VLOOKUP('Données projet'!$B$11,Paramètres!$A$1:$I$89,3,0)*VLOOKUP('Données projet'!$B$11,Paramètres!$A$1:$I$89,5,0)</f>
        <v>305.63519999999994</v>
      </c>
      <c r="BF73" s="13">
        <f t="shared" si="91"/>
        <v>72.356535294517812</v>
      </c>
      <c r="BG73" s="20">
        <f t="shared" si="61"/>
        <v>658.33560563795174</v>
      </c>
      <c r="BH73" s="59">
        <f t="shared" si="62"/>
        <v>938.58741897971095</v>
      </c>
      <c r="BI73" s="59">
        <f ca="1">AVERAGE(OFFSET($BH$3,0,0,'Données projet'!$E$11+1,1))-AVERAGE(OFFSET($H$3,0,0,'Données projet'!$E$11+1,1))</f>
        <v>433.03147896464901</v>
      </c>
      <c r="BJ73" s="59">
        <f t="shared" si="92"/>
        <v>419.62680748045614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13</v>
      </c>
      <c r="BM73" s="16">
        <f>IF(ISNA(VLOOKUP(A73,'Données projet'!$A$87:$I$107,5,0)),0%,VLOOKUP(A73,'Données projet'!$A$87:$I$107,5,0)*VLOOKUP('Données projet'!$B$11,Paramètres!$A$1:$I$89,7,0))</f>
        <v>0.43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51.669213781351417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51.669213781351417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66.432312729570697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263</v>
      </c>
      <c r="BW73" s="12">
        <f>VLOOKUP(A73,'Données projet'!$A$113:$I$133,9,0)</f>
        <v>6.2</v>
      </c>
      <c r="BX73" s="12">
        <f t="array" ref="BX73">INDEX(BW:BW,MIN(IF(ISNUMBER(BW73:BW269),ROW(BW73:BW269),"")))</f>
        <v>6.2</v>
      </c>
      <c r="BY73" s="12">
        <f>IF('Données projet'!$A$114&gt;35,BY72+BX73-CG72,IF(A73&lt;'Données projet'!$A$114,$BV$205^A73,IF(A73='Données projet'!$A$114,'Données projet'!$B$114,BY72+BX73-CG72)))</f>
        <v>262.99999999999989</v>
      </c>
      <c r="BZ73" s="13">
        <f>BY73*VLOOKUP('Données projet'!$B$12,Paramètres!$A$1:$I$89,3,0)*VLOOKUP('Données projet'!$B$12,Paramètres!$A$1:$I$89,5,0)</f>
        <v>250.27079999999989</v>
      </c>
      <c r="CA73" s="13">
        <f t="shared" si="93"/>
        <v>60.643924942423787</v>
      </c>
      <c r="CB73" s="20">
        <f t="shared" si="64"/>
        <v>541.50981260805463</v>
      </c>
      <c r="CC73" s="59">
        <f t="shared" si="65"/>
        <v>821.76162594981383</v>
      </c>
      <c r="CD73" s="59">
        <f ca="1">AVERAGE(OFFSET($CC$3,0,0,'Données projet'!$E$12+1,1))-AVERAGE(OFFSET($H$3,0,0,'Données projet'!$E$12+1,1))</f>
        <v>464.14483532651036</v>
      </c>
      <c r="CE73" s="59">
        <f t="shared" si="94"/>
        <v>478.54999024966878</v>
      </c>
      <c r="CF73" s="15">
        <f>IF(ISNA(VLOOKUP(A73,'Données projet'!$A$113:$I$133,3,0)),0,VLOOKUP(A73,'Données projet'!$A$113:$I$133,3,0))</f>
        <v>13</v>
      </c>
      <c r="CG73" s="15">
        <f>IF(ISNA(VLOOKUP(A73,'Données projet'!$A$113:$I$133,4,0)),0,VLOOKUP(A73,'Données projet'!$A$113:$I$133,4,0))</f>
        <v>28</v>
      </c>
      <c r="CH73" s="16">
        <f>IF(ISNA(VLOOKUP(A73,'Données projet'!$A$113:$I$133,5,0)),0%,VLOOKUP(A73,'Données projet'!$A$113:$I$133,5,0)*VLOOKUP('Données projet'!$B$12,Paramètres!$A$1:$I$89,7,0))</f>
        <v>0.43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76.844710832425946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76.844710832425946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66.432312729570697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249</v>
      </c>
      <c r="CR73" s="12">
        <f>VLOOKUP(A73,'Données projet'!$A$139:$I$159,9,0)</f>
        <v>5.2</v>
      </c>
      <c r="CS73" s="12">
        <f t="array" ref="CS73">INDEX(CR:CR,MIN(IF(ISNUMBER(CR73:CR269),ROW(CR73:CR269),"")))</f>
        <v>5.2</v>
      </c>
      <c r="CT73" s="12">
        <f>IF('Données projet'!$A$140&gt;35,CT72+CS73-DB72,IF(A73&lt;'Données projet'!$A$140,$CQ$205^A73,IF(A73='Données projet'!$A$140,'Données projet'!$B$140,CT72+CS73-DB72)))</f>
        <v>249.0000000000002</v>
      </c>
      <c r="CU73" s="17">
        <f>CT73*VLOOKUP('Données projet'!$B$13,Paramètres!$A$1:$I$89,3,0)*VLOOKUP('Données projet'!$B$13,Paramètres!$A$1:$I$89,5,0)</f>
        <v>217.52640000000019</v>
      </c>
      <c r="CV73" s="13">
        <f t="shared" si="95"/>
        <v>53.576907690651304</v>
      </c>
      <c r="CW73" s="20">
        <f t="shared" si="67"/>
        <v>472.17159422788467</v>
      </c>
      <c r="CX73" s="59">
        <f t="shared" si="68"/>
        <v>752.42340756964393</v>
      </c>
      <c r="CY73" s="59">
        <f ca="1">AVERAGE(OFFSET($CX$3,0,0,'Données projet'!$E$13+1,1))-AVERAGE(OFFSET($H$3,0,0,'Données projet'!$E$13+1,1))</f>
        <v>331.14297110116479</v>
      </c>
      <c r="CZ73" s="59">
        <f t="shared" si="96"/>
        <v>397.33434551047685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62.450713540505873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62.450713540505873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66.432312729570697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255.00000000000006</v>
      </c>
      <c r="DP73" s="17">
        <f>DO73*VLOOKUP('Données projet'!$B$14,Paramètres!$A$1:$I$89,3,0)*VLOOKUP('Données projet'!$B$14,Paramètres!$A$1:$I$89,5,0)</f>
        <v>186.96600000000004</v>
      </c>
      <c r="DQ73" s="13">
        <f t="shared" si="97"/>
        <v>46.868551400324648</v>
      </c>
      <c r="DR73" s="20">
        <f t="shared" si="70"/>
        <v>407.26184368889881</v>
      </c>
      <c r="DS73" s="59">
        <f t="shared" si="71"/>
        <v>687.51365703065812</v>
      </c>
      <c r="DT73" s="59">
        <f ca="1">AVERAGE(OFFSET($DS$3,0,0,'Données projet'!$E$14+1,1))-AVERAGE(OFFSET($H$3,0,0,'Données projet'!$E$14+1,1))</f>
        <v>245.16221536020706</v>
      </c>
      <c r="DU73" s="59">
        <f t="shared" si="98"/>
        <v>222.86730804976878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0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66.432312729570697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316</v>
      </c>
      <c r="EH73" s="12">
        <f>VLOOKUP(A73,'Données projet'!$A$191:$I$211,9,0)</f>
        <v>4.5999999999999996</v>
      </c>
      <c r="EI73" s="12">
        <f t="array" ref="EI73">INDEX(EH:EH,MIN(IF(ISNUMBER(EH73:EH269),ROW(EH73:EH269),"")))</f>
        <v>4.5999999999999996</v>
      </c>
      <c r="EJ73" s="12">
        <f>IF('Données projet'!$A$192&gt;35,EJ72+EI73-ER72,IF(A73&lt;'Données projet'!$A$192,$EG$205^A73,IF(A73='Données projet'!$A$192,'Données projet'!$B$192,EJ72+EI73-ER72)))</f>
        <v>315.99999999999994</v>
      </c>
      <c r="EK73" s="17">
        <f>EJ73*VLOOKUP('Données projet'!$B$15,Paramètres!$A$1:$I$89,3,0)*VLOOKUP('Données projet'!$B$15,Paramètres!$A$1:$I$89,5,0)</f>
        <v>251.40959999999995</v>
      </c>
      <c r="EL73" s="13">
        <f t="shared" si="99"/>
        <v>60.887686632376123</v>
      </c>
      <c r="EM73" s="20">
        <f t="shared" si="73"/>
        <v>543.917774218055</v>
      </c>
      <c r="EN73" s="59">
        <f t="shared" si="74"/>
        <v>824.16958755981432</v>
      </c>
      <c r="EO73" s="59">
        <f ca="1">AVERAGE(OFFSET($EN$3,0,0,'Données projet'!$E$15+1,1))-AVERAGE(OFFSET($H$3,0,0,'Données projet'!$E$15+1,1))</f>
        <v>364.9836612099819</v>
      </c>
      <c r="EP73" s="59">
        <f t="shared" si="100"/>
        <v>354.75746837578413</v>
      </c>
      <c r="EQ73" s="15">
        <f>IF(ISNA(VLOOKUP(A73,'Données projet'!$A$191:$I$211,3,0)),0,VLOOKUP(A73,'Données projet'!$A$191:$I$211,3,0))</f>
        <v>12</v>
      </c>
      <c r="ER73" s="15">
        <f>IF(ISNA(VLOOKUP(A73,'Données projet'!$A$191:$I$211,4,0)),0,VLOOKUP(A73,'Données projet'!$A$191:$I$211,4,0))</f>
        <v>13</v>
      </c>
      <c r="ES73" s="16">
        <f>IF(ISNA(VLOOKUP(A73,'Données projet'!$A$191:$I$211,5,0)),0%,VLOOKUP(A73,'Données projet'!$A$191:$I$211,5,0)*VLOOKUP('Données projet'!$B$15,Paramètres!$A$1:$I$89,7,0))</f>
        <v>0.53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52.386303394971065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52.386303394971065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66.432312729570697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66.432312729570697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66.432312729570697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2.4290000000000003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8.9063333333333343</v>
      </c>
      <c r="H74" s="66">
        <f t="shared" si="56"/>
        <v>221.04133333333334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66.494204127558817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7.6</v>
      </c>
      <c r="N74" s="13">
        <f>IF('Données projet'!$A$36&gt;35,N73+M74-V73,IF(A74&lt;'Données projet'!$A$36,$K$205^A74,IF(A74='Données projet'!$A$36,'Données projet'!$B$36,N73+M74-V73)))</f>
        <v>281.59999999999997</v>
      </c>
      <c r="O74" s="13">
        <f>N74*VLOOKUP('Données projet'!$B$9,Paramètres!$A$1:$I$89,3,0)*VLOOKUP('Données projet'!$B$9,Paramètres!$A$1:$I$89,5,0)</f>
        <v>254.79167999999996</v>
      </c>
      <c r="P74" s="13">
        <f t="shared" si="87"/>
        <v>61.610870508448471</v>
      </c>
      <c r="Q74" s="20">
        <f t="shared" si="54"/>
        <v>551.067775468881</v>
      </c>
      <c r="R74" s="59">
        <f t="shared" si="55"/>
        <v>831.54652393659671</v>
      </c>
      <c r="S74" s="59">
        <f ca="1">AVERAGE(OFFSET($R$3,0,0,'Données projet'!$E$9+1,1))-AVERAGE(OFFSET($H$3,0,0,'Données projet'!$E$9+1,1))</f>
        <v>455.60094939086878</v>
      </c>
      <c r="T74" s="59">
        <f t="shared" si="88"/>
        <v>287.49979934947112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68.520362154361109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68.520362154361109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66.494204127558817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</v>
      </c>
      <c r="AI74" s="13">
        <f>IF('Données projet'!$A$62&gt;35,AI73+AH74-AQ73,IF(A74&lt;'Données projet'!$A$62,$AF$205^A74,IF(A74='Données projet'!$A$62,'Données projet'!$B$62,AI73+AH74-AQ73)))</f>
        <v>304.00000000000017</v>
      </c>
      <c r="AJ74" s="13">
        <f>AI74*VLOOKUP('Données projet'!$B$10,Paramètres!$A$1:$I$89,3,0)*VLOOKUP('Données projet'!$B$10,Paramètres!$A$1:$I$89,5,0)</f>
        <v>237.12000000000015</v>
      </c>
      <c r="AK74" s="13">
        <f t="shared" si="89"/>
        <v>57.819449746919268</v>
      </c>
      <c r="AL74" s="20">
        <f t="shared" si="58"/>
        <v>513.68620830921793</v>
      </c>
      <c r="AM74" s="59">
        <f t="shared" si="59"/>
        <v>794.16495677693365</v>
      </c>
      <c r="AN74" s="59">
        <f ca="1">AVERAGE(OFFSET($AM$3,0,0,'Données projet'!$E$10+1,1))-AVERAGE(OFFSET($H$3,0,0,'Données projet'!$E$10+1,1))</f>
        <v>369.26509132111897</v>
      </c>
      <c r="AO74" s="59">
        <f t="shared" si="90"/>
        <v>350.51628439233525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72.529978249783099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72.529978249783099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66.494204127558817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4.2</v>
      </c>
      <c r="BD74" s="12">
        <f>IF('Données projet'!$A$88&gt;35,BD73+BC74-BL73,IF(A74&lt;'Données projet'!$A$88,$BA$205^A74,IF(A74='Données projet'!$A$88,'Données projet'!$B$88,BD73+BC74-BL73)))</f>
        <v>307.19999999999993</v>
      </c>
      <c r="BE74" s="13">
        <f>BD74*VLOOKUP('Données projet'!$B$11,Paramètres!$A$1:$I$89,3,0)*VLOOKUP('Données projet'!$B$11,Paramètres!$A$1:$I$89,5,0)</f>
        <v>297.12383999999997</v>
      </c>
      <c r="BF74" s="13">
        <f t="shared" si="91"/>
        <v>70.573172225675918</v>
      </c>
      <c r="BG74" s="20">
        <f t="shared" si="61"/>
        <v>640.40562962638558</v>
      </c>
      <c r="BH74" s="59">
        <f t="shared" si="62"/>
        <v>920.88437809410129</v>
      </c>
      <c r="BI74" s="59">
        <f ca="1">AVERAGE(OFFSET($BH$3,0,0,'Données projet'!$E$11+1,1))-AVERAGE(OFFSET($H$3,0,0,'Données projet'!$E$11+1,1))</f>
        <v>433.03147896464901</v>
      </c>
      <c r="BJ74" s="59">
        <f t="shared" si="92"/>
        <v>419.62680748045614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50.656012014207661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50.656012014207661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66.494204127558817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5.8</v>
      </c>
      <c r="BY74" s="12">
        <f>IF('Données projet'!$A$114&gt;35,BY73+BX74-CG73,IF(A74&lt;'Données projet'!$A$114,$BV$205^A74,IF(A74='Données projet'!$A$114,'Données projet'!$B$114,BY73+BX74-CG73)))</f>
        <v>240.7999999999999</v>
      </c>
      <c r="BZ74" s="13">
        <f>BY74*VLOOKUP('Données projet'!$B$12,Paramètres!$A$1:$I$89,3,0)*VLOOKUP('Données projet'!$B$12,Paramètres!$A$1:$I$89,5,0)</f>
        <v>229.14527999999993</v>
      </c>
      <c r="CA74" s="13">
        <f t="shared" si="93"/>
        <v>56.097831057350788</v>
      </c>
      <c r="CB74" s="20">
        <f t="shared" si="64"/>
        <v>496.79841842488571</v>
      </c>
      <c r="CC74" s="59">
        <f t="shared" si="65"/>
        <v>777.27716689260137</v>
      </c>
      <c r="CD74" s="59">
        <f ca="1">AVERAGE(OFFSET($CC$3,0,0,'Données projet'!$E$12+1,1))-AVERAGE(OFFSET($H$3,0,0,'Données projet'!$E$12+1,1))</f>
        <v>464.14483532651036</v>
      </c>
      <c r="CE74" s="59">
        <f t="shared" si="94"/>
        <v>478.54999024966878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75.337832923647582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75.337832923647582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66.494204127558817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249.0000000000002</v>
      </c>
      <c r="CU74" s="17">
        <f>CT74*VLOOKUP('Données projet'!$B$13,Paramètres!$A$1:$I$89,3,0)*VLOOKUP('Données projet'!$B$13,Paramètres!$A$1:$I$89,5,0)</f>
        <v>217.52640000000019</v>
      </c>
      <c r="CV74" s="13">
        <f t="shared" si="95"/>
        <v>53.576907690651304</v>
      </c>
      <c r="CW74" s="20">
        <f t="shared" si="67"/>
        <v>472.17159422788467</v>
      </c>
      <c r="CX74" s="59">
        <f t="shared" si="68"/>
        <v>752.65034269560033</v>
      </c>
      <c r="CY74" s="59">
        <f ca="1">AVERAGE(OFFSET($CX$3,0,0,'Données projet'!$E$13+1,1))-AVERAGE(OFFSET($H$3,0,0,'Données projet'!$E$13+1,1))</f>
        <v>331.14297110116479</v>
      </c>
      <c r="CZ74" s="59">
        <f t="shared" si="96"/>
        <v>397.33434551047685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61.22609313915062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61.22609313915062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66.494204127558817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255.00000000000006</v>
      </c>
      <c r="DP74" s="17">
        <f>DO74*VLOOKUP('Données projet'!$B$14,Paramètres!$A$1:$I$89,3,0)*VLOOKUP('Données projet'!$B$14,Paramètres!$A$1:$I$89,5,0)</f>
        <v>186.96600000000004</v>
      </c>
      <c r="DQ74" s="13">
        <f t="shared" si="97"/>
        <v>46.868551400324648</v>
      </c>
      <c r="DR74" s="20">
        <f t="shared" si="70"/>
        <v>407.26184368889881</v>
      </c>
      <c r="DS74" s="59">
        <f t="shared" si="71"/>
        <v>687.74059215661441</v>
      </c>
      <c r="DT74" s="59">
        <f ca="1">AVERAGE(OFFSET($DS$3,0,0,'Données projet'!$E$14+1,1))-AVERAGE(OFFSET($H$3,0,0,'Données projet'!$E$14+1,1))</f>
        <v>245.16221536020706</v>
      </c>
      <c r="DU74" s="59">
        <f t="shared" si="98"/>
        <v>222.86730804976878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0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66.494204127558817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4.2</v>
      </c>
      <c r="EJ74" s="12">
        <f>IF('Données projet'!$A$192&gt;35,EJ73+EI74-ER73,IF(A74&lt;'Données projet'!$A$192,$EG$205^A74,IF(A74='Données projet'!$A$192,'Données projet'!$B$192,EJ73+EI74-ER73)))</f>
        <v>307.19999999999993</v>
      </c>
      <c r="EK74" s="17">
        <f>EJ74*VLOOKUP('Données projet'!$B$15,Paramètres!$A$1:$I$89,3,0)*VLOOKUP('Données projet'!$B$15,Paramètres!$A$1:$I$89,5,0)</f>
        <v>244.40831999999995</v>
      </c>
      <c r="EL74" s="13">
        <f t="shared" si="99"/>
        <v>59.38699493610541</v>
      </c>
      <c r="EM74" s="20">
        <f t="shared" si="73"/>
        <v>529.11017351371675</v>
      </c>
      <c r="EN74" s="59">
        <f t="shared" si="74"/>
        <v>809.58892198143235</v>
      </c>
      <c r="EO74" s="59">
        <f ca="1">AVERAGE(OFFSET($EN$3,0,0,'Données projet'!$E$15+1,1))-AVERAGE(OFFSET($H$3,0,0,'Données projet'!$E$15+1,1))</f>
        <v>364.9836612099819</v>
      </c>
      <c r="EP74" s="59">
        <f t="shared" si="100"/>
        <v>354.75746837578413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51.359039937885704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51.359039937885704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66.494204127558817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66.494204127558817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66.494204127558817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2.4290000000000003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8.9063333333333343</v>
      </c>
      <c r="H75" s="66">
        <f t="shared" si="56"/>
        <v>221.04133333333334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66.555021848160294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7.6</v>
      </c>
      <c r="N75" s="13">
        <f>IF('Données projet'!$A$36&gt;35,N74+M75-V74,IF(A75&lt;'Données projet'!$A$36,$K$205^A75,IF(A75='Données projet'!$A$36,'Données projet'!$B$36,N74+M75-V74)))</f>
        <v>289.2</v>
      </c>
      <c r="O75" s="13">
        <f>N75*VLOOKUP('Données projet'!$B$9,Paramètres!$A$1:$I$89,3,0)*VLOOKUP('Données projet'!$B$9,Paramètres!$A$1:$I$89,5,0)</f>
        <v>261.66816</v>
      </c>
      <c r="P75" s="13">
        <f t="shared" si="87"/>
        <v>63.077829793082856</v>
      </c>
      <c r="Q75" s="20">
        <f t="shared" si="54"/>
        <v>565.5992655562859</v>
      </c>
      <c r="R75" s="59">
        <f t="shared" si="55"/>
        <v>846.3010123328736</v>
      </c>
      <c r="S75" s="59">
        <f ca="1">AVERAGE(OFFSET($R$3,0,0,'Données projet'!$E$9+1,1))-AVERAGE(OFFSET($H$3,0,0,'Données projet'!$E$9+1,1))</f>
        <v>455.60094939086878</v>
      </c>
      <c r="T75" s="59">
        <f t="shared" si="88"/>
        <v>287.49979934947112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67.176719645808262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67.176719645808262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66.555021848160294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</v>
      </c>
      <c r="AI75" s="13">
        <f>IF('Données projet'!$A$62&gt;35,AI74+AH75-AQ74,IF(A75&lt;'Données projet'!$A$62,$AF$205^A75,IF(A75='Données projet'!$A$62,'Données projet'!$B$62,AI74+AH75-AQ74)))</f>
        <v>313.00000000000017</v>
      </c>
      <c r="AJ75" s="13">
        <f>AI75*VLOOKUP('Données projet'!$B$10,Paramètres!$A$1:$I$89,3,0)*VLOOKUP('Données projet'!$B$10,Paramètres!$A$1:$I$89,5,0)</f>
        <v>244.14000000000013</v>
      </c>
      <c r="AK75" s="13">
        <f t="shared" si="89"/>
        <v>59.329383078866108</v>
      </c>
      <c r="AL75" s="20">
        <f t="shared" si="58"/>
        <v>528.54250886235877</v>
      </c>
      <c r="AM75" s="59">
        <f t="shared" si="59"/>
        <v>809.24425563894647</v>
      </c>
      <c r="AN75" s="59">
        <f ca="1">AVERAGE(OFFSET($AM$3,0,0,'Données projet'!$E$10+1,1))-AVERAGE(OFFSET($H$3,0,0,'Données projet'!$E$10+1,1))</f>
        <v>369.26509132111897</v>
      </c>
      <c r="AO75" s="59">
        <f t="shared" si="90"/>
        <v>350.51628439233525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71.107709615223357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71.107709615223357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66.555021848160294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4.2</v>
      </c>
      <c r="BD75" s="12">
        <f>IF('Données projet'!$A$88&gt;35,BD74+BC75-BL74,IF(A75&lt;'Données projet'!$A$88,$BA$205^A75,IF(A75='Données projet'!$A$88,'Données projet'!$B$88,BD74+BC75-BL74)))</f>
        <v>311.39999999999992</v>
      </c>
      <c r="BE75" s="13">
        <f>BD75*VLOOKUP('Données projet'!$B$11,Paramètres!$A$1:$I$89,3,0)*VLOOKUP('Données projet'!$B$11,Paramètres!$A$1:$I$89,5,0)</f>
        <v>301.18607999999995</v>
      </c>
      <c r="BF75" s="13">
        <f t="shared" si="91"/>
        <v>71.425054271756295</v>
      </c>
      <c r="BG75" s="20">
        <f t="shared" si="61"/>
        <v>648.96439218997534</v>
      </c>
      <c r="BH75" s="59">
        <f t="shared" si="62"/>
        <v>929.66613896656304</v>
      </c>
      <c r="BI75" s="59">
        <f ca="1">AVERAGE(OFFSET($BH$3,0,0,'Données projet'!$E$11+1,1))-AVERAGE(OFFSET($H$3,0,0,'Données projet'!$E$11+1,1))</f>
        <v>433.03147896464901</v>
      </c>
      <c r="BJ75" s="59">
        <f t="shared" si="92"/>
        <v>419.62680748045614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49.662678515725538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49.662678515725538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66.555021848160294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5.8</v>
      </c>
      <c r="BY75" s="12">
        <f>IF('Données projet'!$A$114&gt;35,BY74+BX75-CG74,IF(A75&lt;'Données projet'!$A$114,$BV$205^A75,IF(A75='Données projet'!$A$114,'Données projet'!$B$114,BY74+BX75-CG74)))</f>
        <v>246.59999999999991</v>
      </c>
      <c r="BZ75" s="13">
        <f>BY75*VLOOKUP('Données projet'!$B$12,Paramètres!$A$1:$I$89,3,0)*VLOOKUP('Données projet'!$B$12,Paramètres!$A$1:$I$89,5,0)</f>
        <v>234.66455999999991</v>
      </c>
      <c r="CA75" s="13">
        <f t="shared" si="93"/>
        <v>57.290086878049593</v>
      </c>
      <c r="CB75" s="20">
        <f t="shared" si="64"/>
        <v>508.48767664593629</v>
      </c>
      <c r="CC75" s="59">
        <f t="shared" si="65"/>
        <v>789.18942342252399</v>
      </c>
      <c r="CD75" s="59">
        <f ca="1">AVERAGE(OFFSET($CC$3,0,0,'Données projet'!$E$12+1,1))-AVERAGE(OFFSET($H$3,0,0,'Données projet'!$E$12+1,1))</f>
        <v>464.14483532651036</v>
      </c>
      <c r="CE75" s="59">
        <f t="shared" si="94"/>
        <v>478.54999024966878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73.860503971555602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73.860503971555602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66.555021848160294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249.0000000000002</v>
      </c>
      <c r="CU75" s="17">
        <f>CT75*VLOOKUP('Données projet'!$B$13,Paramètres!$A$1:$I$89,3,0)*VLOOKUP('Données projet'!$B$13,Paramètres!$A$1:$I$89,5,0)</f>
        <v>217.52640000000019</v>
      </c>
      <c r="CV75" s="13">
        <f t="shared" si="95"/>
        <v>53.576907690651304</v>
      </c>
      <c r="CW75" s="20">
        <f t="shared" si="67"/>
        <v>472.17159422788467</v>
      </c>
      <c r="CX75" s="59">
        <f t="shared" si="68"/>
        <v>752.87334100447242</v>
      </c>
      <c r="CY75" s="59">
        <f ca="1">AVERAGE(OFFSET($CX$3,0,0,'Données projet'!$E$13+1,1))-AVERAGE(OFFSET($H$3,0,0,'Données projet'!$E$13+1,1))</f>
        <v>331.14297110116479</v>
      </c>
      <c r="CZ75" s="59">
        <f t="shared" si="96"/>
        <v>397.33434551047685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60.025486796921257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60.025486796921257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66.555021848160294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255.00000000000006</v>
      </c>
      <c r="DP75" s="17">
        <f>DO75*VLOOKUP('Données projet'!$B$14,Paramètres!$A$1:$I$89,3,0)*VLOOKUP('Données projet'!$B$14,Paramètres!$A$1:$I$89,5,0)</f>
        <v>186.96600000000004</v>
      </c>
      <c r="DQ75" s="13">
        <f t="shared" si="97"/>
        <v>46.868551400324648</v>
      </c>
      <c r="DR75" s="20">
        <f t="shared" si="70"/>
        <v>407.26184368889881</v>
      </c>
      <c r="DS75" s="59">
        <f t="shared" si="71"/>
        <v>687.9635904654865</v>
      </c>
      <c r="DT75" s="59">
        <f ca="1">AVERAGE(OFFSET($DS$3,0,0,'Données projet'!$E$14+1,1))-AVERAGE(OFFSET($H$3,0,0,'Données projet'!$E$14+1,1))</f>
        <v>245.16221536020706</v>
      </c>
      <c r="DU75" s="59">
        <f t="shared" si="98"/>
        <v>222.86730804976878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0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66.555021848160294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4.2</v>
      </c>
      <c r="EJ75" s="12">
        <f>IF('Données projet'!$A$192&gt;35,EJ74+EI75-ER74,IF(A75&lt;'Données projet'!$A$192,$EG$205^A75,IF(A75='Données projet'!$A$192,'Données projet'!$B$192,EJ74+EI75-ER74)))</f>
        <v>311.39999999999992</v>
      </c>
      <c r="EK75" s="17">
        <f>EJ75*VLOOKUP('Données projet'!$B$15,Paramètres!$A$1:$I$89,3,0)*VLOOKUP('Données projet'!$B$15,Paramètres!$A$1:$I$89,5,0)</f>
        <v>247.74983999999995</v>
      </c>
      <c r="EL75" s="13">
        <f t="shared" si="99"/>
        <v>60.103849700617872</v>
      </c>
      <c r="EM75" s="20">
        <f t="shared" si="73"/>
        <v>536.17850956190932</v>
      </c>
      <c r="EN75" s="59">
        <f t="shared" si="74"/>
        <v>816.88025633849702</v>
      </c>
      <c r="EO75" s="59">
        <f ca="1">AVERAGE(OFFSET($EN$3,0,0,'Données projet'!$E$15+1,1))-AVERAGE(OFFSET($H$3,0,0,'Données projet'!$E$15+1,1))</f>
        <v>364.9836612099819</v>
      </c>
      <c r="EP75" s="59">
        <f t="shared" si="100"/>
        <v>354.75746837578413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50.351920490624948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50.351920490624948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66.555021848160294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66.555021848160294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66.555021848160294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2.4290000000000003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8.9063333333333343</v>
      </c>
      <c r="H76" s="66">
        <f t="shared" si="56"/>
        <v>221.04133333333334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66.614784517277371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7.6</v>
      </c>
      <c r="N76" s="13">
        <f>IF('Données projet'!$A$36&gt;35,N75+M76-V75,IF(A76&lt;'Données projet'!$A$36,$K$205^A76,IF(A76='Données projet'!$A$36,'Données projet'!$B$36,N75+M76-V75)))</f>
        <v>296.8</v>
      </c>
      <c r="O76" s="13">
        <f>N76*VLOOKUP('Données projet'!$B$9,Paramètres!$A$1:$I$89,3,0)*VLOOKUP('Données projet'!$B$9,Paramètres!$A$1:$I$89,5,0)</f>
        <v>268.54464000000002</v>
      </c>
      <c r="P76" s="13">
        <f t="shared" si="87"/>
        <v>64.54030807605065</v>
      </c>
      <c r="Q76" s="20">
        <f t="shared" si="54"/>
        <v>580.12295123245474</v>
      </c>
      <c r="R76" s="59">
        <f t="shared" si="55"/>
        <v>861.0438277958051</v>
      </c>
      <c r="S76" s="59">
        <f ca="1">AVERAGE(OFFSET($R$3,0,0,'Données projet'!$E$9+1,1))-AVERAGE(OFFSET($H$3,0,0,'Données projet'!$E$9+1,1))</f>
        <v>455.60094939086878</v>
      </c>
      <c r="T76" s="59">
        <f t="shared" si="88"/>
        <v>287.49979934947112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65.859425147307121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65.859425147307121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66.614784517277371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</v>
      </c>
      <c r="AI76" s="13">
        <f>IF('Données projet'!$A$62&gt;35,AI75+AH76-AQ75,IF(A76&lt;'Données projet'!$A$62,$AF$205^A76,IF(A76='Données projet'!$A$62,'Données projet'!$B$62,AI75+AH76-AQ75)))</f>
        <v>322.00000000000017</v>
      </c>
      <c r="AJ76" s="13">
        <f>AI76*VLOOKUP('Données projet'!$B$10,Paramètres!$A$1:$I$89,3,0)*VLOOKUP('Données projet'!$B$10,Paramètres!$A$1:$I$89,5,0)</f>
        <v>251.16000000000014</v>
      </c>
      <c r="AK76" s="13">
        <f t="shared" si="89"/>
        <v>60.834270430141594</v>
      </c>
      <c r="AL76" s="20">
        <f t="shared" si="58"/>
        <v>543.39002099916354</v>
      </c>
      <c r="AM76" s="59">
        <f t="shared" si="59"/>
        <v>824.3108975625139</v>
      </c>
      <c r="AN76" s="59">
        <f ca="1">AVERAGE(OFFSET($AM$3,0,0,'Données projet'!$E$10+1,1))-AVERAGE(OFFSET($H$3,0,0,'Données projet'!$E$10+1,1))</f>
        <v>369.26509132111897</v>
      </c>
      <c r="AO76" s="59">
        <f t="shared" si="90"/>
        <v>350.51628439233525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69.713330801089114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69.713330801089114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66.614784517277371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4.2</v>
      </c>
      <c r="BD76" s="12">
        <f>IF('Données projet'!$A$88&gt;35,BD75+BC76-BL75,IF(A76&lt;'Données projet'!$A$88,$BA$205^A76,IF(A76='Données projet'!$A$88,'Données projet'!$B$88,BD75+BC76-BL75)))</f>
        <v>315.59999999999991</v>
      </c>
      <c r="BE76" s="13">
        <f>BD76*VLOOKUP('Données projet'!$B$11,Paramètres!$A$1:$I$89,3,0)*VLOOKUP('Données projet'!$B$11,Paramètres!$A$1:$I$89,5,0)</f>
        <v>305.24831999999992</v>
      </c>
      <c r="BF76" s="13">
        <f t="shared" si="91"/>
        <v>72.275599918697424</v>
      </c>
      <c r="BG76" s="20">
        <f t="shared" si="61"/>
        <v>657.5208271917312</v>
      </c>
      <c r="BH76" s="59">
        <f t="shared" si="62"/>
        <v>938.44170375508156</v>
      </c>
      <c r="BI76" s="59">
        <f ca="1">AVERAGE(OFFSET($BH$3,0,0,'Données projet'!$E$11+1,1))-AVERAGE(OFFSET($H$3,0,0,'Données projet'!$E$11+1,1))</f>
        <v>433.03147896464901</v>
      </c>
      <c r="BJ76" s="59">
        <f t="shared" si="92"/>
        <v>419.62680748045614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48.688823681275046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48.688823681275046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66.614784517277371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5.8</v>
      </c>
      <c r="BY76" s="12">
        <f>IF('Données projet'!$A$114&gt;35,BY75+BX76-CG75,IF(A76&lt;'Données projet'!$A$114,$BV$205^A76,IF(A76='Données projet'!$A$114,'Données projet'!$B$114,BY75+BX76-CG75)))</f>
        <v>252.39999999999992</v>
      </c>
      <c r="BZ76" s="13">
        <f>BY76*VLOOKUP('Données projet'!$B$12,Paramètres!$A$1:$I$89,3,0)*VLOOKUP('Données projet'!$B$12,Paramètres!$A$1:$I$89,5,0)</f>
        <v>240.18383999999992</v>
      </c>
      <c r="CA76" s="13">
        <f t="shared" si="93"/>
        <v>58.479082790905672</v>
      </c>
      <c r="CB76" s="20">
        <f t="shared" si="64"/>
        <v>520.1712571941606</v>
      </c>
      <c r="CC76" s="59">
        <f t="shared" si="65"/>
        <v>801.09213375751096</v>
      </c>
      <c r="CD76" s="59">
        <f ca="1">AVERAGE(OFFSET($CC$3,0,0,'Données projet'!$E$12+1,1))-AVERAGE(OFFSET($H$3,0,0,'Données projet'!$E$12+1,1))</f>
        <v>464.14483532651036</v>
      </c>
      <c r="CE76" s="59">
        <f t="shared" si="94"/>
        <v>478.54999024966878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72.412144539132456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72.412144539132456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66.614784517277371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249.0000000000002</v>
      </c>
      <c r="CU76" s="17">
        <f>CT76*VLOOKUP('Données projet'!$B$13,Paramètres!$A$1:$I$89,3,0)*VLOOKUP('Données projet'!$B$13,Paramètres!$A$1:$I$89,5,0)</f>
        <v>217.52640000000019</v>
      </c>
      <c r="CV76" s="13">
        <f t="shared" si="95"/>
        <v>53.576907690651304</v>
      </c>
      <c r="CW76" s="20">
        <f t="shared" si="67"/>
        <v>472.17159422788467</v>
      </c>
      <c r="CX76" s="59">
        <f t="shared" si="68"/>
        <v>753.09247079123497</v>
      </c>
      <c r="CY76" s="59">
        <f ca="1">AVERAGE(OFFSET($CX$3,0,0,'Données projet'!$E$13+1,1))-AVERAGE(OFFSET($H$3,0,0,'Données projet'!$E$13+1,1))</f>
        <v>331.14297110116479</v>
      </c>
      <c r="CZ76" s="59">
        <f t="shared" si="96"/>
        <v>397.33434551047685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58.848423612765451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58.848423612765451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66.614784517277371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255.00000000000006</v>
      </c>
      <c r="DP76" s="17">
        <f>DO76*VLOOKUP('Données projet'!$B$14,Paramètres!$A$1:$I$89,3,0)*VLOOKUP('Données projet'!$B$14,Paramètres!$A$1:$I$89,5,0)</f>
        <v>186.96600000000004</v>
      </c>
      <c r="DQ76" s="13">
        <f t="shared" si="97"/>
        <v>46.868551400324648</v>
      </c>
      <c r="DR76" s="20">
        <f t="shared" si="70"/>
        <v>407.26184368889881</v>
      </c>
      <c r="DS76" s="59">
        <f t="shared" si="71"/>
        <v>688.18272025224917</v>
      </c>
      <c r="DT76" s="59">
        <f ca="1">AVERAGE(OFFSET($DS$3,0,0,'Données projet'!$E$14+1,1))-AVERAGE(OFFSET($H$3,0,0,'Données projet'!$E$14+1,1))</f>
        <v>245.16221536020706</v>
      </c>
      <c r="DU76" s="59">
        <f t="shared" si="98"/>
        <v>222.86730804976878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0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66.614784517277371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4.2</v>
      </c>
      <c r="EJ76" s="12">
        <f>IF('Données projet'!$A$192&gt;35,EJ75+EI76-ER75,IF(A76&lt;'Données projet'!$A$192,$EG$205^A76,IF(A76='Données projet'!$A$192,'Données projet'!$B$192,EJ75+EI76-ER75)))</f>
        <v>315.59999999999991</v>
      </c>
      <c r="EK76" s="17">
        <f>EJ76*VLOOKUP('Données projet'!$B$15,Paramètres!$A$1:$I$89,3,0)*VLOOKUP('Données projet'!$B$15,Paramètres!$A$1:$I$89,5,0)</f>
        <v>251.09135999999995</v>
      </c>
      <c r="EL76" s="13">
        <f t="shared" si="99"/>
        <v>60.81957989149403</v>
      </c>
      <c r="EM76" s="20">
        <f t="shared" si="73"/>
        <v>543.24488697768527</v>
      </c>
      <c r="EN76" s="59">
        <f t="shared" si="74"/>
        <v>824.16576354103563</v>
      </c>
      <c r="EO76" s="59">
        <f ca="1">AVERAGE(OFFSET($EN$3,0,0,'Données projet'!$E$15+1,1))-AVERAGE(OFFSET($H$3,0,0,'Données projet'!$E$15+1,1))</f>
        <v>364.9836612099819</v>
      </c>
      <c r="EP76" s="59">
        <f t="shared" si="100"/>
        <v>354.75746837578413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49.364550041442769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49.364550041442769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66.614784517277371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66.614784517277371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66.614784517277371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2.4290000000000003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8.9063333333333343</v>
      </c>
      <c r="H77" s="66">
        <f t="shared" si="56"/>
        <v>221.04133333333334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66.673510437694588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7.6</v>
      </c>
      <c r="N77" s="13">
        <f>IF('Données projet'!$A$36&gt;35,N76+M77-V76,IF(A77&lt;'Données projet'!$A$36,$K$205^A77,IF(A77='Données projet'!$A$36,'Données projet'!$B$36,N76+M77-V76)))</f>
        <v>304.40000000000003</v>
      </c>
      <c r="O77" s="13">
        <f>N77*VLOOKUP('Données projet'!$B$9,Paramètres!$A$1:$I$89,3,0)*VLOOKUP('Données projet'!$B$9,Paramètres!$A$1:$I$89,5,0)</f>
        <v>275.42112000000003</v>
      </c>
      <c r="P77" s="13">
        <f t="shared" si="87"/>
        <v>65.998433293601067</v>
      </c>
      <c r="Q77" s="20">
        <f t="shared" si="54"/>
        <v>594.63905531968851</v>
      </c>
      <c r="R77" s="59">
        <f t="shared" si="55"/>
        <v>875.775260257902</v>
      </c>
      <c r="S77" s="59">
        <f ca="1">AVERAGE(OFFSET($R$3,0,0,'Données projet'!$E$9+1,1))-AVERAGE(OFFSET($H$3,0,0,'Données projet'!$E$9+1,1))</f>
        <v>455.60094939086878</v>
      </c>
      <c r="T77" s="59">
        <f t="shared" si="88"/>
        <v>287.49979934947112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64.56796199045128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64.56796199045128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66.673510437694588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</v>
      </c>
      <c r="AI77" s="13">
        <f>IF('Données projet'!$A$62&gt;35,AI76+AH77-AQ76,IF(A77&lt;'Données projet'!$A$62,$AF$205^A77,IF(A77='Données projet'!$A$62,'Données projet'!$B$62,AI76+AH77-AQ76)))</f>
        <v>331.00000000000017</v>
      </c>
      <c r="AJ77" s="13">
        <f>AI77*VLOOKUP('Données projet'!$B$10,Paramètres!$A$1:$I$89,3,0)*VLOOKUP('Données projet'!$B$10,Paramètres!$A$1:$I$89,5,0)</f>
        <v>258.18000000000012</v>
      </c>
      <c r="AK77" s="13">
        <f t="shared" si="89"/>
        <v>62.334269039770149</v>
      </c>
      <c r="AL77" s="20">
        <f t="shared" si="58"/>
        <v>558.22901857759996</v>
      </c>
      <c r="AM77" s="59">
        <f t="shared" si="59"/>
        <v>839.36522351581345</v>
      </c>
      <c r="AN77" s="59">
        <f ca="1">AVERAGE(OFFSET($AM$3,0,0,'Données projet'!$E$10+1,1))-AVERAGE(OFFSET($H$3,0,0,'Données projet'!$E$10+1,1))</f>
        <v>369.26509132111897</v>
      </c>
      <c r="AO77" s="59">
        <f t="shared" si="90"/>
        <v>350.51628439233525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68.346294905012954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68.346294905012954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66.673510437694588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4.2</v>
      </c>
      <c r="BD77" s="12">
        <f>IF('Données projet'!$A$88&gt;35,BD76+BC77-BL76,IF(A77&lt;'Données projet'!$A$88,$BA$205^A77,IF(A77='Données projet'!$A$88,'Données projet'!$B$88,BD76+BC77-BL76)))</f>
        <v>319.7999999999999</v>
      </c>
      <c r="BE77" s="13">
        <f>BD77*VLOOKUP('Données projet'!$B$11,Paramètres!$A$1:$I$89,3,0)*VLOOKUP('Données projet'!$B$11,Paramètres!$A$1:$I$89,5,0)</f>
        <v>309.3105599999999</v>
      </c>
      <c r="BF77" s="13">
        <f t="shared" si="91"/>
        <v>73.124829007235121</v>
      </c>
      <c r="BG77" s="20">
        <f t="shared" si="61"/>
        <v>666.07496918760103</v>
      </c>
      <c r="BH77" s="59">
        <f t="shared" si="62"/>
        <v>947.21117412581452</v>
      </c>
      <c r="BI77" s="59">
        <f ca="1">AVERAGE(OFFSET($BH$3,0,0,'Données projet'!$E$11+1,1))-AVERAGE(OFFSET($H$3,0,0,'Données projet'!$E$11+1,1))</f>
        <v>433.03147896464901</v>
      </c>
      <c r="BJ77" s="59">
        <f t="shared" si="92"/>
        <v>419.62680748045614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47.734065546135326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47.734065546135326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66.673510437694588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5.8</v>
      </c>
      <c r="BY77" s="12">
        <f>IF('Données projet'!$A$114&gt;35,BY76+BX77-CG76,IF(A77&lt;'Données projet'!$A$114,$BV$205^A77,IF(A77='Données projet'!$A$114,'Données projet'!$B$114,BY76+BX77-CG76)))</f>
        <v>258.19999999999993</v>
      </c>
      <c r="BZ77" s="13">
        <f>BY77*VLOOKUP('Données projet'!$B$12,Paramètres!$A$1:$I$89,3,0)*VLOOKUP('Données projet'!$B$12,Paramètres!$A$1:$I$89,5,0)</f>
        <v>245.70311999999993</v>
      </c>
      <c r="CA77" s="13">
        <f t="shared" si="93"/>
        <v>59.664902329356607</v>
      </c>
      <c r="CB77" s="20">
        <f t="shared" si="64"/>
        <v>531.84930555696269</v>
      </c>
      <c r="CC77" s="59">
        <f t="shared" si="65"/>
        <v>812.98551049517619</v>
      </c>
      <c r="CD77" s="59">
        <f ca="1">AVERAGE(OFFSET($CC$3,0,0,'Données projet'!$E$12+1,1))-AVERAGE(OFFSET($H$3,0,0,'Données projet'!$E$12+1,1))</f>
        <v>464.14483532651036</v>
      </c>
      <c r="CE77" s="59">
        <f t="shared" si="94"/>
        <v>478.54999024966878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70.992186551767105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70.992186551767105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66.673510437694588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249.0000000000002</v>
      </c>
      <c r="CU77" s="17">
        <f>CT77*VLOOKUP('Données projet'!$B$13,Paramètres!$A$1:$I$89,3,0)*VLOOKUP('Données projet'!$B$13,Paramètres!$A$1:$I$89,5,0)</f>
        <v>217.52640000000019</v>
      </c>
      <c r="CV77" s="13">
        <f t="shared" si="95"/>
        <v>53.576907690651304</v>
      </c>
      <c r="CW77" s="20">
        <f t="shared" si="67"/>
        <v>472.17159422788467</v>
      </c>
      <c r="CX77" s="59">
        <f t="shared" si="68"/>
        <v>753.30779916609822</v>
      </c>
      <c r="CY77" s="59">
        <f ca="1">AVERAGE(OFFSET($CX$3,0,0,'Données projet'!$E$13+1,1))-AVERAGE(OFFSET($H$3,0,0,'Données projet'!$E$13+1,1))</f>
        <v>331.14297110116479</v>
      </c>
      <c r="CZ77" s="59">
        <f t="shared" si="96"/>
        <v>397.33434551047685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57.694441919713285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57.694441919713285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66.673510437694588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255.00000000000006</v>
      </c>
      <c r="DP77" s="17">
        <f>DO77*VLOOKUP('Données projet'!$B$14,Paramètres!$A$1:$I$89,3,0)*VLOOKUP('Données projet'!$B$14,Paramètres!$A$1:$I$89,5,0)</f>
        <v>186.96600000000004</v>
      </c>
      <c r="DQ77" s="13">
        <f t="shared" si="97"/>
        <v>46.868551400324648</v>
      </c>
      <c r="DR77" s="20">
        <f t="shared" si="70"/>
        <v>407.26184368889881</v>
      </c>
      <c r="DS77" s="59">
        <f t="shared" si="71"/>
        <v>688.3980486271123</v>
      </c>
      <c r="DT77" s="59">
        <f ca="1">AVERAGE(OFFSET($DS$3,0,0,'Données projet'!$E$14+1,1))-AVERAGE(OFFSET($H$3,0,0,'Données projet'!$E$14+1,1))</f>
        <v>245.16221536020706</v>
      </c>
      <c r="DU77" s="59">
        <f t="shared" si="98"/>
        <v>222.86730804976878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0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66.673510437694588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4.2</v>
      </c>
      <c r="EJ77" s="12">
        <f>IF('Données projet'!$A$192&gt;35,EJ76+EI77-ER76,IF(A77&lt;'Données projet'!$A$192,$EG$205^A77,IF(A77='Données projet'!$A$192,'Données projet'!$B$192,EJ76+EI77-ER76)))</f>
        <v>319.7999999999999</v>
      </c>
      <c r="EK77" s="17">
        <f>EJ77*VLOOKUP('Données projet'!$B$15,Paramètres!$A$1:$I$89,3,0)*VLOOKUP('Données projet'!$B$15,Paramètres!$A$1:$I$89,5,0)</f>
        <v>254.43287999999995</v>
      </c>
      <c r="EL77" s="13">
        <f t="shared" si="99"/>
        <v>61.534202204620392</v>
      </c>
      <c r="EM77" s="20">
        <f t="shared" si="73"/>
        <v>550.30933483971376</v>
      </c>
      <c r="EN77" s="59">
        <f t="shared" si="74"/>
        <v>831.44553977792725</v>
      </c>
      <c r="EO77" s="59">
        <f ca="1">AVERAGE(OFFSET($EN$3,0,0,'Données projet'!$E$15+1,1))-AVERAGE(OFFSET($H$3,0,0,'Données projet'!$E$15+1,1))</f>
        <v>364.9836612099819</v>
      </c>
      <c r="EP77" s="59">
        <f t="shared" si="100"/>
        <v>354.75746837578413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48.396541324532542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48.396541324532542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66.673510437694588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66.673510437694588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66.673510437694588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2.4290000000000003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8.9063333333333343</v>
      </c>
      <c r="H78" s="66">
        <f t="shared" si="56"/>
        <v>221.04133333333334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66.731217594684068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312</v>
      </c>
      <c r="L78" s="12">
        <f>VLOOKUP(A78,'Données projet'!$A$35:$I$55,9,0)</f>
        <v>7.6</v>
      </c>
      <c r="M78" s="12">
        <f t="array" ref="M78">INDEX(L:L,MIN(IF(ISNUMBER(L78:L274),ROW(L78:L274),"")))</f>
        <v>7.6</v>
      </c>
      <c r="N78" s="13">
        <f>IF('Données projet'!$A$36&gt;35,N77+M78-V77,IF(A78&lt;'Données projet'!$A$36,$K$205^A78,IF(A78='Données projet'!$A$36,'Données projet'!$B$36,N77+M78-V77)))</f>
        <v>312.00000000000006</v>
      </c>
      <c r="O78" s="13">
        <f>N78*VLOOKUP('Données projet'!$B$9,Paramètres!$A$1:$I$89,3,0)*VLOOKUP('Données projet'!$B$9,Paramètres!$A$1:$I$89,5,0)</f>
        <v>282.29760000000005</v>
      </c>
      <c r="P78" s="13">
        <f t="shared" si="87"/>
        <v>67.452326629470178</v>
      </c>
      <c r="Q78" s="20">
        <f t="shared" si="54"/>
        <v>609.14778887966054</v>
      </c>
      <c r="R78" s="59">
        <f t="shared" si="55"/>
        <v>890.49558672683543</v>
      </c>
      <c r="S78" s="59">
        <f ca="1">AVERAGE(OFFSET($R$3,0,0,'Données projet'!$E$9+1,1))-AVERAGE(OFFSET($H$3,0,0,'Données projet'!$E$9+1,1))</f>
        <v>455.60094939086878</v>
      </c>
      <c r="T78" s="59">
        <f t="shared" si="88"/>
        <v>287.49979934947112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28</v>
      </c>
      <c r="W78" s="16">
        <f>IF(ISNA(VLOOKUP(A78,'Données projet'!$A$35:$I$55,5,0)),0%,VLOOKUP(A78,'Données projet'!$A$35:$I$55,5,0)*VLOOKUP('Données projet'!$B$9,Paramètres!$A$1:$I$89,7,0))</f>
        <v>0.43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75.344588015179653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75.344588015179653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66.731217594684068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340</v>
      </c>
      <c r="AG78" s="12">
        <f>VLOOKUP(A78,'Données projet'!$A$61:$I$81,9,0)</f>
        <v>9</v>
      </c>
      <c r="AH78" s="12">
        <f t="array" ref="AH78">INDEX(AG:AG,MIN(IF(ISNUMBER(AG78:AG274),ROW(AG78:AG274),"")))</f>
        <v>9</v>
      </c>
      <c r="AI78" s="13">
        <f>IF('Données projet'!$A$62&gt;35,AI77+AH78-AQ77,IF(A78&lt;'Données projet'!$A$62,$AF$205^A78,IF(A78='Données projet'!$A$62,'Données projet'!$B$62,AI77+AH78-AQ77)))</f>
        <v>340.00000000000017</v>
      </c>
      <c r="AJ78" s="13">
        <f>AI78*VLOOKUP('Données projet'!$B$10,Paramètres!$A$1:$I$89,3,0)*VLOOKUP('Données projet'!$B$10,Paramètres!$A$1:$I$89,5,0)</f>
        <v>265.20000000000016</v>
      </c>
      <c r="AK78" s="13">
        <f t="shared" si="89"/>
        <v>63.829527109298382</v>
      </c>
      <c r="AL78" s="20">
        <f t="shared" si="58"/>
        <v>573.05975971536157</v>
      </c>
      <c r="AM78" s="59">
        <f t="shared" si="59"/>
        <v>854.40755756253657</v>
      </c>
      <c r="AN78" s="59">
        <f ca="1">AVERAGE(OFFSET($AM$3,0,0,'Données projet'!$E$10+1,1))-AVERAGE(OFFSET($H$3,0,0,'Données projet'!$E$10+1,1))</f>
        <v>369.26509132111897</v>
      </c>
      <c r="AO78" s="59">
        <f t="shared" si="90"/>
        <v>350.51628439233525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31</v>
      </c>
      <c r="AR78" s="16">
        <f>IF(ISNA(VLOOKUP(A78,'Données projet'!$A$61:$I$81,5,0)),0%,VLOOKUP(A78,'Données projet'!$A$61:$I$81,5,0)*VLOOKUP('Données projet'!$B$10,Paramètres!$A$1:$I$89,7,0))</f>
        <v>0.43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78.50008347320518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78.50008347320518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66.731217594684068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324</v>
      </c>
      <c r="BB78" s="12">
        <f>VLOOKUP(A78,'Données projet'!$A$87:$I$107,9,0)</f>
        <v>4.2</v>
      </c>
      <c r="BC78" s="12">
        <f t="array" ref="BC78">INDEX(BB:BB,MIN(IF(ISNUMBER(BB78:BB274),ROW(BB78:BB274),"")))</f>
        <v>4.2</v>
      </c>
      <c r="BD78" s="12">
        <f>IF('Données projet'!$A$88&gt;35,BD77+BC78-BL77,IF(A78&lt;'Données projet'!$A$88,$BA$205^A78,IF(A78='Données projet'!$A$88,'Données projet'!$B$88,BD77+BC78-BL77)))</f>
        <v>323.99999999999989</v>
      </c>
      <c r="BE78" s="13">
        <f>BD78*VLOOKUP('Données projet'!$B$11,Paramètres!$A$1:$I$89,3,0)*VLOOKUP('Données projet'!$B$11,Paramètres!$A$1:$I$89,5,0)</f>
        <v>313.37279999999993</v>
      </c>
      <c r="BF78" s="13">
        <f t="shared" si="91"/>
        <v>73.972760827003654</v>
      </c>
      <c r="BG78" s="20">
        <f t="shared" si="61"/>
        <v>674.62685177369792</v>
      </c>
      <c r="BH78" s="59">
        <f t="shared" si="62"/>
        <v>955.97464962087292</v>
      </c>
      <c r="BI78" s="59">
        <f ca="1">AVERAGE(OFFSET($BH$3,0,0,'Données projet'!$E$11+1,1))-AVERAGE(OFFSET($H$3,0,0,'Données projet'!$E$11+1,1))</f>
        <v>433.03147896464901</v>
      </c>
      <c r="BJ78" s="59">
        <f t="shared" si="92"/>
        <v>419.62680748045614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12</v>
      </c>
      <c r="BM78" s="16">
        <f>IF(ISNA(VLOOKUP(A78,'Données projet'!$A$87:$I$107,5,0)),0%,VLOOKUP(A78,'Données projet'!$A$87:$I$107,5,0)*VLOOKUP('Données projet'!$B$11,Paramètres!$A$1:$I$89,7,0))</f>
        <v>0.43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52.315158143275568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52.315158143275568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66.731217594684068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264</v>
      </c>
      <c r="BW78" s="12">
        <f>VLOOKUP(A78,'Données projet'!$A$113:$I$133,9,0)</f>
        <v>5.8</v>
      </c>
      <c r="BX78" s="12">
        <f t="array" ref="BX78">INDEX(BW:BW,MIN(IF(ISNUMBER(BW78:BW274),ROW(BW78:BW274),"")))</f>
        <v>5.8</v>
      </c>
      <c r="BY78" s="12">
        <f>IF('Données projet'!$A$114&gt;35,BY77+BX78-CG77,IF(A78&lt;'Données projet'!$A$114,$BV$205^A78,IF(A78='Données projet'!$A$114,'Données projet'!$B$114,BY77+BX78-CG77)))</f>
        <v>263.99999999999994</v>
      </c>
      <c r="BZ78" s="13">
        <f>BY78*VLOOKUP('Données projet'!$B$12,Paramètres!$A$1:$I$89,3,0)*VLOOKUP('Données projet'!$B$12,Paramètres!$A$1:$I$89,5,0)</f>
        <v>251.22239999999996</v>
      </c>
      <c r="CA78" s="13">
        <f t="shared" si="93"/>
        <v>60.847625059749809</v>
      </c>
      <c r="CB78" s="20">
        <f t="shared" si="64"/>
        <v>543.52196031239748</v>
      </c>
      <c r="CC78" s="59">
        <f t="shared" si="65"/>
        <v>824.86975815957248</v>
      </c>
      <c r="CD78" s="59">
        <f ca="1">AVERAGE(OFFSET($CC$3,0,0,'Données projet'!$E$12+1,1))-AVERAGE(OFFSET($H$3,0,0,'Données projet'!$E$12+1,1))</f>
        <v>464.14483532651036</v>
      </c>
      <c r="CE78" s="59">
        <f t="shared" si="94"/>
        <v>478.54999024966878</v>
      </c>
      <c r="CF78" s="15">
        <f>IF(ISNA(VLOOKUP(A78,'Données projet'!$A$113:$I$133,3,0)),0,VLOOKUP(A78,'Données projet'!$A$113:$I$133,3,0))</f>
        <v>14</v>
      </c>
      <c r="CG78" s="15">
        <f>IF(ISNA(VLOOKUP(A78,'Données projet'!$A$113:$I$133,4,0)),0,VLOOKUP(A78,'Données projet'!$A$113:$I$133,4,0))</f>
        <v>27</v>
      </c>
      <c r="CH78" s="16">
        <f>IF(ISNA(VLOOKUP(A78,'Données projet'!$A$113:$I$133,5,0)),0%,VLOOKUP(A78,'Données projet'!$A$113:$I$133,5,0)*VLOOKUP('Données projet'!$B$12,Paramètres!$A$1:$I$89,7,0))</f>
        <v>0.43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81.813393843274014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81.813393843274014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66.731217594684068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249.0000000000002</v>
      </c>
      <c r="CU78" s="17">
        <f>CT78*VLOOKUP('Données projet'!$B$13,Paramètres!$A$1:$I$89,3,0)*VLOOKUP('Données projet'!$B$13,Paramètres!$A$1:$I$89,5,0)</f>
        <v>217.52640000000019</v>
      </c>
      <c r="CV78" s="13">
        <f t="shared" si="95"/>
        <v>53.576907690651304</v>
      </c>
      <c r="CW78" s="20">
        <f t="shared" si="67"/>
        <v>472.17159422788467</v>
      </c>
      <c r="CX78" s="59">
        <f t="shared" si="68"/>
        <v>753.51939207505961</v>
      </c>
      <c r="CY78" s="59">
        <f ca="1">AVERAGE(OFFSET($CX$3,0,0,'Données projet'!$E$13+1,1))-AVERAGE(OFFSET($H$3,0,0,'Données projet'!$E$13+1,1))</f>
        <v>331.14297110116479</v>
      </c>
      <c r="CZ78" s="59">
        <f t="shared" si="96"/>
        <v>397.33434551047685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56.56308910380254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56.56308910380254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66.731217594684068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255.00000000000006</v>
      </c>
      <c r="DP78" s="17">
        <f>DO78*VLOOKUP('Données projet'!$B$14,Paramètres!$A$1:$I$89,3,0)*VLOOKUP('Données projet'!$B$14,Paramètres!$A$1:$I$89,5,0)</f>
        <v>186.96600000000004</v>
      </c>
      <c r="DQ78" s="13">
        <f t="shared" si="97"/>
        <v>46.868551400324648</v>
      </c>
      <c r="DR78" s="20">
        <f t="shared" si="70"/>
        <v>407.26184368889881</v>
      </c>
      <c r="DS78" s="59">
        <f t="shared" si="71"/>
        <v>688.6096415360737</v>
      </c>
      <c r="DT78" s="59">
        <f ca="1">AVERAGE(OFFSET($DS$3,0,0,'Données projet'!$E$14+1,1))-AVERAGE(OFFSET($H$3,0,0,'Données projet'!$E$14+1,1))</f>
        <v>245.16221536020706</v>
      </c>
      <c r="DU78" s="59">
        <f t="shared" si="98"/>
        <v>222.86730804976878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0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66.731217594684068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324</v>
      </c>
      <c r="EH78" s="12">
        <f>VLOOKUP(A78,'Données projet'!$A$191:$I$211,9,0)</f>
        <v>4.2</v>
      </c>
      <c r="EI78" s="12">
        <f t="array" ref="EI78">INDEX(EH:EH,MIN(IF(ISNUMBER(EH78:EH274),ROW(EH78:EH274),"")))</f>
        <v>4.2</v>
      </c>
      <c r="EJ78" s="12">
        <f>IF('Données projet'!$A$192&gt;35,EJ77+EI78-ER77,IF(A78&lt;'Données projet'!$A$192,$EG$205^A78,IF(A78='Données projet'!$A$192,'Données projet'!$B$192,EJ77+EI78-ER77)))</f>
        <v>323.99999999999989</v>
      </c>
      <c r="EK78" s="17">
        <f>EJ78*VLOOKUP('Données projet'!$B$15,Paramètres!$A$1:$I$89,3,0)*VLOOKUP('Données projet'!$B$15,Paramètres!$A$1:$I$89,5,0)</f>
        <v>257.77439999999996</v>
      </c>
      <c r="EL78" s="13">
        <f t="shared" si="99"/>
        <v>62.247732872134293</v>
      </c>
      <c r="EM78" s="20">
        <f t="shared" si="73"/>
        <v>557.37188141896718</v>
      </c>
      <c r="EN78" s="59">
        <f t="shared" si="74"/>
        <v>838.71967926614207</v>
      </c>
      <c r="EO78" s="59">
        <f ca="1">AVERAGE(OFFSET($EN$3,0,0,'Données projet'!$E$15+1,1))-AVERAGE(OFFSET($H$3,0,0,'Données projet'!$E$15+1,1))</f>
        <v>364.9836612099819</v>
      </c>
      <c r="EP78" s="59">
        <f t="shared" si="100"/>
        <v>354.75746837578413</v>
      </c>
      <c r="EQ78" s="15">
        <f>IF(ISNA(VLOOKUP(A78,'Données projet'!$A$191:$I$211,3,0)),0,VLOOKUP(A78,'Données projet'!$A$191:$I$211,3,0))</f>
        <v>13</v>
      </c>
      <c r="ER78" s="15">
        <f>IF(ISNA(VLOOKUP(A78,'Données projet'!$A$191:$I$211,4,0)),0,VLOOKUP(A78,'Données projet'!$A$191:$I$211,4,0))</f>
        <v>12</v>
      </c>
      <c r="ES78" s="16">
        <f>IF(ISNA(VLOOKUP(A78,'Données projet'!$A$191:$I$211,5,0)),0%,VLOOKUP(A78,'Données projet'!$A$191:$I$211,5,0)*VLOOKUP('Données projet'!$B$15,Paramètres!$A$1:$I$89,7,0))</f>
        <v>0.53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53.04121247609671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53.04121247609671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66.731217594684068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66.731217594684068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66.731217594684068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2.4290000000000003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8.9063333333333343</v>
      </c>
      <c r="H79" s="66">
        <f t="shared" si="56"/>
        <v>221.04133333333334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66.787923661513645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7.2</v>
      </c>
      <c r="N79" s="13">
        <f>IF('Données projet'!$A$36&gt;35,N78+M79-V78,IF(A79&lt;'Données projet'!$A$36,$K$205^A79,IF(A79='Données projet'!$A$36,'Données projet'!$B$36,N78+M79-V78)))</f>
        <v>291.20000000000005</v>
      </c>
      <c r="O79" s="13">
        <f>N79*VLOOKUP('Données projet'!$B$9,Paramètres!$A$1:$I$89,3,0)*VLOOKUP('Données projet'!$B$9,Paramètres!$A$1:$I$89,5,0)</f>
        <v>263.47776000000005</v>
      </c>
      <c r="P79" s="13">
        <f t="shared" si="87"/>
        <v>63.46312159763346</v>
      </c>
      <c r="Q79" s="20">
        <f t="shared" si="54"/>
        <v>569.42203544921165</v>
      </c>
      <c r="R79" s="59">
        <f t="shared" si="55"/>
        <v>850.97775554142834</v>
      </c>
      <c r="S79" s="59">
        <f ca="1">AVERAGE(OFFSET($R$3,0,0,'Données projet'!$E$9+1,1))-AVERAGE(OFFSET($H$3,0,0,'Données projet'!$E$9+1,1))</f>
        <v>455.60094939086878</v>
      </c>
      <c r="T79" s="59">
        <f t="shared" si="88"/>
        <v>287.49979934947112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73.867126599862928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73.867126599862928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66.787923661513645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</v>
      </c>
      <c r="AI79" s="13">
        <f>IF('Données projet'!$A$62&gt;35,AI78+AH79-AQ78,IF(A79&lt;'Données projet'!$A$62,$AF$205^A79,IF(A79='Données projet'!$A$62,'Données projet'!$B$62,AI78+AH79-AQ78)))</f>
        <v>317.00000000000017</v>
      </c>
      <c r="AJ79" s="13">
        <f>AI79*VLOOKUP('Données projet'!$B$10,Paramètres!$A$1:$I$89,3,0)*VLOOKUP('Données projet'!$B$10,Paramètres!$A$1:$I$89,5,0)</f>
        <v>247.26000000000013</v>
      </c>
      <c r="AK79" s="13">
        <f t="shared" si="89"/>
        <v>59.998835297287229</v>
      </c>
      <c r="AL79" s="20">
        <f t="shared" si="58"/>
        <v>535.14247147610877</v>
      </c>
      <c r="AM79" s="59">
        <f t="shared" si="59"/>
        <v>816.69819156832546</v>
      </c>
      <c r="AN79" s="59">
        <f ca="1">AVERAGE(OFFSET($AM$3,0,0,'Données projet'!$E$10+1,1))-AVERAGE(OFFSET($H$3,0,0,'Données projet'!$E$10+1,1))</f>
        <v>369.26509132111897</v>
      </c>
      <c r="AO79" s="59">
        <f t="shared" si="90"/>
        <v>350.51628439233525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76.960744716618763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76.960744716618763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66.787923661513645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3.6</v>
      </c>
      <c r="BD79" s="12">
        <f>IF('Données projet'!$A$88&gt;35,BD78+BC79-BL78,IF(A79&lt;'Données projet'!$A$88,$BA$205^A79,IF(A79='Données projet'!$A$88,'Données projet'!$B$88,BD78+BC79-BL78)))</f>
        <v>315.59999999999991</v>
      </c>
      <c r="BE79" s="13">
        <f>BD79*VLOOKUP('Données projet'!$B$11,Paramètres!$A$1:$I$89,3,0)*VLOOKUP('Données projet'!$B$11,Paramètres!$A$1:$I$89,5,0)</f>
        <v>305.24831999999992</v>
      </c>
      <c r="BF79" s="13">
        <f t="shared" si="91"/>
        <v>72.275599918697424</v>
      </c>
      <c r="BG79" s="20">
        <f t="shared" si="61"/>
        <v>657.5208271917312</v>
      </c>
      <c r="BH79" s="59">
        <f t="shared" si="62"/>
        <v>939.07654728394789</v>
      </c>
      <c r="BI79" s="59">
        <f ca="1">AVERAGE(OFFSET($BH$3,0,0,'Données projet'!$E$11+1,1))-AVERAGE(OFFSET($H$3,0,0,'Données projet'!$E$11+1,1))</f>
        <v>433.03147896464901</v>
      </c>
      <c r="BJ79" s="59">
        <f t="shared" si="92"/>
        <v>419.62680748045614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51.289289801181638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51.289289801181638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66.787923661513645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5.6</v>
      </c>
      <c r="BY79" s="12">
        <f>IF('Données projet'!$A$114&gt;35,BY78+BX79-CG78,IF(A79&lt;'Données projet'!$A$114,$BV$205^A79,IF(A79='Données projet'!$A$114,'Données projet'!$B$114,BY78+BX79-CG78)))</f>
        <v>242.59999999999997</v>
      </c>
      <c r="BZ79" s="13">
        <f>BY79*VLOOKUP('Données projet'!$B$12,Paramètres!$A$1:$I$89,3,0)*VLOOKUP('Données projet'!$B$12,Paramètres!$A$1:$I$89,5,0)</f>
        <v>230.85816</v>
      </c>
      <c r="CA79" s="13">
        <f t="shared" si="93"/>
        <v>56.468195549322559</v>
      </c>
      <c r="CB79" s="20">
        <f t="shared" si="64"/>
        <v>500.42673591507014</v>
      </c>
      <c r="CC79" s="59">
        <f t="shared" si="65"/>
        <v>781.98245600728683</v>
      </c>
      <c r="CD79" s="59">
        <f ca="1">AVERAGE(OFFSET($CC$3,0,0,'Données projet'!$E$12+1,1))-AVERAGE(OFFSET($H$3,0,0,'Données projet'!$E$12+1,1))</f>
        <v>464.14483532651036</v>
      </c>
      <c r="CE79" s="59">
        <f t="shared" si="94"/>
        <v>478.54999024966878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80.209083091250321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80.209083091250321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66.787923661513645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249.0000000000002</v>
      </c>
      <c r="CU79" s="17">
        <f>CT79*VLOOKUP('Données projet'!$B$13,Paramètres!$A$1:$I$89,3,0)*VLOOKUP('Données projet'!$B$13,Paramètres!$A$1:$I$89,5,0)</f>
        <v>217.52640000000019</v>
      </c>
      <c r="CV79" s="13">
        <f t="shared" si="95"/>
        <v>53.576907690651304</v>
      </c>
      <c r="CW79" s="20">
        <f t="shared" si="67"/>
        <v>472.17159422788467</v>
      </c>
      <c r="CX79" s="59">
        <f t="shared" si="68"/>
        <v>753.72731432010141</v>
      </c>
      <c r="CY79" s="59">
        <f ca="1">AVERAGE(OFFSET($CX$3,0,0,'Données projet'!$E$13+1,1))-AVERAGE(OFFSET($H$3,0,0,'Données projet'!$E$13+1,1))</f>
        <v>331.14297110116479</v>
      </c>
      <c r="CZ79" s="59">
        <f t="shared" si="96"/>
        <v>397.33434551047685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55.453921426554729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55.453921426554729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66.787923661513645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255.00000000000006</v>
      </c>
      <c r="DP79" s="17">
        <f>DO79*VLOOKUP('Données projet'!$B$14,Paramètres!$A$1:$I$89,3,0)*VLOOKUP('Données projet'!$B$14,Paramètres!$A$1:$I$89,5,0)</f>
        <v>186.96600000000004</v>
      </c>
      <c r="DQ79" s="13">
        <f t="shared" si="97"/>
        <v>46.868551400324648</v>
      </c>
      <c r="DR79" s="20">
        <f t="shared" si="70"/>
        <v>407.26184368889881</v>
      </c>
      <c r="DS79" s="59">
        <f t="shared" si="71"/>
        <v>688.8175637811155</v>
      </c>
      <c r="DT79" s="59">
        <f ca="1">AVERAGE(OFFSET($DS$3,0,0,'Données projet'!$E$14+1,1))-AVERAGE(OFFSET($H$3,0,0,'Données projet'!$E$14+1,1))</f>
        <v>245.16221536020706</v>
      </c>
      <c r="DU79" s="59">
        <f t="shared" si="98"/>
        <v>222.86730804976878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0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66.787923661513645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3.6</v>
      </c>
      <c r="EJ79" s="12">
        <f>IF('Données projet'!$A$192&gt;35,EJ78+EI79-ER78,IF(A79&lt;'Données projet'!$A$192,$EG$205^A79,IF(A79='Données projet'!$A$192,'Données projet'!$B$192,EJ78+EI79-ER78)))</f>
        <v>315.59999999999991</v>
      </c>
      <c r="EK79" s="17">
        <f>EJ79*VLOOKUP('Données projet'!$B$15,Paramètres!$A$1:$I$89,3,0)*VLOOKUP('Données projet'!$B$15,Paramètres!$A$1:$I$89,5,0)</f>
        <v>251.09135999999995</v>
      </c>
      <c r="EL79" s="13">
        <f t="shared" si="99"/>
        <v>60.81957989149403</v>
      </c>
      <c r="EM79" s="20">
        <f t="shared" si="73"/>
        <v>543.24488697768527</v>
      </c>
      <c r="EN79" s="59">
        <f t="shared" si="74"/>
        <v>824.80060706990196</v>
      </c>
      <c r="EO79" s="59">
        <f ca="1">AVERAGE(OFFSET($EN$3,0,0,'Données projet'!$E$15+1,1))-AVERAGE(OFFSET($H$3,0,0,'Données projet'!$E$15+1,1))</f>
        <v>364.9836612099819</v>
      </c>
      <c r="EP79" s="59">
        <f t="shared" si="100"/>
        <v>354.75746837578413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52.001106651385577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52.001106651385577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66.787923661513645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66.787923661513645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66.787923661513645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2.4290000000000003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8.9063333333333343</v>
      </c>
      <c r="H80" s="66">
        <f t="shared" si="56"/>
        <v>221.04133333333334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66.843646004859494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7.2</v>
      </c>
      <c r="N80" s="13">
        <f>IF('Données projet'!$A$36&gt;35,N79+M80-V79,IF(A80&lt;'Données projet'!$A$36,$K$205^A80,IF(A80='Données projet'!$A$36,'Données projet'!$B$36,N79+M80-V79)))</f>
        <v>298.40000000000003</v>
      </c>
      <c r="O80" s="13">
        <f>N80*VLOOKUP('Données projet'!$B$9,Paramètres!$A$1:$I$89,3,0)*VLOOKUP('Données projet'!$B$9,Paramètres!$A$1:$I$89,5,0)</f>
        <v>269.99232000000001</v>
      </c>
      <c r="P80" s="13">
        <f t="shared" si="87"/>
        <v>64.847639395310296</v>
      </c>
      <c r="Q80" s="20">
        <f t="shared" si="54"/>
        <v>583.17959594683214</v>
      </c>
      <c r="R80" s="59">
        <f t="shared" si="55"/>
        <v>864.93963129798362</v>
      </c>
      <c r="S80" s="59">
        <f ca="1">AVERAGE(OFFSET($R$3,0,0,'Données projet'!$E$9+1,1))-AVERAGE(OFFSET($H$3,0,0,'Données projet'!$E$9+1,1))</f>
        <v>455.60094939086878</v>
      </c>
      <c r="T80" s="59">
        <f t="shared" si="88"/>
        <v>287.49979934947112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72.418637301738073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72.418637301738073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66.843646004859494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</v>
      </c>
      <c r="AI80" s="13">
        <f>IF('Données projet'!$A$62&gt;35,AI79+AH80-AQ79,IF(A80&lt;'Données projet'!$A$62,$AF$205^A80,IF(A80='Données projet'!$A$62,'Données projet'!$B$62,AI79+AH80-AQ79)))</f>
        <v>325.00000000000017</v>
      </c>
      <c r="AJ80" s="13">
        <f>AI80*VLOOKUP('Données projet'!$B$10,Paramètres!$A$1:$I$89,3,0)*VLOOKUP('Données projet'!$B$10,Paramètres!$A$1:$I$89,5,0)</f>
        <v>253.50000000000014</v>
      </c>
      <c r="AK80" s="13">
        <f t="shared" si="89"/>
        <v>61.334805663162555</v>
      </c>
      <c r="AL80" s="20">
        <f t="shared" si="58"/>
        <v>548.33728653000833</v>
      </c>
      <c r="AM80" s="59">
        <f t="shared" si="59"/>
        <v>830.09732188115981</v>
      </c>
      <c r="AN80" s="59">
        <f ca="1">AVERAGE(OFFSET($AM$3,0,0,'Données projet'!$E$10+1,1))-AVERAGE(OFFSET($H$3,0,0,'Données projet'!$E$10+1,1))</f>
        <v>369.26509132111897</v>
      </c>
      <c r="AO80" s="59">
        <f t="shared" si="90"/>
        <v>350.51628439233525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75.45159145414506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75.45159145414506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66.843646004859494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3.6</v>
      </c>
      <c r="BD80" s="12">
        <f>IF('Données projet'!$A$88&gt;35,BD79+BC80-BL79,IF(A80&lt;'Données projet'!$A$88,$BA$205^A80,IF(A80='Données projet'!$A$88,'Données projet'!$B$88,BD79+BC80-BL79)))</f>
        <v>319.19999999999993</v>
      </c>
      <c r="BE80" s="13">
        <f>BD80*VLOOKUP('Données projet'!$B$11,Paramètres!$A$1:$I$89,3,0)*VLOOKUP('Données projet'!$B$11,Paramètres!$A$1:$I$89,5,0)</f>
        <v>308.73023999999998</v>
      </c>
      <c r="BF80" s="13">
        <f t="shared" si="91"/>
        <v>73.003590434710517</v>
      </c>
      <c r="BG80" s="20">
        <f t="shared" si="61"/>
        <v>664.85308800712085</v>
      </c>
      <c r="BH80" s="59">
        <f t="shared" si="62"/>
        <v>946.61312335827233</v>
      </c>
      <c r="BI80" s="59">
        <f ca="1">AVERAGE(OFFSET($BH$3,0,0,'Données projet'!$E$11+1,1))-AVERAGE(OFFSET($H$3,0,0,'Données projet'!$E$11+1,1))</f>
        <v>433.03147896464901</v>
      </c>
      <c r="BJ80" s="59">
        <f t="shared" si="92"/>
        <v>419.62680748045614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50.283538111558265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50.283538111558265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66.843646004859494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5.6</v>
      </c>
      <c r="BY80" s="12">
        <f>IF('Données projet'!$A$114&gt;35,BY79+BX80-CG79,IF(A80&lt;'Données projet'!$A$114,$BV$205^A80,IF(A80='Données projet'!$A$114,'Données projet'!$B$114,BY79+BX80-CG79)))</f>
        <v>248.19999999999996</v>
      </c>
      <c r="BZ80" s="13">
        <f>BY80*VLOOKUP('Données projet'!$B$12,Paramètres!$A$1:$I$89,3,0)*VLOOKUP('Données projet'!$B$12,Paramètres!$A$1:$I$89,5,0)</f>
        <v>236.18711999999994</v>
      </c>
      <c r="CA80" s="13">
        <f t="shared" si="93"/>
        <v>57.61840772987285</v>
      </c>
      <c r="CB80" s="20">
        <f t="shared" si="64"/>
        <v>511.71129412952837</v>
      </c>
      <c r="CC80" s="59">
        <f t="shared" si="65"/>
        <v>793.47132948067986</v>
      </c>
      <c r="CD80" s="59">
        <f ca="1">AVERAGE(OFFSET($CC$3,0,0,'Données projet'!$E$12+1,1))-AVERAGE(OFFSET($H$3,0,0,'Données projet'!$E$12+1,1))</f>
        <v>464.14483532651036</v>
      </c>
      <c r="CE80" s="59">
        <f t="shared" si="94"/>
        <v>478.54999024966878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78.63623189454087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78.63623189454087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66.843646004859494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249.0000000000002</v>
      </c>
      <c r="CU80" s="17">
        <f>CT80*VLOOKUP('Données projet'!$B$13,Paramètres!$A$1:$I$89,3,0)*VLOOKUP('Données projet'!$B$13,Paramètres!$A$1:$I$89,5,0)</f>
        <v>217.52640000000019</v>
      </c>
      <c r="CV80" s="13">
        <f t="shared" si="95"/>
        <v>53.576907690651304</v>
      </c>
      <c r="CW80" s="20">
        <f t="shared" si="67"/>
        <v>472.17159422788467</v>
      </c>
      <c r="CX80" s="59">
        <f t="shared" si="68"/>
        <v>753.9316295790361</v>
      </c>
      <c r="CY80" s="59">
        <f ca="1">AVERAGE(OFFSET($CX$3,0,0,'Données projet'!$E$13+1,1))-AVERAGE(OFFSET($H$3,0,0,'Données projet'!$E$13+1,1))</f>
        <v>331.14297110116479</v>
      </c>
      <c r="CZ80" s="59">
        <f t="shared" si="96"/>
        <v>397.33434551047685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54.366503850932261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54.366503850932261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66.843646004859494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255.00000000000006</v>
      </c>
      <c r="DP80" s="17">
        <f>DO80*VLOOKUP('Données projet'!$B$14,Paramètres!$A$1:$I$89,3,0)*VLOOKUP('Données projet'!$B$14,Paramètres!$A$1:$I$89,5,0)</f>
        <v>186.96600000000004</v>
      </c>
      <c r="DQ80" s="13">
        <f t="shared" si="97"/>
        <v>46.868551400324648</v>
      </c>
      <c r="DR80" s="20">
        <f t="shared" si="70"/>
        <v>407.26184368889881</v>
      </c>
      <c r="DS80" s="59">
        <f t="shared" si="71"/>
        <v>689.02187904005029</v>
      </c>
      <c r="DT80" s="59">
        <f ca="1">AVERAGE(OFFSET($DS$3,0,0,'Données projet'!$E$14+1,1))-AVERAGE(OFFSET($H$3,0,0,'Données projet'!$E$14+1,1))</f>
        <v>245.16221536020706</v>
      </c>
      <c r="DU80" s="59">
        <f t="shared" si="98"/>
        <v>222.86730804976878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0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66.843646004859494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3.6</v>
      </c>
      <c r="EJ80" s="12">
        <f>IF('Données projet'!$A$192&gt;35,EJ79+EI80-ER79,IF(A80&lt;'Données projet'!$A$192,$EG$205^A80,IF(A80='Données projet'!$A$192,'Données projet'!$B$192,EJ79+EI80-ER79)))</f>
        <v>319.19999999999993</v>
      </c>
      <c r="EK80" s="17">
        <f>EJ80*VLOOKUP('Données projet'!$B$15,Paramètres!$A$1:$I$89,3,0)*VLOOKUP('Données projet'!$B$15,Paramètres!$A$1:$I$89,5,0)</f>
        <v>253.95551999999998</v>
      </c>
      <c r="EL80" s="13">
        <f t="shared" si="99"/>
        <v>61.432180511879253</v>
      </c>
      <c r="EM80" s="20">
        <f t="shared" si="73"/>
        <v>549.30024505818972</v>
      </c>
      <c r="EN80" s="59">
        <f t="shared" si="74"/>
        <v>831.0602804093412</v>
      </c>
      <c r="EO80" s="59">
        <f ca="1">AVERAGE(OFFSET($EN$3,0,0,'Données projet'!$E$15+1,1))-AVERAGE(OFFSET($H$3,0,0,'Données projet'!$E$15+1,1))</f>
        <v>364.9836612099819</v>
      </c>
      <c r="EP80" s="59">
        <f t="shared" si="100"/>
        <v>354.75746837578413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50.981396667495119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50.981396667495119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66.843646004859494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66.843646004859494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66.843646004859494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2.4290000000000003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8.9063333333333343</v>
      </c>
      <c r="H81" s="66">
        <f t="shared" si="56"/>
        <v>221.04133333333334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66.8984016901248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7.2</v>
      </c>
      <c r="N81" s="13">
        <f>IF('Données projet'!$A$36&gt;35,N80+M81-V80,IF(A81&lt;'Données projet'!$A$36,$K$205^A81,IF(A81='Données projet'!$A$36,'Données projet'!$B$36,N80+M81-V80)))</f>
        <v>305.60000000000002</v>
      </c>
      <c r="O81" s="13">
        <f>N81*VLOOKUP('Données projet'!$B$9,Paramètres!$A$1:$I$89,3,0)*VLOOKUP('Données projet'!$B$9,Paramètres!$A$1:$I$89,5,0)</f>
        <v>276.50687999999997</v>
      </c>
      <c r="P81" s="13">
        <f t="shared" si="87"/>
        <v>66.228273722513677</v>
      </c>
      <c r="Q81" s="20">
        <f t="shared" si="54"/>
        <v>596.93039273337797</v>
      </c>
      <c r="R81" s="59">
        <f t="shared" si="55"/>
        <v>878.89119893050224</v>
      </c>
      <c r="S81" s="59">
        <f ca="1">AVERAGE(OFFSET($R$3,0,0,'Données projet'!$E$9+1,1))-AVERAGE(OFFSET($H$3,0,0,'Données projet'!$E$9+1,1))</f>
        <v>455.60094939086878</v>
      </c>
      <c r="T81" s="59">
        <f t="shared" si="88"/>
        <v>287.49979934947112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70.998551995258225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70.998551995258225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66.8984016901248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</v>
      </c>
      <c r="AI81" s="13">
        <f>IF('Données projet'!$A$62&gt;35,AI80+AH81-AQ80,IF(A81&lt;'Données projet'!$A$62,$AF$205^A81,IF(A81='Données projet'!$A$62,'Données projet'!$B$62,AI80+AH81-AQ80)))</f>
        <v>333.00000000000017</v>
      </c>
      <c r="AJ81" s="13">
        <f>AI81*VLOOKUP('Données projet'!$B$10,Paramètres!$A$1:$I$89,3,0)*VLOOKUP('Données projet'!$B$10,Paramètres!$A$1:$I$89,5,0)</f>
        <v>259.74000000000012</v>
      </c>
      <c r="AK81" s="13">
        <f t="shared" si="89"/>
        <v>62.666953236268782</v>
      </c>
      <c r="AL81" s="20">
        <f t="shared" si="58"/>
        <v>561.52544355316832</v>
      </c>
      <c r="AM81" s="59">
        <f t="shared" si="59"/>
        <v>843.48624975029259</v>
      </c>
      <c r="AN81" s="59">
        <f ca="1">AVERAGE(OFFSET($AM$3,0,0,'Données projet'!$E$10+1,1))-AVERAGE(OFFSET($H$3,0,0,'Données projet'!$E$10+1,1))</f>
        <v>369.26509132111897</v>
      </c>
      <c r="AO81" s="59">
        <f t="shared" si="90"/>
        <v>350.51628439233525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73.972031766655874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73.972031766655874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66.8984016901248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3.6</v>
      </c>
      <c r="BD81" s="12">
        <f>IF('Données projet'!$A$88&gt;35,BD80+BC81-BL80,IF(A81&lt;'Données projet'!$A$88,$BA$205^A81,IF(A81='Données projet'!$A$88,'Données projet'!$B$88,BD80+BC81-BL80)))</f>
        <v>322.79999999999995</v>
      </c>
      <c r="BE81" s="13">
        <f>BD81*VLOOKUP('Données projet'!$B$11,Paramètres!$A$1:$I$89,3,0)*VLOOKUP('Données projet'!$B$11,Paramètres!$A$1:$I$89,5,0)</f>
        <v>312.21215999999998</v>
      </c>
      <c r="BF81" s="13">
        <f t="shared" si="91"/>
        <v>73.730625863532069</v>
      </c>
      <c r="BG81" s="20">
        <f t="shared" si="61"/>
        <v>672.18368537898493</v>
      </c>
      <c r="BH81" s="59">
        <f t="shared" si="62"/>
        <v>954.1444915761092</v>
      </c>
      <c r="BI81" s="59">
        <f ca="1">AVERAGE(OFFSET($BH$3,0,0,'Données projet'!$E$11+1,1))-AVERAGE(OFFSET($H$3,0,0,'Données projet'!$E$11+1,1))</f>
        <v>433.03147896464901</v>
      </c>
      <c r="BJ81" s="59">
        <f t="shared" si="92"/>
        <v>419.62680748045614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49.297508599120448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49.297508599120448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66.8984016901248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5.6</v>
      </c>
      <c r="BY81" s="12">
        <f>IF('Données projet'!$A$114&gt;35,BY80+BX81-CG80,IF(A81&lt;'Données projet'!$A$114,$BV$205^A81,IF(A81='Données projet'!$A$114,'Données projet'!$B$114,BY80+BX81-CG80)))</f>
        <v>253.79999999999995</v>
      </c>
      <c r="BZ81" s="13">
        <f>BY81*VLOOKUP('Données projet'!$B$12,Paramètres!$A$1:$I$89,3,0)*VLOOKUP('Données projet'!$B$12,Paramètres!$A$1:$I$89,5,0)</f>
        <v>241.51607999999993</v>
      </c>
      <c r="CA81" s="13">
        <f t="shared" si="93"/>
        <v>58.765602836317846</v>
      </c>
      <c r="CB81" s="20">
        <f t="shared" si="64"/>
        <v>522.99059760658679</v>
      </c>
      <c r="CC81" s="59">
        <f t="shared" si="65"/>
        <v>804.95140380371106</v>
      </c>
      <c r="CD81" s="59">
        <f ca="1">AVERAGE(OFFSET($CC$3,0,0,'Données projet'!$E$12+1,1))-AVERAGE(OFFSET($H$3,0,0,'Données projet'!$E$12+1,1))</f>
        <v>464.14483532651036</v>
      </c>
      <c r="CE81" s="59">
        <f t="shared" si="94"/>
        <v>478.54999024966878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77.094223350454385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77.094223350454385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66.8984016901248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249.0000000000002</v>
      </c>
      <c r="CU81" s="17">
        <f>CT81*VLOOKUP('Données projet'!$B$13,Paramètres!$A$1:$I$89,3,0)*VLOOKUP('Données projet'!$B$13,Paramètres!$A$1:$I$89,5,0)</f>
        <v>217.52640000000019</v>
      </c>
      <c r="CV81" s="13">
        <f t="shared" si="95"/>
        <v>53.576907690651304</v>
      </c>
      <c r="CW81" s="20">
        <f t="shared" si="67"/>
        <v>472.17159422788467</v>
      </c>
      <c r="CX81" s="59">
        <f t="shared" si="68"/>
        <v>754.13240042500888</v>
      </c>
      <c r="CY81" s="59">
        <f ca="1">AVERAGE(OFFSET($CX$3,0,0,'Données projet'!$E$13+1,1))-AVERAGE(OFFSET($H$3,0,0,'Données projet'!$E$13+1,1))</f>
        <v>331.14297110116479</v>
      </c>
      <c r="CZ81" s="59">
        <f t="shared" si="96"/>
        <v>397.33434551047685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53.300409870708521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53.300409870708521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66.8984016901248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255.00000000000006</v>
      </c>
      <c r="DP81" s="17">
        <f>DO81*VLOOKUP('Données projet'!$B$14,Paramètres!$A$1:$I$89,3,0)*VLOOKUP('Données projet'!$B$14,Paramètres!$A$1:$I$89,5,0)</f>
        <v>186.96600000000004</v>
      </c>
      <c r="DQ81" s="13">
        <f t="shared" si="97"/>
        <v>46.868551400324648</v>
      </c>
      <c r="DR81" s="20">
        <f t="shared" si="70"/>
        <v>407.26184368889881</v>
      </c>
      <c r="DS81" s="59">
        <f t="shared" si="71"/>
        <v>689.22264988602308</v>
      </c>
      <c r="DT81" s="59">
        <f ca="1">AVERAGE(OFFSET($DS$3,0,0,'Données projet'!$E$14+1,1))-AVERAGE(OFFSET($H$3,0,0,'Données projet'!$E$14+1,1))</f>
        <v>245.16221536020706</v>
      </c>
      <c r="DU81" s="59">
        <f t="shared" si="98"/>
        <v>222.86730804976878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0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66.8984016901248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3.6</v>
      </c>
      <c r="EJ81" s="12">
        <f>IF('Données projet'!$A$192&gt;35,EJ80+EI81-ER80,IF(A81&lt;'Données projet'!$A$192,$EG$205^A81,IF(A81='Données projet'!$A$192,'Données projet'!$B$192,EJ80+EI81-ER80)))</f>
        <v>322.79999999999995</v>
      </c>
      <c r="EK81" s="17">
        <f>EJ81*VLOOKUP('Données projet'!$B$15,Paramètres!$A$1:$I$89,3,0)*VLOOKUP('Données projet'!$B$15,Paramètres!$A$1:$I$89,5,0)</f>
        <v>256.81968000000001</v>
      </c>
      <c r="EL81" s="13">
        <f t="shared" si="99"/>
        <v>62.043977430851903</v>
      </c>
      <c r="EM81" s="20">
        <f t="shared" si="73"/>
        <v>555.35420335873368</v>
      </c>
      <c r="EN81" s="59">
        <f t="shared" si="74"/>
        <v>837.31500955585796</v>
      </c>
      <c r="EO81" s="59">
        <f ca="1">AVERAGE(OFFSET($EN$3,0,0,'Données projet'!$E$15+1,1))-AVERAGE(OFFSET($H$3,0,0,'Données projet'!$E$15+1,1))</f>
        <v>364.9836612099819</v>
      </c>
      <c r="EP81" s="59">
        <f t="shared" si="100"/>
        <v>354.75746837578413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49.981682574427076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49.981682574427076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66.8984016901248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66.8984016901248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66.8984016901248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2.4290000000000003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8.9063333333333343</v>
      </c>
      <c r="H82" s="66">
        <f t="shared" si="56"/>
        <v>221.04133333333334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66.952207486666126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7.2</v>
      </c>
      <c r="N82" s="13">
        <f>IF('Données projet'!$A$36&gt;35,N81+M82-V81,IF(A82&lt;'Données projet'!$A$36,$K$205^A82,IF(A82='Données projet'!$A$36,'Données projet'!$B$36,N81+M82-V81)))</f>
        <v>312.8</v>
      </c>
      <c r="O82" s="13">
        <f>N82*VLOOKUP('Données projet'!$B$9,Paramètres!$A$1:$I$89,3,0)*VLOOKUP('Données projet'!$B$9,Paramètres!$A$1:$I$89,5,0)</f>
        <v>283.02144000000004</v>
      </c>
      <c r="P82" s="13">
        <f t="shared" si="87"/>
        <v>67.605126603830598</v>
      </c>
      <c r="Q82" s="20">
        <f t="shared" si="54"/>
        <v>610.67460350167164</v>
      </c>
      <c r="R82" s="59">
        <f t="shared" si="55"/>
        <v>892.83269761944734</v>
      </c>
      <c r="S82" s="59">
        <f ca="1">AVERAGE(OFFSET($R$3,0,0,'Données projet'!$E$9+1,1))-AVERAGE(OFFSET($H$3,0,0,'Données projet'!$E$9+1,1))</f>
        <v>455.60094939086878</v>
      </c>
      <c r="T82" s="59">
        <f t="shared" si="88"/>
        <v>287.49979934947112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69.606313695471925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69.606313695471925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66.952207486666126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</v>
      </c>
      <c r="AI82" s="13">
        <f>IF('Données projet'!$A$62&gt;35,AI81+AH82-AQ81,IF(A82&lt;'Données projet'!$A$62,$AF$205^A82,IF(A82='Données projet'!$A$62,'Données projet'!$B$62,AI81+AH82-AQ81)))</f>
        <v>341.00000000000017</v>
      </c>
      <c r="AJ82" s="13">
        <f>AI82*VLOOKUP('Données projet'!$B$10,Paramètres!$A$1:$I$89,3,0)*VLOOKUP('Données projet'!$B$10,Paramètres!$A$1:$I$89,5,0)</f>
        <v>265.98000000000013</v>
      </c>
      <c r="AK82" s="13">
        <f t="shared" si="89"/>
        <v>63.995380422211646</v>
      </c>
      <c r="AL82" s="20">
        <f t="shared" si="58"/>
        <v>574.7071209020188</v>
      </c>
      <c r="AM82" s="59">
        <f t="shared" si="59"/>
        <v>856.8652150197945</v>
      </c>
      <c r="AN82" s="59">
        <f ca="1">AVERAGE(OFFSET($AM$3,0,0,'Données projet'!$E$10+1,1))-AVERAGE(OFFSET($H$3,0,0,'Données projet'!$E$10+1,1))</f>
        <v>369.26509132111897</v>
      </c>
      <c r="AO82" s="59">
        <f t="shared" si="90"/>
        <v>350.51628439233525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72.521485342196044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72.521485342196044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66.952207486666126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3.6</v>
      </c>
      <c r="BD82" s="12">
        <f>IF('Données projet'!$A$88&gt;35,BD81+BC82-BL81,IF(A82&lt;'Données projet'!$A$88,$BA$205^A82,IF(A82='Données projet'!$A$88,'Données projet'!$B$88,BD81+BC82-BL81)))</f>
        <v>326.39999999999998</v>
      </c>
      <c r="BE82" s="13">
        <f>BD82*VLOOKUP('Données projet'!$B$11,Paramètres!$A$1:$I$89,3,0)*VLOOKUP('Données projet'!$B$11,Paramètres!$A$1:$I$89,5,0)</f>
        <v>315.69407999999999</v>
      </c>
      <c r="BF82" s="13">
        <f t="shared" si="91"/>
        <v>74.456718089310456</v>
      </c>
      <c r="BG82" s="20">
        <f t="shared" si="61"/>
        <v>679.51264000554897</v>
      </c>
      <c r="BH82" s="59">
        <f t="shared" si="62"/>
        <v>961.67073412332479</v>
      </c>
      <c r="BI82" s="59">
        <f ca="1">AVERAGE(OFFSET($BH$3,0,0,'Données projet'!$E$11+1,1))-AVERAGE(OFFSET($H$3,0,0,'Données projet'!$E$11+1,1))</f>
        <v>433.03147896464901</v>
      </c>
      <c r="BJ82" s="59">
        <f t="shared" si="92"/>
        <v>419.62680748045614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48.330814524002925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48.330814524002925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66.952207486666126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5.6</v>
      </c>
      <c r="BY82" s="12">
        <f>IF('Données projet'!$A$114&gt;35,BY81+BX82-CG81,IF(A82&lt;'Données projet'!$A$114,$BV$205^A82,IF(A82='Données projet'!$A$114,'Données projet'!$B$114,BY81+BX82-CG81)))</f>
        <v>259.39999999999998</v>
      </c>
      <c r="BZ82" s="13">
        <f>BY82*VLOOKUP('Données projet'!$B$12,Paramètres!$A$1:$I$89,3,0)*VLOOKUP('Données projet'!$B$12,Paramètres!$A$1:$I$89,5,0)</f>
        <v>246.84503999999998</v>
      </c>
      <c r="CA82" s="13">
        <f t="shared" si="93"/>
        <v>59.909855104873429</v>
      </c>
      <c r="CB82" s="20">
        <f t="shared" si="64"/>
        <v>534.26477564098775</v>
      </c>
      <c r="CC82" s="59">
        <f t="shared" si="65"/>
        <v>816.42286975876345</v>
      </c>
      <c r="CD82" s="59">
        <f ca="1">AVERAGE(OFFSET($CC$3,0,0,'Données projet'!$E$12+1,1))-AVERAGE(OFFSET($H$3,0,0,'Données projet'!$E$12+1,1))</f>
        <v>464.14483532651036</v>
      </c>
      <c r="CE82" s="59">
        <f t="shared" si="94"/>
        <v>478.54999024966878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75.582452653385104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75.582452653385104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66.952207486666126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249.0000000000002</v>
      </c>
      <c r="CU82" s="17">
        <f>CT82*VLOOKUP('Données projet'!$B$13,Paramètres!$A$1:$I$89,3,0)*VLOOKUP('Données projet'!$B$13,Paramètres!$A$1:$I$89,5,0)</f>
        <v>217.52640000000019</v>
      </c>
      <c r="CV82" s="13">
        <f t="shared" si="95"/>
        <v>53.576907690651304</v>
      </c>
      <c r="CW82" s="20">
        <f t="shared" si="67"/>
        <v>472.17159422788467</v>
      </c>
      <c r="CX82" s="59">
        <f t="shared" si="68"/>
        <v>754.32968834566043</v>
      </c>
      <c r="CY82" s="59">
        <f ca="1">AVERAGE(OFFSET($CX$3,0,0,'Données projet'!$E$13+1,1))-AVERAGE(OFFSET($H$3,0,0,'Données projet'!$E$13+1,1))</f>
        <v>331.14297110116479</v>
      </c>
      <c r="CZ82" s="59">
        <f t="shared" si="96"/>
        <v>397.33434551047685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52.255221343183848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52.255221343183848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66.952207486666126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255.00000000000006</v>
      </c>
      <c r="DP82" s="17">
        <f>DO82*VLOOKUP('Données projet'!$B$14,Paramètres!$A$1:$I$89,3,0)*VLOOKUP('Données projet'!$B$14,Paramètres!$A$1:$I$89,5,0)</f>
        <v>186.96600000000004</v>
      </c>
      <c r="DQ82" s="13">
        <f t="shared" si="97"/>
        <v>46.868551400324648</v>
      </c>
      <c r="DR82" s="20">
        <f t="shared" si="70"/>
        <v>407.26184368889881</v>
      </c>
      <c r="DS82" s="59">
        <f t="shared" si="71"/>
        <v>689.41993780667462</v>
      </c>
      <c r="DT82" s="59">
        <f ca="1">AVERAGE(OFFSET($DS$3,0,0,'Données projet'!$E$14+1,1))-AVERAGE(OFFSET($H$3,0,0,'Données projet'!$E$14+1,1))</f>
        <v>245.16221536020706</v>
      </c>
      <c r="DU82" s="59">
        <f t="shared" si="98"/>
        <v>222.86730804976878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0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66.952207486666126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3.6</v>
      </c>
      <c r="EJ82" s="12">
        <f>IF('Données projet'!$A$192&gt;35,EJ81+EI82-ER81,IF(A82&lt;'Données projet'!$A$192,$EG$205^A82,IF(A82='Données projet'!$A$192,'Données projet'!$B$192,EJ81+EI82-ER81)))</f>
        <v>326.39999999999998</v>
      </c>
      <c r="EK82" s="17">
        <f>EJ82*VLOOKUP('Données projet'!$B$15,Paramètres!$A$1:$I$89,3,0)*VLOOKUP('Données projet'!$B$15,Paramètres!$A$1:$I$89,5,0)</f>
        <v>259.68384000000003</v>
      </c>
      <c r="EL82" s="13">
        <f t="shared" si="99"/>
        <v>62.654980648867358</v>
      </c>
      <c r="EM82" s="20">
        <f t="shared" si="73"/>
        <v>561.40677929677736</v>
      </c>
      <c r="EN82" s="59">
        <f t="shared" si="74"/>
        <v>843.56487341455318</v>
      </c>
      <c r="EO82" s="59">
        <f ca="1">AVERAGE(OFFSET($EN$3,0,0,'Données projet'!$E$15+1,1))-AVERAGE(OFFSET($H$3,0,0,'Données projet'!$E$15+1,1))</f>
        <v>364.9836612099819</v>
      </c>
      <c r="EP82" s="59">
        <f t="shared" si="100"/>
        <v>354.75746837578413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49.00157226495871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49.00157226495871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66.952207486666126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66.952207486666126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66.952207486666126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2.4290000000000003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8.9063333333333343</v>
      </c>
      <c r="H83" s="66">
        <f t="shared" si="56"/>
        <v>221.04133333333334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67.005079872929187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320</v>
      </c>
      <c r="L83" s="12">
        <f>VLOOKUP(A83,'Données projet'!$A$35:$I$55,9,0)</f>
        <v>7.2</v>
      </c>
      <c r="M83" s="12">
        <f t="array" ref="M83">INDEX(L:L,MIN(IF(ISNUMBER(L83:L279),ROW(L83:L279),"")))</f>
        <v>7.2</v>
      </c>
      <c r="N83" s="13">
        <f>IF('Données projet'!$A$36&gt;35,N82+M83-V82,IF(A83&lt;'Données projet'!$A$36,$K$205^A83,IF(A83='Données projet'!$A$36,'Données projet'!$B$36,N82+M83-V82)))</f>
        <v>320</v>
      </c>
      <c r="O83" s="13">
        <f>N83*VLOOKUP('Données projet'!$B$9,Paramètres!$A$1:$I$89,3,0)*VLOOKUP('Données projet'!$B$9,Paramètres!$A$1:$I$89,5,0)</f>
        <v>289.536</v>
      </c>
      <c r="P83" s="13">
        <f t="shared" si="87"/>
        <v>68.97829509904436</v>
      </c>
      <c r="Q83" s="20">
        <f t="shared" si="54"/>
        <v>624.41239729750225</v>
      </c>
      <c r="R83" s="59">
        <f t="shared" si="55"/>
        <v>906.76435683157592</v>
      </c>
      <c r="S83" s="59">
        <f ca="1">AVERAGE(OFFSET($R$3,0,0,'Données projet'!$E$9+1,1))-AVERAGE(OFFSET($H$3,0,0,'Données projet'!$E$9+1,1))</f>
        <v>455.60094939086878</v>
      </c>
      <c r="T83" s="59">
        <f t="shared" si="88"/>
        <v>287.49979934947112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28</v>
      </c>
      <c r="W83" s="16">
        <f>IF(ISNA(VLOOKUP(A83,'Données projet'!$A$35:$I$55,5,0)),0%,VLOOKUP(A83,'Données projet'!$A$35:$I$55,5,0)*VLOOKUP('Données projet'!$B$9,Paramètres!$A$1:$I$89,7,0))</f>
        <v>0.43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80.28414071635595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80.28414071635595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67.005079872929187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349</v>
      </c>
      <c r="AG83" s="12">
        <f>VLOOKUP(A83,'Données projet'!$A$61:$I$81,9,0)</f>
        <v>8</v>
      </c>
      <c r="AH83" s="12">
        <f t="array" ref="AH83">INDEX(AG:AG,MIN(IF(ISNUMBER(AG83:AG279),ROW(AG83:AG279),"")))</f>
        <v>8</v>
      </c>
      <c r="AI83" s="13">
        <f>IF('Données projet'!$A$62&gt;35,AI82+AH83-AQ82,IF(A83&lt;'Données projet'!$A$62,$AF$205^A83,IF(A83='Données projet'!$A$62,'Données projet'!$B$62,AI82+AH83-AQ82)))</f>
        <v>349.00000000000017</v>
      </c>
      <c r="AJ83" s="13">
        <f>AI83*VLOOKUP('Données projet'!$B$10,Paramètres!$A$1:$I$89,3,0)*VLOOKUP('Données projet'!$B$10,Paramètres!$A$1:$I$89,5,0)</f>
        <v>272.22000000000014</v>
      </c>
      <c r="AK83" s="13">
        <f t="shared" si="89"/>
        <v>65.320184547527205</v>
      </c>
      <c r="AL83" s="20">
        <f t="shared" si="58"/>
        <v>587.88248808694345</v>
      </c>
      <c r="AM83" s="59">
        <f t="shared" si="59"/>
        <v>870.23444762101713</v>
      </c>
      <c r="AN83" s="59">
        <f ca="1">AVERAGE(OFFSET($AM$3,0,0,'Données projet'!$E$10+1,1))-AVERAGE(OFFSET($H$3,0,0,'Données projet'!$E$10+1,1))</f>
        <v>369.26509132111897</v>
      </c>
      <c r="AO83" s="59">
        <f t="shared" si="90"/>
        <v>350.51628439233525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71.099383248373925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71.099383248373925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67.005079872929187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330</v>
      </c>
      <c r="BB83" s="12">
        <f>VLOOKUP(A83,'Données projet'!$A$87:$I$107,9,0)</f>
        <v>3.6</v>
      </c>
      <c r="BC83" s="12">
        <f t="array" ref="BC83">INDEX(BB:BB,MIN(IF(ISNUMBER(BB83:BB279),ROW(BB83:BB279),"")))</f>
        <v>3.6</v>
      </c>
      <c r="BD83" s="12">
        <f>IF('Données projet'!$A$88&gt;35,BD82+BC83-BL82,IF(A83&lt;'Données projet'!$A$88,$BA$205^A83,IF(A83='Données projet'!$A$88,'Données projet'!$B$88,BD82+BC83-BL82)))</f>
        <v>330</v>
      </c>
      <c r="BE83" s="13">
        <f>BD83*VLOOKUP('Données projet'!$B$11,Paramètres!$A$1:$I$89,3,0)*VLOOKUP('Données projet'!$B$11,Paramètres!$A$1:$I$89,5,0)</f>
        <v>319.17599999999999</v>
      </c>
      <c r="BF83" s="13">
        <f t="shared" si="91"/>
        <v>75.181878718947672</v>
      </c>
      <c r="BG83" s="20">
        <f t="shared" si="61"/>
        <v>686.83997210216705</v>
      </c>
      <c r="BH83" s="59">
        <f t="shared" si="62"/>
        <v>969.19193163624072</v>
      </c>
      <c r="BI83" s="59">
        <f ca="1">AVERAGE(OFFSET($BH$3,0,0,'Données projet'!$E$11+1,1))-AVERAGE(OFFSET($H$3,0,0,'Données projet'!$E$11+1,1))</f>
        <v>433.03147896464901</v>
      </c>
      <c r="BJ83" s="59">
        <f t="shared" si="92"/>
        <v>419.62680748045614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11</v>
      </c>
      <c r="BM83" s="16">
        <f>IF(ISNA(VLOOKUP(A83,'Données projet'!$A$87:$I$107,5,0)),0%,VLOOKUP(A83,'Données projet'!$A$87:$I$107,5,0)*VLOOKUP('Données projet'!$B$11,Paramètres!$A$1:$I$89,7,0))</f>
        <v>0.43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52.440444528701889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52.440444528701889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67.005079872929187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265</v>
      </c>
      <c r="BW83" s="12">
        <f>VLOOKUP(A83,'Données projet'!$A$113:$I$133,9,0)</f>
        <v>5.6</v>
      </c>
      <c r="BX83" s="12">
        <f t="array" ref="BX83">INDEX(BW:BW,MIN(IF(ISNUMBER(BW83:BW279),ROW(BW83:BW279),"")))</f>
        <v>5.6</v>
      </c>
      <c r="BY83" s="12">
        <f>IF('Données projet'!$A$114&gt;35,BY82+BX83-CG82,IF(A83&lt;'Données projet'!$A$114,$BV$205^A83,IF(A83='Données projet'!$A$114,'Données projet'!$B$114,BY82+BX83-CG82)))</f>
        <v>265</v>
      </c>
      <c r="BZ83" s="13">
        <f>BY83*VLOOKUP('Données projet'!$B$12,Paramètres!$A$1:$I$89,3,0)*VLOOKUP('Données projet'!$B$12,Paramètres!$A$1:$I$89,5,0)</f>
        <v>252.17400000000001</v>
      </c>
      <c r="CA83" s="13">
        <f t="shared" si="93"/>
        <v>61.051235383411935</v>
      </c>
      <c r="CB83" s="20">
        <f t="shared" si="64"/>
        <v>545.53395162610911</v>
      </c>
      <c r="CC83" s="59">
        <f t="shared" si="65"/>
        <v>827.88591116018279</v>
      </c>
      <c r="CD83" s="59">
        <f ca="1">AVERAGE(OFFSET($CC$3,0,0,'Données projet'!$E$12+1,1))-AVERAGE(OFFSET($H$3,0,0,'Données projet'!$E$12+1,1))</f>
        <v>464.14483532651036</v>
      </c>
      <c r="CE83" s="59">
        <f t="shared" si="94"/>
        <v>478.54999024966878</v>
      </c>
      <c r="CF83" s="15">
        <f>IF(ISNA(VLOOKUP(A83,'Données projet'!$A$113:$I$133,3,0)),0,VLOOKUP(A83,'Données projet'!$A$113:$I$133,3,0))</f>
        <v>15</v>
      </c>
      <c r="CG83" s="15">
        <f>IF(ISNA(VLOOKUP(A83,'Données projet'!$A$113:$I$133,4,0)),0,VLOOKUP(A83,'Données projet'!$A$113:$I$133,4,0))</f>
        <v>26</v>
      </c>
      <c r="CH83" s="16">
        <f>IF(ISNA(VLOOKUP(A83,'Données projet'!$A$113:$I$133,5,0)),0%,VLOOKUP(A83,'Données projet'!$A$113:$I$133,5,0)*VLOOKUP('Données projet'!$B$12,Paramètres!$A$1:$I$89,7,0))</f>
        <v>0.43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85.861302412764815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85.861302412764815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67.005079872929187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249.0000000000002</v>
      </c>
      <c r="CU83" s="17">
        <f>CT83*VLOOKUP('Données projet'!$B$13,Paramètres!$A$1:$I$89,3,0)*VLOOKUP('Données projet'!$B$13,Paramètres!$A$1:$I$89,5,0)</f>
        <v>217.52640000000019</v>
      </c>
      <c r="CV83" s="13">
        <f t="shared" si="95"/>
        <v>53.576907690651304</v>
      </c>
      <c r="CW83" s="20">
        <f t="shared" si="67"/>
        <v>472.17159422788467</v>
      </c>
      <c r="CX83" s="59">
        <f t="shared" si="68"/>
        <v>754.52355376195828</v>
      </c>
      <c r="CY83" s="59">
        <f ca="1">AVERAGE(OFFSET($CX$3,0,0,'Données projet'!$E$13+1,1))-AVERAGE(OFFSET($H$3,0,0,'Données projet'!$E$13+1,1))</f>
        <v>331.14297110116479</v>
      </c>
      <c r="CZ83" s="59">
        <f t="shared" si="96"/>
        <v>397.33434551047685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51.230528325181879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51.230528325181879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67.005079872929187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255.00000000000006</v>
      </c>
      <c r="DP83" s="17">
        <f>DO83*VLOOKUP('Données projet'!$B$14,Paramètres!$A$1:$I$89,3,0)*VLOOKUP('Données projet'!$B$14,Paramètres!$A$1:$I$89,5,0)</f>
        <v>186.96600000000004</v>
      </c>
      <c r="DQ83" s="13">
        <f t="shared" si="97"/>
        <v>46.868551400324648</v>
      </c>
      <c r="DR83" s="20">
        <f t="shared" si="70"/>
        <v>407.26184368889881</v>
      </c>
      <c r="DS83" s="59">
        <f t="shared" si="71"/>
        <v>689.61380322297248</v>
      </c>
      <c r="DT83" s="59">
        <f ca="1">AVERAGE(OFFSET($DS$3,0,0,'Données projet'!$E$14+1,1))-AVERAGE(OFFSET($H$3,0,0,'Données projet'!$E$14+1,1))</f>
        <v>245.16221536020706</v>
      </c>
      <c r="DU83" s="59">
        <f t="shared" si="98"/>
        <v>222.86730804976878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0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67.005079872929187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330</v>
      </c>
      <c r="EH83" s="12">
        <f>VLOOKUP(A83,'Données projet'!$A$191:$I$211,9,0)</f>
        <v>3.6</v>
      </c>
      <c r="EI83" s="12">
        <f t="array" ref="EI83">INDEX(EH:EH,MIN(IF(ISNUMBER(EH83:EH279),ROW(EH83:EH279),"")))</f>
        <v>3.6</v>
      </c>
      <c r="EJ83" s="12">
        <f>IF('Données projet'!$A$192&gt;35,EJ82+EI83-ER82,IF(A83&lt;'Données projet'!$A$192,$EG$205^A83,IF(A83='Données projet'!$A$192,'Données projet'!$B$192,EJ82+EI83-ER82)))</f>
        <v>330</v>
      </c>
      <c r="EK83" s="17">
        <f>EJ83*VLOOKUP('Données projet'!$B$15,Paramètres!$A$1:$I$89,3,0)*VLOOKUP('Données projet'!$B$15,Paramètres!$A$1:$I$89,5,0)</f>
        <v>262.548</v>
      </c>
      <c r="EL83" s="13">
        <f t="shared" si="99"/>
        <v>63.265199933079444</v>
      </c>
      <c r="EM83" s="20">
        <f t="shared" si="73"/>
        <v>567.45798988344666</v>
      </c>
      <c r="EN83" s="59">
        <f t="shared" si="74"/>
        <v>849.80994941752033</v>
      </c>
      <c r="EO83" s="59">
        <f ca="1">AVERAGE(OFFSET($EN$3,0,0,'Données projet'!$E$15+1,1))-AVERAGE(OFFSET($H$3,0,0,'Données projet'!$E$15+1,1))</f>
        <v>364.9836612099819</v>
      </c>
      <c r="EP83" s="59">
        <f t="shared" si="100"/>
        <v>354.75746837578413</v>
      </c>
      <c r="EQ83" s="15">
        <f>IF(ISNA(VLOOKUP(A83,'Données projet'!$A$191:$I$211,3,0)),0,VLOOKUP(A83,'Données projet'!$A$191:$I$211,3,0))</f>
        <v>14</v>
      </c>
      <c r="ER83" s="15">
        <f>IF(ISNA(VLOOKUP(A83,'Données projet'!$A$191:$I$211,4,0)),0,VLOOKUP(A83,'Données projet'!$A$191:$I$211,4,0))</f>
        <v>11</v>
      </c>
      <c r="ES83" s="16">
        <f>IF(ISNA(VLOOKUP(A83,'Données projet'!$A$191:$I$211,5,0)),0%,VLOOKUP(A83,'Données projet'!$A$191:$I$211,5,0)*VLOOKUP('Données projet'!$B$15,Paramètres!$A$1:$I$89,7,0))</f>
        <v>0.53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53.168237644816656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53.168237644816656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67.005079872929187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67.005079872929187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67.005079872929187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2.4290000000000003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8.9063333333333343</v>
      </c>
      <c r="H84" s="66">
        <f t="shared" si="56"/>
        <v>221.04133333333334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67.057035041495539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6.8</v>
      </c>
      <c r="N84" s="13">
        <f>IF('Données projet'!$A$36&gt;35,N83+M84-V83,IF(A84&lt;'Données projet'!$A$36,$K$205^A84,IF(A84='Données projet'!$A$36,'Données projet'!$B$36,N83+M84-V83)))</f>
        <v>298.8</v>
      </c>
      <c r="O84" s="13">
        <f>N84*VLOOKUP('Données projet'!$B$9,Paramètres!$A$1:$I$89,3,0)*VLOOKUP('Données projet'!$B$9,Paramètres!$A$1:$I$89,5,0)</f>
        <v>270.35424</v>
      </c>
      <c r="P84" s="13">
        <f t="shared" si="87"/>
        <v>64.924442218534367</v>
      </c>
      <c r="Q84" s="20">
        <f t="shared" si="54"/>
        <v>583.94370486394735</v>
      </c>
      <c r="R84" s="59">
        <f t="shared" si="55"/>
        <v>866.48616668276441</v>
      </c>
      <c r="S84" s="59">
        <f ca="1">AVERAGE(OFFSET($R$3,0,0,'Données projet'!$E$9+1,1))-AVERAGE(OFFSET($H$3,0,0,'Données projet'!$E$9+1,1))</f>
        <v>455.60094939086878</v>
      </c>
      <c r="T84" s="59">
        <f t="shared" si="88"/>
        <v>287.49979934947112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78.709817685398804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78.709817685398804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67.057035041495539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349.00000000000017</v>
      </c>
      <c r="AJ84" s="13">
        <f>AI84*VLOOKUP('Données projet'!$B$10,Paramètres!$A$1:$I$89,3,0)*VLOOKUP('Données projet'!$B$10,Paramètres!$A$1:$I$89,5,0)</f>
        <v>272.22000000000014</v>
      </c>
      <c r="AK84" s="13">
        <f t="shared" si="89"/>
        <v>65.320184547527205</v>
      </c>
      <c r="AL84" s="20">
        <f t="shared" si="58"/>
        <v>587.88248808694345</v>
      </c>
      <c r="AM84" s="59">
        <f t="shared" si="59"/>
        <v>870.42494990576051</v>
      </c>
      <c r="AN84" s="59">
        <f ca="1">AVERAGE(OFFSET($AM$3,0,0,'Données projet'!$E$10+1,1))-AVERAGE(OFFSET($H$3,0,0,'Données projet'!$E$10+1,1))</f>
        <v>369.26509132111897</v>
      </c>
      <c r="AO84" s="59">
        <f t="shared" si="90"/>
        <v>350.51628439233525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69.705167709215019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69.705167709215019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67.057035041495539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319</v>
      </c>
      <c r="BE84" s="13">
        <f>BD84*VLOOKUP('Données projet'!$B$11,Paramètres!$A$1:$I$89,3,0)*VLOOKUP('Données projet'!$B$11,Paramètres!$A$1:$I$89,5,0)</f>
        <v>308.53680000000003</v>
      </c>
      <c r="BF84" s="13">
        <f t="shared" si="91"/>
        <v>72.963171684496103</v>
      </c>
      <c r="BG84" s="20">
        <f t="shared" si="61"/>
        <v>664.4457840171641</v>
      </c>
      <c r="BH84" s="59">
        <f t="shared" si="62"/>
        <v>946.98824583598116</v>
      </c>
      <c r="BI84" s="59">
        <f ca="1">AVERAGE(OFFSET($BH$3,0,0,'Données projet'!$E$11+1,1))-AVERAGE(OFFSET($H$3,0,0,'Données projet'!$E$11+1,1))</f>
        <v>433.03147896464901</v>
      </c>
      <c r="BJ84" s="59">
        <f t="shared" si="92"/>
        <v>419.62680748045614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51.412119397006897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51.412119397006897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67.057035041495539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5.4</v>
      </c>
      <c r="BY84" s="12">
        <f>IF('Données projet'!$A$114&gt;35,BY83+BX84-CG83,IF(A84&lt;'Données projet'!$A$114,$BV$205^A84,IF(A84='Données projet'!$A$114,'Données projet'!$B$114,BY83+BX84-CG83)))</f>
        <v>244.39999999999998</v>
      </c>
      <c r="BZ84" s="13">
        <f>BY84*VLOOKUP('Données projet'!$B$12,Paramètres!$A$1:$I$89,3,0)*VLOOKUP('Données projet'!$B$12,Paramètres!$A$1:$I$89,5,0)</f>
        <v>232.57103999999998</v>
      </c>
      <c r="CA84" s="13">
        <f t="shared" si="93"/>
        <v>56.838240313256655</v>
      </c>
      <c r="CB84" s="20">
        <f t="shared" si="64"/>
        <v>504.05449654558862</v>
      </c>
      <c r="CC84" s="59">
        <f t="shared" si="65"/>
        <v>786.59695836440562</v>
      </c>
      <c r="CD84" s="59">
        <f ca="1">AVERAGE(OFFSET($CC$3,0,0,'Données projet'!$E$12+1,1))-AVERAGE(OFFSET($H$3,0,0,'Données projet'!$E$12+1,1))</f>
        <v>464.14483532651036</v>
      </c>
      <c r="CE84" s="59">
        <f t="shared" si="94"/>
        <v>478.54999024966878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84.177614642673845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84.177614642673845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67.057035041495539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249.0000000000002</v>
      </c>
      <c r="CU84" s="17">
        <f>CT84*VLOOKUP('Données projet'!$B$13,Paramètres!$A$1:$I$89,3,0)*VLOOKUP('Données projet'!$B$13,Paramètres!$A$1:$I$89,5,0)</f>
        <v>217.52640000000019</v>
      </c>
      <c r="CV84" s="13">
        <f t="shared" si="95"/>
        <v>53.576907690651304</v>
      </c>
      <c r="CW84" s="20">
        <f t="shared" si="67"/>
        <v>472.17159422788467</v>
      </c>
      <c r="CX84" s="59">
        <f t="shared" si="68"/>
        <v>754.71405604670167</v>
      </c>
      <c r="CY84" s="59">
        <f ca="1">AVERAGE(OFFSET($CX$3,0,0,'Données projet'!$E$13+1,1))-AVERAGE(OFFSET($H$3,0,0,'Données projet'!$E$13+1,1))</f>
        <v>331.14297110116479</v>
      </c>
      <c r="CZ84" s="59">
        <f t="shared" si="96"/>
        <v>397.33434551047685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50.225928912261899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50.225928912261899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67.057035041495539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255.00000000000006</v>
      </c>
      <c r="DP84" s="17">
        <f>DO84*VLOOKUP('Données projet'!$B$14,Paramètres!$A$1:$I$89,3,0)*VLOOKUP('Données projet'!$B$14,Paramètres!$A$1:$I$89,5,0)</f>
        <v>186.96600000000004</v>
      </c>
      <c r="DQ84" s="13">
        <f t="shared" si="97"/>
        <v>46.868551400324648</v>
      </c>
      <c r="DR84" s="20">
        <f t="shared" si="70"/>
        <v>407.26184368889881</v>
      </c>
      <c r="DS84" s="59">
        <f t="shared" si="71"/>
        <v>689.80430550771575</v>
      </c>
      <c r="DT84" s="59">
        <f ca="1">AVERAGE(OFFSET($DS$3,0,0,'Données projet'!$E$14+1,1))-AVERAGE(OFFSET($H$3,0,0,'Données projet'!$E$14+1,1))</f>
        <v>245.16221536020706</v>
      </c>
      <c r="DU84" s="59">
        <f t="shared" si="98"/>
        <v>222.86730804976878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0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67.057035041495539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319</v>
      </c>
      <c r="EK84" s="17">
        <f>EJ84*VLOOKUP('Données projet'!$B$15,Paramètres!$A$1:$I$89,3,0)*VLOOKUP('Données projet'!$B$15,Paramètres!$A$1:$I$89,5,0)</f>
        <v>253.79640000000001</v>
      </c>
      <c r="EL84" s="13">
        <f t="shared" si="99"/>
        <v>61.39816832228076</v>
      </c>
      <c r="EM84" s="20">
        <f t="shared" si="73"/>
        <v>548.96387316130563</v>
      </c>
      <c r="EN84" s="59">
        <f t="shared" si="74"/>
        <v>831.50633498012257</v>
      </c>
      <c r="EO84" s="59">
        <f ca="1">AVERAGE(OFFSET($EN$3,0,0,'Données projet'!$E$15+1,1))-AVERAGE(OFFSET($H$3,0,0,'Données projet'!$E$15+1,1))</f>
        <v>364.9836612099819</v>
      </c>
      <c r="EP84" s="59">
        <f t="shared" si="100"/>
        <v>354.75746837578413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52.125640934024624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52.125640934024624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67.057035041495539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67.057035041495539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67.057035041495539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2.4290000000000003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8.9063333333333343</v>
      </c>
      <c r="H85" s="66">
        <f t="shared" si="56"/>
        <v>221.04133333333334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67.108088904041637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6.8</v>
      </c>
      <c r="N85" s="13">
        <f>IF('Données projet'!$A$36&gt;35,N84+M85-V84,IF(A85&lt;'Données projet'!$A$36,$K$205^A85,IF(A85='Données projet'!$A$36,'Données projet'!$B$36,N84+M85-V84)))</f>
        <v>305.60000000000002</v>
      </c>
      <c r="O85" s="13">
        <f>N85*VLOOKUP('Données projet'!$B$9,Paramètres!$A$1:$I$89,3,0)*VLOOKUP('Données projet'!$B$9,Paramètres!$A$1:$I$89,5,0)</f>
        <v>276.50687999999997</v>
      </c>
      <c r="P85" s="13">
        <f t="shared" si="87"/>
        <v>66.228273722513677</v>
      </c>
      <c r="Q85" s="20">
        <f t="shared" si="54"/>
        <v>596.93039273337797</v>
      </c>
      <c r="R85" s="59">
        <f t="shared" si="55"/>
        <v>879.66005204819726</v>
      </c>
      <c r="S85" s="59">
        <f ca="1">AVERAGE(OFFSET($R$3,0,0,'Données projet'!$E$9+1,1))-AVERAGE(OFFSET($H$3,0,0,'Données projet'!$E$9+1,1))</f>
        <v>455.60094939086878</v>
      </c>
      <c r="T85" s="59">
        <f t="shared" si="88"/>
        <v>287.49979934947112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77.166366168836504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77.166366168836504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67.108088904041637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349.00000000000017</v>
      </c>
      <c r="AJ85" s="13">
        <f>AI85*VLOOKUP('Données projet'!$B$10,Paramètres!$A$1:$I$89,3,0)*VLOOKUP('Données projet'!$B$10,Paramètres!$A$1:$I$89,5,0)</f>
        <v>272.22000000000014</v>
      </c>
      <c r="AK85" s="13">
        <f t="shared" si="89"/>
        <v>65.320184547527205</v>
      </c>
      <c r="AL85" s="20">
        <f t="shared" si="58"/>
        <v>587.88248808694345</v>
      </c>
      <c r="AM85" s="59">
        <f t="shared" si="59"/>
        <v>870.61214740176274</v>
      </c>
      <c r="AN85" s="59">
        <f ca="1">AVERAGE(OFFSET($AM$3,0,0,'Données projet'!$E$10+1,1))-AVERAGE(OFFSET($H$3,0,0,'Données projet'!$E$10+1,1))</f>
        <v>369.26509132111897</v>
      </c>
      <c r="AO85" s="59">
        <f t="shared" si="90"/>
        <v>350.51628439233525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68.338291886391517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68.338291886391517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67.108088904041637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319</v>
      </c>
      <c r="BE85" s="13">
        <f>BD85*VLOOKUP('Données projet'!$B$11,Paramètres!$A$1:$I$89,3,0)*VLOOKUP('Données projet'!$B$11,Paramètres!$A$1:$I$89,5,0)</f>
        <v>308.53680000000003</v>
      </c>
      <c r="BF85" s="13">
        <f t="shared" si="91"/>
        <v>72.963171684496103</v>
      </c>
      <c r="BG85" s="20">
        <f t="shared" si="61"/>
        <v>664.4457840171641</v>
      </c>
      <c r="BH85" s="59">
        <f t="shared" si="62"/>
        <v>947.17544333198339</v>
      </c>
      <c r="BI85" s="59">
        <f ca="1">AVERAGE(OFFSET($BH$3,0,0,'Données projet'!$E$11+1,1))-AVERAGE(OFFSET($H$3,0,0,'Données projet'!$E$11+1,1))</f>
        <v>433.03147896464901</v>
      </c>
      <c r="BJ85" s="59">
        <f t="shared" si="92"/>
        <v>419.62680748045614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50.403959093928052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50.403959093928052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67.108088904041637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5.4</v>
      </c>
      <c r="BY85" s="12">
        <f>IF('Données projet'!$A$114&gt;35,BY84+BX85-CG84,IF(A85&lt;'Données projet'!$A$114,$BV$205^A85,IF(A85='Données projet'!$A$114,'Données projet'!$B$114,BY84+BX85-CG84)))</f>
        <v>249.79999999999998</v>
      </c>
      <c r="BZ85" s="13">
        <f>BY85*VLOOKUP('Données projet'!$B$12,Paramètres!$A$1:$I$89,3,0)*VLOOKUP('Données projet'!$B$12,Paramètres!$A$1:$I$89,5,0)</f>
        <v>237.70967999999999</v>
      </c>
      <c r="CA85" s="13">
        <f t="shared" si="93"/>
        <v>57.946482312606733</v>
      </c>
      <c r="CB85" s="20">
        <f t="shared" si="64"/>
        <v>514.93448269445673</v>
      </c>
      <c r="CC85" s="59">
        <f t="shared" si="65"/>
        <v>797.66414200927602</v>
      </c>
      <c r="CD85" s="59">
        <f ca="1">AVERAGE(OFFSET($CC$3,0,0,'Données projet'!$E$12+1,1))-AVERAGE(OFFSET($H$3,0,0,'Données projet'!$E$12+1,1))</f>
        <v>464.14483532651036</v>
      </c>
      <c r="CE85" s="59">
        <f t="shared" si="94"/>
        <v>478.54999024966878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82.526942962806217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82.526942962806217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67.108088904041637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249.0000000000002</v>
      </c>
      <c r="CU85" s="17">
        <f>CT85*VLOOKUP('Données projet'!$B$13,Paramètres!$A$1:$I$89,3,0)*VLOOKUP('Données projet'!$B$13,Paramètres!$A$1:$I$89,5,0)</f>
        <v>217.52640000000019</v>
      </c>
      <c r="CV85" s="13">
        <f t="shared" si="95"/>
        <v>53.576907690651304</v>
      </c>
      <c r="CW85" s="20">
        <f t="shared" si="67"/>
        <v>472.17159422788467</v>
      </c>
      <c r="CX85" s="59">
        <f t="shared" si="68"/>
        <v>754.90125354270401</v>
      </c>
      <c r="CY85" s="59">
        <f ca="1">AVERAGE(OFFSET($CX$3,0,0,'Données projet'!$E$13+1,1))-AVERAGE(OFFSET($H$3,0,0,'Données projet'!$E$13+1,1))</f>
        <v>331.14297110116479</v>
      </c>
      <c r="CZ85" s="59">
        <f t="shared" si="96"/>
        <v>397.33434551047685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49.241029081084143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49.241029081084143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67.108088904041637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255.00000000000006</v>
      </c>
      <c r="DP85" s="17">
        <f>DO85*VLOOKUP('Données projet'!$B$14,Paramètres!$A$1:$I$89,3,0)*VLOOKUP('Données projet'!$B$14,Paramètres!$A$1:$I$89,5,0)</f>
        <v>186.96600000000004</v>
      </c>
      <c r="DQ85" s="13">
        <f t="shared" si="97"/>
        <v>46.868551400324648</v>
      </c>
      <c r="DR85" s="20">
        <f t="shared" si="70"/>
        <v>407.26184368889881</v>
      </c>
      <c r="DS85" s="59">
        <f t="shared" si="71"/>
        <v>689.99150300371821</v>
      </c>
      <c r="DT85" s="59">
        <f ca="1">AVERAGE(OFFSET($DS$3,0,0,'Données projet'!$E$14+1,1))-AVERAGE(OFFSET($H$3,0,0,'Données projet'!$E$14+1,1))</f>
        <v>245.16221536020706</v>
      </c>
      <c r="DU85" s="59">
        <f t="shared" si="98"/>
        <v>222.86730804976878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0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67.108088904041637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319</v>
      </c>
      <c r="EK85" s="17">
        <f>EJ85*VLOOKUP('Données projet'!$B$15,Paramètres!$A$1:$I$89,3,0)*VLOOKUP('Données projet'!$B$15,Paramètres!$A$1:$I$89,5,0)</f>
        <v>253.79640000000001</v>
      </c>
      <c r="EL85" s="13">
        <f t="shared" si="99"/>
        <v>61.39816832228076</v>
      </c>
      <c r="EM85" s="20">
        <f t="shared" si="73"/>
        <v>548.96387316130563</v>
      </c>
      <c r="EN85" s="59">
        <f t="shared" si="74"/>
        <v>831.69353247612503</v>
      </c>
      <c r="EO85" s="59">
        <f ca="1">AVERAGE(OFFSET($EN$3,0,0,'Données projet'!$E$15+1,1))-AVERAGE(OFFSET($H$3,0,0,'Données projet'!$E$15+1,1))</f>
        <v>364.9836612099819</v>
      </c>
      <c r="EP85" s="59">
        <f t="shared" si="100"/>
        <v>354.75746837578413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51.103488908810021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51.103488908810021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67.108088904041637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67.108088904041637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67.108088904041637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2.4290000000000003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8.9063333333333343</v>
      </c>
      <c r="H86" s="66">
        <f t="shared" si="56"/>
        <v>221.04133333333334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67.158257096211884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6.8</v>
      </c>
      <c r="N86" s="13">
        <f>IF('Données projet'!$A$36&gt;35,N85+M86-V85,IF(A86&lt;'Données projet'!$A$36,$K$205^A86,IF(A86='Données projet'!$A$36,'Données projet'!$B$36,N85+M86-V85)))</f>
        <v>312.40000000000003</v>
      </c>
      <c r="O86" s="13">
        <f>N86*VLOOKUP('Données projet'!$B$9,Paramètres!$A$1:$I$89,3,0)*VLOOKUP('Données projet'!$B$9,Paramètres!$A$1:$I$89,5,0)</f>
        <v>282.65952000000004</v>
      </c>
      <c r="P86" s="13">
        <f t="shared" si="87"/>
        <v>67.528732309967324</v>
      </c>
      <c r="Q86" s="20">
        <f t="shared" si="54"/>
        <v>609.91120610652649</v>
      </c>
      <c r="R86" s="59">
        <f t="shared" si="55"/>
        <v>892.82481545930341</v>
      </c>
      <c r="S86" s="59">
        <f ca="1">AVERAGE(OFFSET($R$3,0,0,'Données projet'!$E$9+1,1))-AVERAGE(OFFSET($H$3,0,0,'Données projet'!$E$9+1,1))</f>
        <v>455.60094939086878</v>
      </c>
      <c r="T86" s="59">
        <f t="shared" si="88"/>
        <v>287.49979934947112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75.65318079510152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75.65318079510152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67.158257096211884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349.00000000000017</v>
      </c>
      <c r="AJ86" s="13">
        <f>AI86*VLOOKUP('Données projet'!$B$10,Paramètres!$A$1:$I$89,3,0)*VLOOKUP('Données projet'!$B$10,Paramètres!$A$1:$I$89,5,0)</f>
        <v>272.22000000000014</v>
      </c>
      <c r="AK86" s="13">
        <f t="shared" si="89"/>
        <v>65.320184547527205</v>
      </c>
      <c r="AL86" s="20">
        <f t="shared" si="58"/>
        <v>587.88248808694345</v>
      </c>
      <c r="AM86" s="59">
        <f t="shared" si="59"/>
        <v>870.79609743972037</v>
      </c>
      <c r="AN86" s="59">
        <f ca="1">AVERAGE(OFFSET($AM$3,0,0,'Données projet'!$E$10+1,1))-AVERAGE(OFFSET($H$3,0,0,'Données projet'!$E$10+1,1))</f>
        <v>369.26509132111897</v>
      </c>
      <c r="AO86" s="59">
        <f t="shared" si="90"/>
        <v>350.51628439233525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66.998219664741654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66.998219664741654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67.158257096211884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319</v>
      </c>
      <c r="BE86" s="13">
        <f>BD86*VLOOKUP('Données projet'!$B$11,Paramètres!$A$1:$I$89,3,0)*VLOOKUP('Données projet'!$B$11,Paramètres!$A$1:$I$89,5,0)</f>
        <v>308.53680000000003</v>
      </c>
      <c r="BF86" s="13">
        <f t="shared" si="91"/>
        <v>72.963171684496103</v>
      </c>
      <c r="BG86" s="20">
        <f t="shared" si="61"/>
        <v>664.4457840171641</v>
      </c>
      <c r="BH86" s="59">
        <f t="shared" si="62"/>
        <v>947.35939336994102</v>
      </c>
      <c r="BI86" s="59">
        <f ca="1">AVERAGE(OFFSET($BH$3,0,0,'Données projet'!$E$11+1,1))-AVERAGE(OFFSET($H$3,0,0,'Données projet'!$E$11+1,1))</f>
        <v>433.03147896464901</v>
      </c>
      <c r="BJ86" s="59">
        <f t="shared" si="92"/>
        <v>419.62680748045614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49.415568199475516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49.415568199475516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67.158257096211884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5.4</v>
      </c>
      <c r="BY86" s="12">
        <f>IF('Données projet'!$A$114&gt;35,BY85+BX86-CG85,IF(A86&lt;'Données projet'!$A$114,$BV$205^A86,IF(A86='Données projet'!$A$114,'Données projet'!$B$114,BY85+BX86-CG85)))</f>
        <v>255.2</v>
      </c>
      <c r="BZ86" s="13">
        <f>BY86*VLOOKUP('Données projet'!$B$12,Paramètres!$A$1:$I$89,3,0)*VLOOKUP('Données projet'!$B$12,Paramètres!$A$1:$I$89,5,0)</f>
        <v>242.84832</v>
      </c>
      <c r="CA86" s="13">
        <f t="shared" si="93"/>
        <v>59.051938970892948</v>
      </c>
      <c r="CB86" s="20">
        <f t="shared" si="64"/>
        <v>525.80961770763849</v>
      </c>
      <c r="CC86" s="59">
        <f t="shared" si="65"/>
        <v>808.72322706041541</v>
      </c>
      <c r="CD86" s="59">
        <f ca="1">AVERAGE(OFFSET($CC$3,0,0,'Données projet'!$E$12+1,1))-AVERAGE(OFFSET($H$3,0,0,'Données projet'!$E$12+1,1))</f>
        <v>464.14483532651036</v>
      </c>
      <c r="CE86" s="59">
        <f t="shared" si="94"/>
        <v>478.54999024966878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80.908639947770482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80.908639947770482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67.158257096211884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249.0000000000002</v>
      </c>
      <c r="CU86" s="17">
        <f>CT86*VLOOKUP('Données projet'!$B$13,Paramètres!$A$1:$I$89,3,0)*VLOOKUP('Données projet'!$B$13,Paramètres!$A$1:$I$89,5,0)</f>
        <v>217.52640000000019</v>
      </c>
      <c r="CV86" s="13">
        <f t="shared" si="95"/>
        <v>53.576907690651304</v>
      </c>
      <c r="CW86" s="20">
        <f t="shared" si="67"/>
        <v>472.17159422788467</v>
      </c>
      <c r="CX86" s="59">
        <f t="shared" si="68"/>
        <v>755.08520358066153</v>
      </c>
      <c r="CY86" s="59">
        <f ca="1">AVERAGE(OFFSET($CX$3,0,0,'Données projet'!$E$13+1,1))-AVERAGE(OFFSET($H$3,0,0,'Données projet'!$E$13+1,1))</f>
        <v>331.14297110116479</v>
      </c>
      <c r="CZ86" s="59">
        <f t="shared" si="96"/>
        <v>397.33434551047685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48.275442534866208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48.275442534866208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67.158257096211884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255.00000000000006</v>
      </c>
      <c r="DP86" s="17">
        <f>DO86*VLOOKUP('Données projet'!$B$14,Paramètres!$A$1:$I$89,3,0)*VLOOKUP('Données projet'!$B$14,Paramètres!$A$1:$I$89,5,0)</f>
        <v>186.96600000000004</v>
      </c>
      <c r="DQ86" s="13">
        <f t="shared" si="97"/>
        <v>46.868551400324648</v>
      </c>
      <c r="DR86" s="20">
        <f t="shared" si="70"/>
        <v>407.26184368889881</v>
      </c>
      <c r="DS86" s="59">
        <f t="shared" si="71"/>
        <v>690.17545304167572</v>
      </c>
      <c r="DT86" s="59">
        <f ca="1">AVERAGE(OFFSET($DS$3,0,0,'Données projet'!$E$14+1,1))-AVERAGE(OFFSET($H$3,0,0,'Données projet'!$E$14+1,1))</f>
        <v>245.16221536020706</v>
      </c>
      <c r="DU86" s="59">
        <f t="shared" si="98"/>
        <v>222.86730804976878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0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67.158257096211884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319</v>
      </c>
      <c r="EK86" s="17">
        <f>EJ86*VLOOKUP('Données projet'!$B$15,Paramètres!$A$1:$I$89,3,0)*VLOOKUP('Données projet'!$B$15,Paramètres!$A$1:$I$89,5,0)</f>
        <v>253.79640000000001</v>
      </c>
      <c r="EL86" s="13">
        <f t="shared" si="99"/>
        <v>61.39816832228076</v>
      </c>
      <c r="EM86" s="20">
        <f t="shared" si="73"/>
        <v>548.96387316130563</v>
      </c>
      <c r="EN86" s="59">
        <f t="shared" si="74"/>
        <v>831.87748251408254</v>
      </c>
      <c r="EO86" s="59">
        <f ca="1">AVERAGE(OFFSET($EN$3,0,0,'Données projet'!$E$15+1,1))-AVERAGE(OFFSET($H$3,0,0,'Données projet'!$E$15+1,1))</f>
        <v>364.9836612099819</v>
      </c>
      <c r="EP86" s="59">
        <f t="shared" si="100"/>
        <v>354.75746837578413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50.101380661358704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50.101380661358704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67.158257096211884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67.158257096211884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67.158257096211884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2.4290000000000003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8.9063333333333343</v>
      </c>
      <c r="H87" s="66">
        <f t="shared" si="56"/>
        <v>221.04133333333334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67.207554982407231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6.8</v>
      </c>
      <c r="N87" s="13">
        <f>IF('Données projet'!$A$36&gt;35,N86+M87-V86,IF(A87&lt;'Données projet'!$A$36,$K$205^A87,IF(A87='Données projet'!$A$36,'Données projet'!$B$36,N86+M87-V86)))</f>
        <v>319.20000000000005</v>
      </c>
      <c r="O87" s="13">
        <f>N87*VLOOKUP('Données projet'!$B$9,Paramètres!$A$1:$I$89,3,0)*VLOOKUP('Données projet'!$B$9,Paramètres!$A$1:$I$89,5,0)</f>
        <v>288.81216000000006</v>
      </c>
      <c r="P87" s="13">
        <f t="shared" si="87"/>
        <v>68.825899854238159</v>
      </c>
      <c r="Q87" s="20">
        <f t="shared" si="54"/>
        <v>622.88628757946492</v>
      </c>
      <c r="R87" s="59">
        <f t="shared" si="55"/>
        <v>905.98065584829146</v>
      </c>
      <c r="S87" s="59">
        <f ca="1">AVERAGE(OFFSET($R$3,0,0,'Données projet'!$E$9+1,1))-AVERAGE(OFFSET($H$3,0,0,'Données projet'!$E$9+1,1))</f>
        <v>455.60094939086878</v>
      </c>
      <c r="T87" s="59">
        <f t="shared" si="88"/>
        <v>287.49979934947112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74.169668063593534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74.169668063593534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67.207554982407231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349.00000000000017</v>
      </c>
      <c r="AJ87" s="13">
        <f>AI87*VLOOKUP('Données projet'!$B$10,Paramètres!$A$1:$I$89,3,0)*VLOOKUP('Données projet'!$B$10,Paramètres!$A$1:$I$89,5,0)</f>
        <v>272.22000000000014</v>
      </c>
      <c r="AK87" s="13">
        <f t="shared" si="89"/>
        <v>65.320184547527205</v>
      </c>
      <c r="AL87" s="20">
        <f t="shared" si="58"/>
        <v>587.88248808694345</v>
      </c>
      <c r="AM87" s="59">
        <f t="shared" si="59"/>
        <v>870.97685635577</v>
      </c>
      <c r="AN87" s="59">
        <f ca="1">AVERAGE(OFFSET($AM$3,0,0,'Données projet'!$E$10+1,1))-AVERAGE(OFFSET($H$3,0,0,'Données projet'!$E$10+1,1))</f>
        <v>369.26509132111897</v>
      </c>
      <c r="AO87" s="59">
        <f t="shared" si="90"/>
        <v>350.51628439233525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65.684425441994989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65.684425441994989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67.207554982407231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319</v>
      </c>
      <c r="BE87" s="13">
        <f>BD87*VLOOKUP('Données projet'!$B$11,Paramètres!$A$1:$I$89,3,0)*VLOOKUP('Données projet'!$B$11,Paramètres!$A$1:$I$89,5,0)</f>
        <v>308.53680000000003</v>
      </c>
      <c r="BF87" s="13">
        <f t="shared" si="91"/>
        <v>72.963171684496103</v>
      </c>
      <c r="BG87" s="20">
        <f t="shared" si="61"/>
        <v>664.4457840171641</v>
      </c>
      <c r="BH87" s="59">
        <f t="shared" si="62"/>
        <v>947.54015228599064</v>
      </c>
      <c r="BI87" s="59">
        <f ca="1">AVERAGE(OFFSET($BH$3,0,0,'Données projet'!$E$11+1,1))-AVERAGE(OFFSET($H$3,0,0,'Données projet'!$E$11+1,1))</f>
        <v>433.03147896464901</v>
      </c>
      <c r="BJ87" s="59">
        <f t="shared" si="92"/>
        <v>419.62680748045614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48.446559047604275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48.446559047604275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67.207554982407231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5.4</v>
      </c>
      <c r="BY87" s="12">
        <f>IF('Données projet'!$A$114&gt;35,BY86+BX87-CG86,IF(A87&lt;'Données projet'!$A$114,$BV$205^A87,IF(A87='Données projet'!$A$114,'Données projet'!$B$114,BY86+BX87-CG86)))</f>
        <v>260.59999999999997</v>
      </c>
      <c r="BZ87" s="13">
        <f>BY87*VLOOKUP('Données projet'!$B$12,Paramètres!$A$1:$I$89,3,0)*VLOOKUP('Données projet'!$B$12,Paramètres!$A$1:$I$89,5,0)</f>
        <v>247.98695999999998</v>
      </c>
      <c r="CA87" s="13">
        <f t="shared" si="93"/>
        <v>60.154676014844824</v>
      </c>
      <c r="CB87" s="20">
        <f t="shared" si="64"/>
        <v>536.68001605918801</v>
      </c>
      <c r="CC87" s="59">
        <f t="shared" si="65"/>
        <v>819.77438432801455</v>
      </c>
      <c r="CD87" s="59">
        <f ca="1">AVERAGE(OFFSET($CC$3,0,0,'Données projet'!$E$12+1,1))-AVERAGE(OFFSET($H$3,0,0,'Données projet'!$E$12+1,1))</f>
        <v>464.14483532651036</v>
      </c>
      <c r="CE87" s="59">
        <f t="shared" si="94"/>
        <v>478.54999024966878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79.32207086779222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79.32207086779222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67.207554982407231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249.0000000000002</v>
      </c>
      <c r="CU87" s="17">
        <f>CT87*VLOOKUP('Données projet'!$B$13,Paramètres!$A$1:$I$89,3,0)*VLOOKUP('Données projet'!$B$13,Paramètres!$A$1:$I$89,5,0)</f>
        <v>217.52640000000019</v>
      </c>
      <c r="CV87" s="13">
        <f t="shared" si="95"/>
        <v>53.576907690651304</v>
      </c>
      <c r="CW87" s="20">
        <f t="shared" si="67"/>
        <v>472.17159422788467</v>
      </c>
      <c r="CX87" s="59">
        <f t="shared" si="68"/>
        <v>755.26596249671115</v>
      </c>
      <c r="CY87" s="59">
        <f ca="1">AVERAGE(OFFSET($CX$3,0,0,'Données projet'!$E$13+1,1))-AVERAGE(OFFSET($H$3,0,0,'Données projet'!$E$13+1,1))</f>
        <v>331.14297110116479</v>
      </c>
      <c r="CZ87" s="59">
        <f t="shared" si="96"/>
        <v>397.33434551047685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47.328790551869965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47.328790551869965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67.207554982407231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255.00000000000006</v>
      </c>
      <c r="DP87" s="17">
        <f>DO87*VLOOKUP('Données projet'!$B$14,Paramètres!$A$1:$I$89,3,0)*VLOOKUP('Données projet'!$B$14,Paramètres!$A$1:$I$89,5,0)</f>
        <v>186.96600000000004</v>
      </c>
      <c r="DQ87" s="13">
        <f t="shared" si="97"/>
        <v>46.868551400324648</v>
      </c>
      <c r="DR87" s="20">
        <f t="shared" si="70"/>
        <v>407.26184368889881</v>
      </c>
      <c r="DS87" s="59">
        <f t="shared" si="71"/>
        <v>690.35621195772524</v>
      </c>
      <c r="DT87" s="59">
        <f ca="1">AVERAGE(OFFSET($DS$3,0,0,'Données projet'!$E$14+1,1))-AVERAGE(OFFSET($H$3,0,0,'Données projet'!$E$14+1,1))</f>
        <v>245.16221536020706</v>
      </c>
      <c r="DU87" s="59">
        <f t="shared" si="98"/>
        <v>222.86730804976878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0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67.207554982407231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319</v>
      </c>
      <c r="EK87" s="17">
        <f>EJ87*VLOOKUP('Données projet'!$B$15,Paramètres!$A$1:$I$89,3,0)*VLOOKUP('Données projet'!$B$15,Paramètres!$A$1:$I$89,5,0)</f>
        <v>253.79640000000001</v>
      </c>
      <c r="EL87" s="13">
        <f t="shared" si="99"/>
        <v>61.39816832228076</v>
      </c>
      <c r="EM87" s="20">
        <f t="shared" si="73"/>
        <v>548.96387316130563</v>
      </c>
      <c r="EN87" s="59">
        <f t="shared" si="74"/>
        <v>832.05824143013206</v>
      </c>
      <c r="EO87" s="59">
        <f ca="1">AVERAGE(OFFSET($EN$3,0,0,'Données projet'!$E$15+1,1))-AVERAGE(OFFSET($H$3,0,0,'Données projet'!$E$15+1,1))</f>
        <v>364.9836612099819</v>
      </c>
      <c r="EP87" s="59">
        <f t="shared" si="100"/>
        <v>354.75746837578413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49.118923145414229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49.118923145414229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67.207554982407231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67.207554982407231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67.207554982407231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2.4290000000000003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8.9063333333333343</v>
      </c>
      <c r="H88" s="66">
        <f t="shared" si="56"/>
        <v>221.04133333333334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67.255997660490678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326</v>
      </c>
      <c r="L88" s="12">
        <f>VLOOKUP(A88,'Données projet'!$A$35:$I$55,9,0)</f>
        <v>6.8</v>
      </c>
      <c r="M88" s="12">
        <f t="array" ref="M88">INDEX(L:L,MIN(IF(ISNUMBER(L88:L284),ROW(L88:L284),"")))</f>
        <v>6.8</v>
      </c>
      <c r="N88" s="13">
        <f>IF('Données projet'!$A$36&gt;35,N87+M88-V87,IF(A88&lt;'Données projet'!$A$36,$K$205^A88,IF(A88='Données projet'!$A$36,'Données projet'!$B$36,N87+M88-V87)))</f>
        <v>326.00000000000006</v>
      </c>
      <c r="O88" s="13">
        <f>N88*VLOOKUP('Données projet'!$B$9,Paramètres!$A$1:$I$89,3,0)*VLOOKUP('Données projet'!$B$9,Paramètres!$A$1:$I$89,5,0)</f>
        <v>294.96480000000003</v>
      </c>
      <c r="P88" s="13">
        <f t="shared" si="87"/>
        <v>70.119854541045001</v>
      </c>
      <c r="Q88" s="20">
        <f t="shared" si="54"/>
        <v>635.85577332565333</v>
      </c>
      <c r="R88" s="59">
        <f t="shared" si="55"/>
        <v>919.12776474745249</v>
      </c>
      <c r="S88" s="59">
        <f ca="1">AVERAGE(OFFSET($R$3,0,0,'Données projet'!$E$9+1,1))-AVERAGE(OFFSET($H$3,0,0,'Données projet'!$E$9+1,1))</f>
        <v>455.60094939086878</v>
      </c>
      <c r="T88" s="59">
        <f t="shared" si="88"/>
        <v>287.49979934947112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28</v>
      </c>
      <c r="W88" s="16">
        <f>IF(ISNA(VLOOKUP(A88,'Données projet'!$A$35:$I$55,5,0)),0%,VLOOKUP(A88,'Données projet'!$A$35:$I$55,5,0)*VLOOKUP('Données projet'!$B$9,Paramètres!$A$1:$I$89,7,0))</f>
        <v>0.43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84.758010488690019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84.758010488690019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67.255997660490678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349.00000000000017</v>
      </c>
      <c r="AJ88" s="13">
        <f>AI88*VLOOKUP('Données projet'!$B$10,Paramètres!$A$1:$I$89,3,0)*VLOOKUP('Données projet'!$B$10,Paramètres!$A$1:$I$89,5,0)</f>
        <v>272.22000000000014</v>
      </c>
      <c r="AK88" s="13">
        <f t="shared" si="89"/>
        <v>65.320184547527205</v>
      </c>
      <c r="AL88" s="20">
        <f t="shared" si="58"/>
        <v>587.88248808694345</v>
      </c>
      <c r="AM88" s="59">
        <f t="shared" si="59"/>
        <v>871.15447950874261</v>
      </c>
      <c r="AN88" s="59">
        <f ca="1">AVERAGE(OFFSET($AM$3,0,0,'Données projet'!$E$10+1,1))-AVERAGE(OFFSET($H$3,0,0,'Données projet'!$E$10+1,1))</f>
        <v>369.26509132111897</v>
      </c>
      <c r="AO88" s="59">
        <f t="shared" si="90"/>
        <v>350.51628439233525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64.396393922621044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64.396393922621044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67.255997660490678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319</v>
      </c>
      <c r="BE88" s="13">
        <f>BD88*VLOOKUP('Données projet'!$B$11,Paramètres!$A$1:$I$89,3,0)*VLOOKUP('Données projet'!$B$11,Paramètres!$A$1:$I$89,5,0)</f>
        <v>308.53680000000003</v>
      </c>
      <c r="BF88" s="13">
        <f t="shared" si="91"/>
        <v>72.963171684496103</v>
      </c>
      <c r="BG88" s="20">
        <f t="shared" si="61"/>
        <v>664.4457840171641</v>
      </c>
      <c r="BH88" s="59">
        <f t="shared" si="62"/>
        <v>947.71777543896326</v>
      </c>
      <c r="BI88" s="59">
        <f ca="1">AVERAGE(OFFSET($BH$3,0,0,'Données projet'!$E$11+1,1))-AVERAGE(OFFSET($H$3,0,0,'Données projet'!$E$11+1,1))</f>
        <v>433.03147896464901</v>
      </c>
      <c r="BJ88" s="59">
        <f t="shared" si="92"/>
        <v>419.62680748045614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47.496551574164002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47.496551574164002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67.255997660490678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266</v>
      </c>
      <c r="BW88" s="12">
        <f>VLOOKUP(A88,'Données projet'!$A$113:$I$133,9,0)</f>
        <v>5.4</v>
      </c>
      <c r="BX88" s="12">
        <f t="array" ref="BX88">INDEX(BW:BW,MIN(IF(ISNUMBER(BW88:BW284),ROW(BW88:BW284),"")))</f>
        <v>5.4</v>
      </c>
      <c r="BY88" s="12">
        <f>IF('Données projet'!$A$114&gt;35,BY87+BX88-CG87,IF(A88&lt;'Données projet'!$A$114,$BV$205^A88,IF(A88='Données projet'!$A$114,'Données projet'!$B$114,BY87+BX88-CG87)))</f>
        <v>265.99999999999994</v>
      </c>
      <c r="BZ88" s="13">
        <f>BY88*VLOOKUP('Données projet'!$B$12,Paramètres!$A$1:$I$89,3,0)*VLOOKUP('Données projet'!$B$12,Paramètres!$A$1:$I$89,5,0)</f>
        <v>253.12559999999996</v>
      </c>
      <c r="CA88" s="13">
        <f t="shared" si="93"/>
        <v>61.254756291614335</v>
      </c>
      <c r="CB88" s="20">
        <f t="shared" si="64"/>
        <v>547.54578720789482</v>
      </c>
      <c r="CC88" s="59">
        <f t="shared" si="65"/>
        <v>830.81777862969398</v>
      </c>
      <c r="CD88" s="59">
        <f ca="1">AVERAGE(OFFSET($CC$3,0,0,'Données projet'!$E$12+1,1))-AVERAGE(OFFSET($H$3,0,0,'Données projet'!$E$12+1,1))</f>
        <v>464.14483532651036</v>
      </c>
      <c r="CE88" s="59">
        <f t="shared" si="94"/>
        <v>478.54999024966878</v>
      </c>
      <c r="CF88" s="15">
        <f>IF(ISNA(VLOOKUP(A88,'Données projet'!$A$113:$I$133,3,0)),0,VLOOKUP(A88,'Données projet'!$A$113:$I$133,3,0))</f>
        <v>16</v>
      </c>
      <c r="CG88" s="15">
        <f>IF(ISNA(VLOOKUP(A88,'Données projet'!$A$113:$I$133,4,0)),0,VLOOKUP(A88,'Données projet'!$A$113:$I$133,4,0))</f>
        <v>25</v>
      </c>
      <c r="CH88" s="16">
        <f>IF(ISNA(VLOOKUP(A88,'Données projet'!$A$113:$I$133,5,0)),0%,VLOOKUP(A88,'Données projet'!$A$113:$I$133,5,0)*VLOOKUP('Données projet'!$B$12,Paramètres!$A$1:$I$89,7,0))</f>
        <v>0.43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89.075243781268966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89.075243781268966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67.255997660490678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249.0000000000002</v>
      </c>
      <c r="CU88" s="17">
        <f>CT88*VLOOKUP('Données projet'!$B$13,Paramètres!$A$1:$I$89,3,0)*VLOOKUP('Données projet'!$B$13,Paramètres!$A$1:$I$89,5,0)</f>
        <v>217.52640000000019</v>
      </c>
      <c r="CV88" s="13">
        <f t="shared" si="95"/>
        <v>53.576907690651304</v>
      </c>
      <c r="CW88" s="20">
        <f t="shared" si="67"/>
        <v>472.17159422788467</v>
      </c>
      <c r="CX88" s="59">
        <f t="shared" si="68"/>
        <v>755.44358564968388</v>
      </c>
      <c r="CY88" s="59">
        <f ca="1">AVERAGE(OFFSET($CX$3,0,0,'Données projet'!$E$13+1,1))-AVERAGE(OFFSET($H$3,0,0,'Données projet'!$E$13+1,1))</f>
        <v>331.14297110116479</v>
      </c>
      <c r="CZ88" s="59">
        <f t="shared" si="96"/>
        <v>397.33434551047685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46.400701836859582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46.400701836859582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67.255997660490678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255.00000000000006</v>
      </c>
      <c r="DP88" s="17">
        <f>DO88*VLOOKUP('Données projet'!$B$14,Paramètres!$A$1:$I$89,3,0)*VLOOKUP('Données projet'!$B$14,Paramètres!$A$1:$I$89,5,0)</f>
        <v>186.96600000000004</v>
      </c>
      <c r="DQ88" s="13">
        <f t="shared" si="97"/>
        <v>46.868551400324648</v>
      </c>
      <c r="DR88" s="20">
        <f t="shared" si="70"/>
        <v>407.26184368889881</v>
      </c>
      <c r="DS88" s="59">
        <f t="shared" si="71"/>
        <v>690.53383511069796</v>
      </c>
      <c r="DT88" s="59">
        <f ca="1">AVERAGE(OFFSET($DS$3,0,0,'Données projet'!$E$14+1,1))-AVERAGE(OFFSET($H$3,0,0,'Données projet'!$E$14+1,1))</f>
        <v>245.16221536020706</v>
      </c>
      <c r="DU88" s="59">
        <f t="shared" si="98"/>
        <v>222.86730804976878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0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67.255997660490678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319</v>
      </c>
      <c r="EK88" s="17">
        <f>EJ88*VLOOKUP('Données projet'!$B$15,Paramètres!$A$1:$I$89,3,0)*VLOOKUP('Données projet'!$B$15,Paramètres!$A$1:$I$89,5,0)</f>
        <v>253.79640000000001</v>
      </c>
      <c r="EL88" s="13">
        <f t="shared" si="99"/>
        <v>61.39816832228076</v>
      </c>
      <c r="EM88" s="20">
        <f t="shared" si="73"/>
        <v>548.96387316130563</v>
      </c>
      <c r="EN88" s="59">
        <f t="shared" si="74"/>
        <v>832.23586458310479</v>
      </c>
      <c r="EO88" s="59">
        <f ca="1">AVERAGE(OFFSET($EN$3,0,0,'Données projet'!$E$15+1,1))-AVERAGE(OFFSET($H$3,0,0,'Données projet'!$E$15+1,1))</f>
        <v>364.9836612099819</v>
      </c>
      <c r="EP88" s="59">
        <f t="shared" si="100"/>
        <v>354.75746837578413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48.155731022117514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48.155731022117514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67.255997660490678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67.255997660490678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67.255997660490678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2.4290000000000003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8.9063333333333343</v>
      </c>
      <c r="H89" s="66">
        <f t="shared" si="56"/>
        <v>221.04133333333334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67.303599966410985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6.4</v>
      </c>
      <c r="N89" s="13">
        <f>IF('Données projet'!$A$36&gt;35,N88+M89-V88,IF(A89&lt;'Données projet'!$A$36,$K$205^A89,IF(A89='Données projet'!$A$36,'Données projet'!$B$36,N88+M89-V88)))</f>
        <v>304.40000000000003</v>
      </c>
      <c r="O89" s="13">
        <f>N89*VLOOKUP('Données projet'!$B$9,Paramètres!$A$1:$I$89,3,0)*VLOOKUP('Données projet'!$B$9,Paramètres!$A$1:$I$89,5,0)</f>
        <v>275.42112000000003</v>
      </c>
      <c r="P89" s="13">
        <f t="shared" si="87"/>
        <v>65.998433293601067</v>
      </c>
      <c r="Q89" s="20">
        <f t="shared" si="54"/>
        <v>594.63905531968851</v>
      </c>
      <c r="R89" s="59">
        <f t="shared" si="55"/>
        <v>878.08558852986221</v>
      </c>
      <c r="S89" s="59">
        <f ca="1">AVERAGE(OFFSET($R$3,0,0,'Données projet'!$E$9+1,1))-AVERAGE(OFFSET($H$3,0,0,'Données projet'!$E$9+1,1))</f>
        <v>455.60094939086878</v>
      </c>
      <c r="T89" s="59">
        <f t="shared" si="88"/>
        <v>287.49979934947112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83.095957600288529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83.095957600288529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67.303599966410985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349.00000000000017</v>
      </c>
      <c r="AJ89" s="13">
        <f>AI89*VLOOKUP('Données projet'!$B$10,Paramètres!$A$1:$I$89,3,0)*VLOOKUP('Données projet'!$B$10,Paramètres!$A$1:$I$89,5,0)</f>
        <v>272.22000000000014</v>
      </c>
      <c r="AK89" s="13">
        <f t="shared" si="89"/>
        <v>65.320184547527205</v>
      </c>
      <c r="AL89" s="20">
        <f t="shared" si="58"/>
        <v>587.88248808694345</v>
      </c>
      <c r="AM89" s="59">
        <f t="shared" si="59"/>
        <v>871.32902129711715</v>
      </c>
      <c r="AN89" s="59">
        <f ca="1">AVERAGE(OFFSET($AM$3,0,0,'Données projet'!$E$10+1,1))-AVERAGE(OFFSET($H$3,0,0,'Données projet'!$E$10+1,1))</f>
        <v>369.26509132111897</v>
      </c>
      <c r="AO89" s="59">
        <f t="shared" si="90"/>
        <v>350.51628439233525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63.133619915720367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63.133619915720367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67.303599966410985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319</v>
      </c>
      <c r="BE89" s="13">
        <f>BD89*VLOOKUP('Données projet'!$B$11,Paramètres!$A$1:$I$89,3,0)*VLOOKUP('Données projet'!$B$11,Paramètres!$A$1:$I$89,5,0)</f>
        <v>308.53680000000003</v>
      </c>
      <c r="BF89" s="13">
        <f t="shared" si="91"/>
        <v>72.963171684496103</v>
      </c>
      <c r="BG89" s="20">
        <f t="shared" si="61"/>
        <v>664.4457840171641</v>
      </c>
      <c r="BH89" s="59">
        <f t="shared" si="62"/>
        <v>947.8923172273378</v>
      </c>
      <c r="BI89" s="59">
        <f ca="1">AVERAGE(OFFSET($BH$3,0,0,'Données projet'!$E$11+1,1))-AVERAGE(OFFSET($H$3,0,0,'Données projet'!$E$11+1,1))</f>
        <v>433.03147896464901</v>
      </c>
      <c r="BJ89" s="59">
        <f t="shared" si="92"/>
        <v>419.62680748045614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46.565173167830551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46.565173167830551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67.303599966410985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5.2</v>
      </c>
      <c r="BY89" s="12">
        <f>IF('Données projet'!$A$114&gt;35,BY88+BX89-CG88,IF(A89&lt;'Données projet'!$A$114,$BV$205^A89,IF(A89='Données projet'!$A$114,'Données projet'!$B$114,BY88+BX89-CG88)))</f>
        <v>246.19999999999993</v>
      </c>
      <c r="BZ89" s="13">
        <f>BY89*VLOOKUP('Données projet'!$B$12,Paramètres!$A$1:$I$89,3,0)*VLOOKUP('Données projet'!$B$12,Paramètres!$A$1:$I$89,5,0)</f>
        <v>234.28391999999994</v>
      </c>
      <c r="CA89" s="13">
        <f t="shared" si="93"/>
        <v>57.207967976960866</v>
      </c>
      <c r="CB89" s="20">
        <f t="shared" si="64"/>
        <v>507.68170489320681</v>
      </c>
      <c r="CC89" s="59">
        <f t="shared" si="65"/>
        <v>791.12823810338045</v>
      </c>
      <c r="CD89" s="59">
        <f ca="1">AVERAGE(OFFSET($CC$3,0,0,'Données projet'!$E$12+1,1))-AVERAGE(OFFSET($H$3,0,0,'Données projet'!$E$12+1,1))</f>
        <v>464.14483532651036</v>
      </c>
      <c r="CE89" s="59">
        <f t="shared" si="94"/>
        <v>478.54999024966878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87.32853258125229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87.32853258125229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67.303599966410985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249.0000000000002</v>
      </c>
      <c r="CU89" s="17">
        <f>CT89*VLOOKUP('Données projet'!$B$13,Paramètres!$A$1:$I$89,3,0)*VLOOKUP('Données projet'!$B$13,Paramètres!$A$1:$I$89,5,0)</f>
        <v>217.52640000000019</v>
      </c>
      <c r="CV89" s="13">
        <f t="shared" si="95"/>
        <v>53.576907690651304</v>
      </c>
      <c r="CW89" s="20">
        <f t="shared" si="67"/>
        <v>472.17159422788467</v>
      </c>
      <c r="CX89" s="59">
        <f t="shared" si="68"/>
        <v>755.61812743805831</v>
      </c>
      <c r="CY89" s="59">
        <f ca="1">AVERAGE(OFFSET($CX$3,0,0,'Données projet'!$E$13+1,1))-AVERAGE(OFFSET($H$3,0,0,'Données projet'!$E$13+1,1))</f>
        <v>331.14297110116479</v>
      </c>
      <c r="CZ89" s="59">
        <f t="shared" si="96"/>
        <v>397.33434551047685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45.490812375472331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45.490812375472331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67.303599966410985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255.00000000000006</v>
      </c>
      <c r="DP89" s="17">
        <f>DO89*VLOOKUP('Données projet'!$B$14,Paramètres!$A$1:$I$89,3,0)*VLOOKUP('Données projet'!$B$14,Paramètres!$A$1:$I$89,5,0)</f>
        <v>186.96600000000004</v>
      </c>
      <c r="DQ89" s="13">
        <f t="shared" si="97"/>
        <v>46.868551400324648</v>
      </c>
      <c r="DR89" s="20">
        <f t="shared" si="70"/>
        <v>407.26184368889881</v>
      </c>
      <c r="DS89" s="59">
        <f t="shared" si="71"/>
        <v>690.70837689907239</v>
      </c>
      <c r="DT89" s="59">
        <f ca="1">AVERAGE(OFFSET($DS$3,0,0,'Données projet'!$E$14+1,1))-AVERAGE(OFFSET($H$3,0,0,'Données projet'!$E$14+1,1))</f>
        <v>245.16221536020706</v>
      </c>
      <c r="DU89" s="59">
        <f t="shared" si="98"/>
        <v>222.86730804976878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0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67.303599966410985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319</v>
      </c>
      <c r="EK89" s="17">
        <f>EJ89*VLOOKUP('Données projet'!$B$15,Paramètres!$A$1:$I$89,3,0)*VLOOKUP('Données projet'!$B$15,Paramètres!$A$1:$I$89,5,0)</f>
        <v>253.79640000000001</v>
      </c>
      <c r="EL89" s="13">
        <f t="shared" si="99"/>
        <v>61.39816832228076</v>
      </c>
      <c r="EM89" s="20">
        <f t="shared" si="73"/>
        <v>548.96387316130563</v>
      </c>
      <c r="EN89" s="59">
        <f t="shared" si="74"/>
        <v>832.41040637147921</v>
      </c>
      <c r="EO89" s="59">
        <f ca="1">AVERAGE(OFFSET($EN$3,0,0,'Données projet'!$E$15+1,1))-AVERAGE(OFFSET($H$3,0,0,'Données projet'!$E$15+1,1))</f>
        <v>364.9836612099819</v>
      </c>
      <c r="EP89" s="59">
        <f t="shared" si="100"/>
        <v>354.75746837578413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47.211426508869458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47.211426508869458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67.303599966410985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67.303599966410985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67.303599966410985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2.4290000000000003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8.9063333333333343</v>
      </c>
      <c r="H90" s="66">
        <f t="shared" si="56"/>
        <v>221.04133333333334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67.350376478746369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6.4</v>
      </c>
      <c r="N90" s="13">
        <f>IF('Données projet'!$A$36&gt;35,N89+M90-V89,IF(A90&lt;'Données projet'!$A$36,$K$205^A90,IF(A90='Données projet'!$A$36,'Données projet'!$B$36,N89+M90-V89)))</f>
        <v>310.8</v>
      </c>
      <c r="O90" s="13">
        <f>N90*VLOOKUP('Données projet'!$B$9,Paramètres!$A$1:$I$89,3,0)*VLOOKUP('Données projet'!$B$9,Paramètres!$A$1:$I$89,5,0)</f>
        <v>281.21184</v>
      </c>
      <c r="P90" s="13">
        <f t="shared" si="87"/>
        <v>67.22304110496664</v>
      </c>
      <c r="Q90" s="20">
        <f t="shared" si="54"/>
        <v>606.85741792448357</v>
      </c>
      <c r="R90" s="59">
        <f t="shared" si="55"/>
        <v>890.47546501322017</v>
      </c>
      <c r="S90" s="59">
        <f ca="1">AVERAGE(OFFSET($R$3,0,0,'Données projet'!$E$9+1,1))-AVERAGE(OFFSET($H$3,0,0,'Données projet'!$E$9+1,1))</f>
        <v>455.60094939086878</v>
      </c>
      <c r="T90" s="59">
        <f t="shared" si="88"/>
        <v>287.49979934947112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81.466496555276422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81.466496555276422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67.350376478746369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349.00000000000017</v>
      </c>
      <c r="AJ90" s="13">
        <f>AI90*VLOOKUP('Données projet'!$B$10,Paramètres!$A$1:$I$89,3,0)*VLOOKUP('Données projet'!$B$10,Paramètres!$A$1:$I$89,5,0)</f>
        <v>272.22000000000014</v>
      </c>
      <c r="AK90" s="13">
        <f t="shared" si="89"/>
        <v>65.320184547527205</v>
      </c>
      <c r="AL90" s="20">
        <f t="shared" si="58"/>
        <v>587.88248808694345</v>
      </c>
      <c r="AM90" s="59">
        <f t="shared" si="59"/>
        <v>871.50053517568017</v>
      </c>
      <c r="AN90" s="59">
        <f ca="1">AVERAGE(OFFSET($AM$3,0,0,'Données projet'!$E$10+1,1))-AVERAGE(OFFSET($H$3,0,0,'Données projet'!$E$10+1,1))</f>
        <v>369.26509132111897</v>
      </c>
      <c r="AO90" s="59">
        <f t="shared" si="90"/>
        <v>350.51628439233525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61.89560813687892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61.89560813687892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67.350376478746369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319</v>
      </c>
      <c r="BE90" s="13">
        <f>BD90*VLOOKUP('Données projet'!$B$11,Paramètres!$A$1:$I$89,3,0)*VLOOKUP('Données projet'!$B$11,Paramètres!$A$1:$I$89,5,0)</f>
        <v>308.53680000000003</v>
      </c>
      <c r="BF90" s="13">
        <f t="shared" si="91"/>
        <v>72.963171684496103</v>
      </c>
      <c r="BG90" s="20">
        <f t="shared" si="61"/>
        <v>664.4457840171641</v>
      </c>
      <c r="BH90" s="59">
        <f t="shared" si="62"/>
        <v>948.06383110590082</v>
      </c>
      <c r="BI90" s="59">
        <f ca="1">AVERAGE(OFFSET($BH$3,0,0,'Données projet'!$E$11+1,1))-AVERAGE(OFFSET($H$3,0,0,'Données projet'!$E$11+1,1))</f>
        <v>433.03147896464901</v>
      </c>
      <c r="BJ90" s="59">
        <f t="shared" si="92"/>
        <v>419.62680748045614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45.652058523960569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45.652058523960569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67.350376478746369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5.2</v>
      </c>
      <c r="BY90" s="12">
        <f>IF('Données projet'!$A$114&gt;35,BY89+BX90-CG89,IF(A90&lt;'Données projet'!$A$114,$BV$205^A90,IF(A90='Données projet'!$A$114,'Données projet'!$B$114,BY89+BX90-CG89)))</f>
        <v>251.39999999999992</v>
      </c>
      <c r="BZ90" s="13">
        <f>BY90*VLOOKUP('Données projet'!$B$12,Paramètres!$A$1:$I$89,3,0)*VLOOKUP('Données projet'!$B$12,Paramètres!$A$1:$I$89,5,0)</f>
        <v>239.23223999999993</v>
      </c>
      <c r="CA90" s="13">
        <f t="shared" si="93"/>
        <v>58.274312386610639</v>
      </c>
      <c r="CB90" s="20">
        <f t="shared" si="64"/>
        <v>518.15724540667998</v>
      </c>
      <c r="CC90" s="59">
        <f t="shared" si="65"/>
        <v>801.77529249541658</v>
      </c>
      <c r="CD90" s="59">
        <f ca="1">AVERAGE(OFFSET($CC$3,0,0,'Données projet'!$E$12+1,1))-AVERAGE(OFFSET($H$3,0,0,'Données projet'!$E$12+1,1))</f>
        <v>464.14483532651036</v>
      </c>
      <c r="CE90" s="59">
        <f t="shared" si="94"/>
        <v>478.54999024966878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85.616073322479309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85.616073322479309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67.350376478746369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249.0000000000002</v>
      </c>
      <c r="CU90" s="17">
        <f>CT90*VLOOKUP('Données projet'!$B$13,Paramètres!$A$1:$I$89,3,0)*VLOOKUP('Données projet'!$B$13,Paramètres!$A$1:$I$89,5,0)</f>
        <v>217.52640000000019</v>
      </c>
      <c r="CV90" s="13">
        <f t="shared" si="95"/>
        <v>53.576907690651304</v>
      </c>
      <c r="CW90" s="20">
        <f t="shared" si="67"/>
        <v>472.17159422788467</v>
      </c>
      <c r="CX90" s="59">
        <f t="shared" si="68"/>
        <v>755.78964131662133</v>
      </c>
      <c r="CY90" s="59">
        <f ca="1">AVERAGE(OFFSET($CX$3,0,0,'Données projet'!$E$13+1,1))-AVERAGE(OFFSET($H$3,0,0,'Données projet'!$E$13+1,1))</f>
        <v>331.14297110116479</v>
      </c>
      <c r="CZ90" s="59">
        <f t="shared" si="96"/>
        <v>397.33434551047685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44.598765291445112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44.598765291445112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67.350376478746369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255.00000000000006</v>
      </c>
      <c r="DP90" s="17">
        <f>DO90*VLOOKUP('Données projet'!$B$14,Paramètres!$A$1:$I$89,3,0)*VLOOKUP('Données projet'!$B$14,Paramètres!$A$1:$I$89,5,0)</f>
        <v>186.96600000000004</v>
      </c>
      <c r="DQ90" s="13">
        <f t="shared" si="97"/>
        <v>46.868551400324648</v>
      </c>
      <c r="DR90" s="20">
        <f t="shared" si="70"/>
        <v>407.26184368889881</v>
      </c>
      <c r="DS90" s="59">
        <f t="shared" si="71"/>
        <v>690.87989077763541</v>
      </c>
      <c r="DT90" s="59">
        <f ca="1">AVERAGE(OFFSET($DS$3,0,0,'Données projet'!$E$14+1,1))-AVERAGE(OFFSET($H$3,0,0,'Données projet'!$E$14+1,1))</f>
        <v>245.16221536020706</v>
      </c>
      <c r="DU90" s="59">
        <f t="shared" si="98"/>
        <v>222.86730804976878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0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67.350376478746369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319</v>
      </c>
      <c r="EK90" s="17">
        <f>EJ90*VLOOKUP('Données projet'!$B$15,Paramètres!$A$1:$I$89,3,0)*VLOOKUP('Données projet'!$B$15,Paramètres!$A$1:$I$89,5,0)</f>
        <v>253.79640000000001</v>
      </c>
      <c r="EL90" s="13">
        <f t="shared" si="99"/>
        <v>61.39816832228076</v>
      </c>
      <c r="EM90" s="20">
        <f t="shared" si="73"/>
        <v>548.96387316130563</v>
      </c>
      <c r="EN90" s="59">
        <f t="shared" si="74"/>
        <v>832.58192025004223</v>
      </c>
      <c r="EO90" s="59">
        <f ca="1">AVERAGE(OFFSET($EN$3,0,0,'Données projet'!$E$15+1,1))-AVERAGE(OFFSET($H$3,0,0,'Données projet'!$E$15+1,1))</f>
        <v>364.9836612099819</v>
      </c>
      <c r="EP90" s="59">
        <f t="shared" si="100"/>
        <v>354.75746837578413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46.285639231157319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46.285639231157319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67.350376478746369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67.350376478746369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67.350376478746369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2.4290000000000003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8.9063333333333343</v>
      </c>
      <c r="H91" s="66">
        <f t="shared" si="56"/>
        <v>221.04133333333334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67.396341523169355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6.4</v>
      </c>
      <c r="N91" s="13">
        <f>IF('Données projet'!$A$36&gt;35,N90+M91-V90,IF(A91&lt;'Données projet'!$A$36,$K$205^A91,IF(A91='Données projet'!$A$36,'Données projet'!$B$36,N90+M91-V90)))</f>
        <v>317.2</v>
      </c>
      <c r="O91" s="13">
        <f>N91*VLOOKUP('Données projet'!$B$9,Paramètres!$A$1:$I$89,3,0)*VLOOKUP('Données projet'!$B$9,Paramètres!$A$1:$I$89,5,0)</f>
        <v>287.00255999999996</v>
      </c>
      <c r="P91" s="13">
        <f t="shared" si="87"/>
        <v>68.444716936118553</v>
      </c>
      <c r="Q91" s="20">
        <f t="shared" si="54"/>
        <v>619.07067399707296</v>
      </c>
      <c r="R91" s="59">
        <f t="shared" si="55"/>
        <v>902.85725958202727</v>
      </c>
      <c r="S91" s="59">
        <f ca="1">AVERAGE(OFFSET($R$3,0,0,'Données projet'!$E$9+1,1))-AVERAGE(OFFSET($H$3,0,0,'Données projet'!$E$9+1,1))</f>
        <v>455.60094939086878</v>
      </c>
      <c r="T91" s="59">
        <f t="shared" si="88"/>
        <v>287.49979934947112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79.868988247483898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79.868988247483898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67.396341523169355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349.00000000000017</v>
      </c>
      <c r="AJ91" s="13">
        <f>AI91*VLOOKUP('Données projet'!$B$10,Paramètres!$A$1:$I$89,3,0)*VLOOKUP('Données projet'!$B$10,Paramètres!$A$1:$I$89,5,0)</f>
        <v>272.22000000000014</v>
      </c>
      <c r="AK91" s="13">
        <f t="shared" si="89"/>
        <v>65.320184547527205</v>
      </c>
      <c r="AL91" s="20">
        <f t="shared" si="58"/>
        <v>587.88248808694345</v>
      </c>
      <c r="AM91" s="59">
        <f t="shared" si="59"/>
        <v>871.66907367189776</v>
      </c>
      <c r="AN91" s="59">
        <f ca="1">AVERAGE(OFFSET($AM$3,0,0,'Données projet'!$E$10+1,1))-AVERAGE(OFFSET($H$3,0,0,'Données projet'!$E$10+1,1))</f>
        <v>369.26509132111897</v>
      </c>
      <c r="AO91" s="59">
        <f t="shared" si="90"/>
        <v>350.51628439233525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60.681873013907932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60.681873013907932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67.396341523169355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319</v>
      </c>
      <c r="BE91" s="13">
        <f>BD91*VLOOKUP('Données projet'!$B$11,Paramètres!$A$1:$I$89,3,0)*VLOOKUP('Données projet'!$B$11,Paramètres!$A$1:$I$89,5,0)</f>
        <v>308.53680000000003</v>
      </c>
      <c r="BF91" s="13">
        <f t="shared" si="91"/>
        <v>72.963171684496103</v>
      </c>
      <c r="BG91" s="20">
        <f t="shared" si="61"/>
        <v>664.4457840171641</v>
      </c>
      <c r="BH91" s="59">
        <f t="shared" si="62"/>
        <v>948.23236960211841</v>
      </c>
      <c r="BI91" s="59">
        <f ca="1">AVERAGE(OFFSET($BH$3,0,0,'Données projet'!$E$11+1,1))-AVERAGE(OFFSET($H$3,0,0,'Données projet'!$E$11+1,1))</f>
        <v>433.03147896464901</v>
      </c>
      <c r="BJ91" s="59">
        <f t="shared" si="92"/>
        <v>419.62680748045614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44.756849501311933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44.756849501311933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67.396341523169355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5.2</v>
      </c>
      <c r="BY91" s="12">
        <f>IF('Données projet'!$A$114&gt;35,BY90+BX91-CG90,IF(A91&lt;'Données projet'!$A$114,$BV$205^A91,IF(A91='Données projet'!$A$114,'Données projet'!$B$114,BY90+BX91-CG90)))</f>
        <v>256.59999999999991</v>
      </c>
      <c r="BZ91" s="13">
        <f>BY91*VLOOKUP('Données projet'!$B$12,Paramètres!$A$1:$I$89,3,0)*VLOOKUP('Données projet'!$B$12,Paramètres!$A$1:$I$89,5,0)</f>
        <v>244.18055999999993</v>
      </c>
      <c r="CA91" s="13">
        <f t="shared" si="93"/>
        <v>59.338092320635823</v>
      </c>
      <c r="CB91" s="20">
        <f t="shared" si="64"/>
        <v>528.62831945844061</v>
      </c>
      <c r="CC91" s="59">
        <f t="shared" si="65"/>
        <v>812.41490504339492</v>
      </c>
      <c r="CD91" s="59">
        <f ca="1">AVERAGE(OFFSET($CC$3,0,0,'Données projet'!$E$12+1,1))-AVERAGE(OFFSET($H$3,0,0,'Données projet'!$E$12+1,1))</f>
        <v>464.14483532651036</v>
      </c>
      <c r="CE91" s="59">
        <f t="shared" si="94"/>
        <v>478.54999024966878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83.937194345273852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83.937194345273852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67.396341523169355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249.0000000000002</v>
      </c>
      <c r="CU91" s="17">
        <f>CT91*VLOOKUP('Données projet'!$B$13,Paramètres!$A$1:$I$89,3,0)*VLOOKUP('Données projet'!$B$13,Paramètres!$A$1:$I$89,5,0)</f>
        <v>217.52640000000019</v>
      </c>
      <c r="CV91" s="13">
        <f t="shared" si="95"/>
        <v>53.576907690651304</v>
      </c>
      <c r="CW91" s="20">
        <f t="shared" si="67"/>
        <v>472.17159422788467</v>
      </c>
      <c r="CX91" s="59">
        <f t="shared" si="68"/>
        <v>755.95817981283903</v>
      </c>
      <c r="CY91" s="59">
        <f ca="1">AVERAGE(OFFSET($CX$3,0,0,'Données projet'!$E$13+1,1))-AVERAGE(OFFSET($H$3,0,0,'Données projet'!$E$13+1,1))</f>
        <v>331.14297110116479</v>
      </c>
      <c r="CZ91" s="59">
        <f t="shared" si="96"/>
        <v>397.33434551047685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43.724210706640669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43.724210706640669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67.396341523169355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255.00000000000006</v>
      </c>
      <c r="DP91" s="17">
        <f>DO91*VLOOKUP('Données projet'!$B$14,Paramètres!$A$1:$I$89,3,0)*VLOOKUP('Données projet'!$B$14,Paramètres!$A$1:$I$89,5,0)</f>
        <v>186.96600000000004</v>
      </c>
      <c r="DQ91" s="13">
        <f t="shared" si="97"/>
        <v>46.868551400324648</v>
      </c>
      <c r="DR91" s="20">
        <f t="shared" si="70"/>
        <v>407.26184368889881</v>
      </c>
      <c r="DS91" s="59">
        <f t="shared" si="71"/>
        <v>691.04842927385312</v>
      </c>
      <c r="DT91" s="59">
        <f ca="1">AVERAGE(OFFSET($DS$3,0,0,'Données projet'!$E$14+1,1))-AVERAGE(OFFSET($H$3,0,0,'Données projet'!$E$14+1,1))</f>
        <v>245.16221536020706</v>
      </c>
      <c r="DU91" s="59">
        <f t="shared" si="98"/>
        <v>222.86730804976878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0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67.396341523169355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319</v>
      </c>
      <c r="EK91" s="17">
        <f>EJ91*VLOOKUP('Données projet'!$B$15,Paramètres!$A$1:$I$89,3,0)*VLOOKUP('Données projet'!$B$15,Paramètres!$A$1:$I$89,5,0)</f>
        <v>253.79640000000001</v>
      </c>
      <c r="EL91" s="13">
        <f t="shared" si="99"/>
        <v>61.39816832228076</v>
      </c>
      <c r="EM91" s="20">
        <f t="shared" si="73"/>
        <v>548.96387316130563</v>
      </c>
      <c r="EN91" s="59">
        <f t="shared" si="74"/>
        <v>832.75045874625994</v>
      </c>
      <c r="EO91" s="59">
        <f ca="1">AVERAGE(OFFSET($EN$3,0,0,'Données projet'!$E$15+1,1))-AVERAGE(OFFSET($H$3,0,0,'Données projet'!$E$15+1,1))</f>
        <v>364.9836612099819</v>
      </c>
      <c r="EP91" s="59">
        <f t="shared" si="100"/>
        <v>354.75746837578413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45.378006077286628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45.378006077286628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67.396341523169355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67.396341523169355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67.396341523169355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2.4290000000000003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8.9063333333333343</v>
      </c>
      <c r="H92" s="66">
        <f t="shared" si="56"/>
        <v>221.04133333333334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67.441509176834046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6.4</v>
      </c>
      <c r="N92" s="13">
        <f>IF('Données projet'!$A$36&gt;35,N91+M92-V91,IF(A92&lt;'Données projet'!$A$36,$K$205^A92,IF(A92='Données projet'!$A$36,'Données projet'!$B$36,N91+M92-V91)))</f>
        <v>323.59999999999997</v>
      </c>
      <c r="O92" s="13">
        <f>N92*VLOOKUP('Données projet'!$B$9,Paramètres!$A$1:$I$89,3,0)*VLOOKUP('Données projet'!$B$9,Paramètres!$A$1:$I$89,5,0)</f>
        <v>292.79327999999992</v>
      </c>
      <c r="P92" s="13">
        <f t="shared" si="87"/>
        <v>69.663526761731433</v>
      </c>
      <c r="Q92" s="20">
        <f t="shared" si="54"/>
        <v>631.27893844334869</v>
      </c>
      <c r="R92" s="59">
        <f t="shared" si="55"/>
        <v>915.23113875840681</v>
      </c>
      <c r="S92" s="59">
        <f ca="1">AVERAGE(OFFSET($R$3,0,0,'Données projet'!$E$9+1,1))-AVERAGE(OFFSET($H$3,0,0,'Données projet'!$E$9+1,1))</f>
        <v>455.60094939086878</v>
      </c>
      <c r="T92" s="59">
        <f t="shared" si="88"/>
        <v>287.49979934947112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78.302806103223332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78.302806103223332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67.441509176834046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349.00000000000017</v>
      </c>
      <c r="AJ92" s="13">
        <f>AI92*VLOOKUP('Données projet'!$B$10,Paramètres!$A$1:$I$89,3,0)*VLOOKUP('Données projet'!$B$10,Paramètres!$A$1:$I$89,5,0)</f>
        <v>272.22000000000014</v>
      </c>
      <c r="AK92" s="13">
        <f t="shared" si="89"/>
        <v>65.320184547527205</v>
      </c>
      <c r="AL92" s="20">
        <f t="shared" si="58"/>
        <v>587.88248808694345</v>
      </c>
      <c r="AM92" s="59">
        <f t="shared" si="59"/>
        <v>871.83468840200158</v>
      </c>
      <c r="AN92" s="59">
        <f ca="1">AVERAGE(OFFSET($AM$3,0,0,'Données projet'!$E$10+1,1))-AVERAGE(OFFSET($H$3,0,0,'Données projet'!$E$10+1,1))</f>
        <v>369.26509132111897</v>
      </c>
      <c r="AO92" s="59">
        <f t="shared" si="90"/>
        <v>350.51628439233525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59.491938496393075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59.491938496393075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67.441509176834046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319</v>
      </c>
      <c r="BE92" s="13">
        <f>BD92*VLOOKUP('Données projet'!$B$11,Paramètres!$A$1:$I$89,3,0)*VLOOKUP('Données projet'!$B$11,Paramètres!$A$1:$I$89,5,0)</f>
        <v>308.53680000000003</v>
      </c>
      <c r="BF92" s="13">
        <f t="shared" si="91"/>
        <v>72.963171684496103</v>
      </c>
      <c r="BG92" s="20">
        <f t="shared" si="61"/>
        <v>664.4457840171641</v>
      </c>
      <c r="BH92" s="59">
        <f t="shared" si="62"/>
        <v>948.39798433222222</v>
      </c>
      <c r="BI92" s="59">
        <f ca="1">AVERAGE(OFFSET($BH$3,0,0,'Données projet'!$E$11+1,1))-AVERAGE(OFFSET($H$3,0,0,'Données projet'!$E$11+1,1))</f>
        <v>433.03147896464901</v>
      </c>
      <c r="BJ92" s="59">
        <f t="shared" si="92"/>
        <v>419.62680748045614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43.879194981573853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43.879194981573853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67.441509176834046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5.2</v>
      </c>
      <c r="BY92" s="12">
        <f>IF('Données projet'!$A$114&gt;35,BY91+BX92-CG91,IF(A92&lt;'Données projet'!$A$114,$BV$205^A92,IF(A92='Données projet'!$A$114,'Données projet'!$B$114,BY91+BX92-CG91)))</f>
        <v>261.7999999999999</v>
      </c>
      <c r="BZ92" s="13">
        <f>BY92*VLOOKUP('Données projet'!$B$12,Paramètres!$A$1:$I$89,3,0)*VLOOKUP('Données projet'!$B$12,Paramètres!$A$1:$I$89,5,0)</f>
        <v>249.1288799999999</v>
      </c>
      <c r="CA92" s="13">
        <f t="shared" si="93"/>
        <v>60.399365736982055</v>
      </c>
      <c r="CB92" s="20">
        <f t="shared" si="64"/>
        <v>539.09502799191023</v>
      </c>
      <c r="CC92" s="59">
        <f t="shared" si="65"/>
        <v>823.04722830696846</v>
      </c>
      <c r="CD92" s="59">
        <f ca="1">AVERAGE(OFFSET($CC$3,0,0,'Données projet'!$E$12+1,1))-AVERAGE(OFFSET($H$3,0,0,'Données projet'!$E$12+1,1))</f>
        <v>464.14483532651036</v>
      </c>
      <c r="CE92" s="59">
        <f t="shared" si="94"/>
        <v>478.54999024966878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82.291237160796328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82.291237160796328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67.441509176834046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249.0000000000002</v>
      </c>
      <c r="CU92" s="17">
        <f>CT92*VLOOKUP('Données projet'!$B$13,Paramètres!$A$1:$I$89,3,0)*VLOOKUP('Données projet'!$B$13,Paramètres!$A$1:$I$89,5,0)</f>
        <v>217.52640000000019</v>
      </c>
      <c r="CV92" s="13">
        <f t="shared" si="95"/>
        <v>53.576907690651304</v>
      </c>
      <c r="CW92" s="20">
        <f t="shared" si="67"/>
        <v>472.17159422788467</v>
      </c>
      <c r="CX92" s="59">
        <f t="shared" si="68"/>
        <v>756.12379454294285</v>
      </c>
      <c r="CY92" s="59">
        <f ca="1">AVERAGE(OFFSET($CX$3,0,0,'Données projet'!$E$13+1,1))-AVERAGE(OFFSET($H$3,0,0,'Données projet'!$E$13+1,1))</f>
        <v>331.14297110116479</v>
      </c>
      <c r="CZ92" s="59">
        <f t="shared" si="96"/>
        <v>397.33434551047685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42.866805603818619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42.866805603818619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67.441509176834046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255.00000000000006</v>
      </c>
      <c r="DP92" s="17">
        <f>DO92*VLOOKUP('Données projet'!$B$14,Paramètres!$A$1:$I$89,3,0)*VLOOKUP('Données projet'!$B$14,Paramètres!$A$1:$I$89,5,0)</f>
        <v>186.96600000000004</v>
      </c>
      <c r="DQ92" s="13">
        <f t="shared" si="97"/>
        <v>46.868551400324648</v>
      </c>
      <c r="DR92" s="20">
        <f t="shared" si="70"/>
        <v>407.26184368889881</v>
      </c>
      <c r="DS92" s="59">
        <f t="shared" si="71"/>
        <v>691.21404400395704</v>
      </c>
      <c r="DT92" s="59">
        <f ca="1">AVERAGE(OFFSET($DS$3,0,0,'Données projet'!$E$14+1,1))-AVERAGE(OFFSET($H$3,0,0,'Données projet'!$E$14+1,1))</f>
        <v>245.16221536020706</v>
      </c>
      <c r="DU92" s="59">
        <f t="shared" si="98"/>
        <v>222.86730804976878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0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67.441509176834046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319</v>
      </c>
      <c r="EK92" s="17">
        <f>EJ92*VLOOKUP('Données projet'!$B$15,Paramètres!$A$1:$I$89,3,0)*VLOOKUP('Données projet'!$B$15,Paramètres!$A$1:$I$89,5,0)</f>
        <v>253.79640000000001</v>
      </c>
      <c r="EL92" s="13">
        <f t="shared" si="99"/>
        <v>61.39816832228076</v>
      </c>
      <c r="EM92" s="20">
        <f t="shared" si="73"/>
        <v>548.96387316130563</v>
      </c>
      <c r="EN92" s="59">
        <f t="shared" si="74"/>
        <v>832.91607347636386</v>
      </c>
      <c r="EO92" s="59">
        <f ca="1">AVERAGE(OFFSET($EN$3,0,0,'Données projet'!$E$15+1,1))-AVERAGE(OFFSET($H$3,0,0,'Données projet'!$E$15+1,1))</f>
        <v>364.9836612099819</v>
      </c>
      <c r="EP92" s="59">
        <f t="shared" si="100"/>
        <v>354.75746837578413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44.488171055961786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44.488171055961786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67.441509176834046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67.441509176834046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67.441509176834046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2.4290000000000003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8.9063333333333343</v>
      </c>
      <c r="H93" s="66">
        <f t="shared" si="56"/>
        <v>221.04133333333334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67.485893272687406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330</v>
      </c>
      <c r="L93" s="12">
        <f>VLOOKUP(A93,'Données projet'!$A$35:$I$55,9,0)</f>
        <v>6.4</v>
      </c>
      <c r="M93" s="12">
        <f t="array" ref="M93">INDEX(L:L,MIN(IF(ISNUMBER(L93:L289),ROW(L93:L289),"")))</f>
        <v>6.4</v>
      </c>
      <c r="N93" s="13">
        <f>IF('Données projet'!$A$36&gt;35,N92+M93-V92,IF(A93&lt;'Données projet'!$A$36,$K$205^A93,IF(A93='Données projet'!$A$36,'Données projet'!$B$36,N92+M93-V92)))</f>
        <v>329.99999999999994</v>
      </c>
      <c r="O93" s="13">
        <f>N93*VLOOKUP('Données projet'!$B$9,Paramètres!$A$1:$I$89,3,0)*VLOOKUP('Données projet'!$B$9,Paramètres!$A$1:$I$89,5,0)</f>
        <v>298.58399999999995</v>
      </c>
      <c r="P93" s="13">
        <f t="shared" si="87"/>
        <v>70.879533797607607</v>
      </c>
      <c r="Q93" s="20">
        <f t="shared" si="54"/>
        <v>643.48232136416652</v>
      </c>
      <c r="R93" s="59">
        <f t="shared" si="55"/>
        <v>927.59726336402036</v>
      </c>
      <c r="S93" s="59">
        <f ca="1">AVERAGE(OFFSET($R$3,0,0,'Données projet'!$E$9+1,1))-AVERAGE(OFFSET($H$3,0,0,'Données projet'!$E$9+1,1))</f>
        <v>455.60094939086878</v>
      </c>
      <c r="T93" s="59">
        <f t="shared" si="88"/>
        <v>287.49979934947112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28</v>
      </c>
      <c r="W93" s="16">
        <f>IF(ISNA(VLOOKUP(A93,'Données projet'!$A$35:$I$55,5,0)),0%,VLOOKUP(A93,'Données projet'!$A$35:$I$55,5,0)*VLOOKUP('Données projet'!$B$9,Paramètres!$A$1:$I$89,7,0))</f>
        <v>0.43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88.810100212327953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88.810100212327953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67.485893272687406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349.00000000000017</v>
      </c>
      <c r="AJ93" s="13">
        <f>AI93*VLOOKUP('Données projet'!$B$10,Paramètres!$A$1:$I$89,3,0)*VLOOKUP('Données projet'!$B$10,Paramètres!$A$1:$I$89,5,0)</f>
        <v>272.22000000000014</v>
      </c>
      <c r="AK93" s="13">
        <f t="shared" si="89"/>
        <v>65.320184547527205</v>
      </c>
      <c r="AL93" s="20">
        <f t="shared" si="58"/>
        <v>587.88248808694345</v>
      </c>
      <c r="AM93" s="59">
        <f t="shared" si="59"/>
        <v>871.99743008679729</v>
      </c>
      <c r="AN93" s="59">
        <f ca="1">AVERAGE(OFFSET($AM$3,0,0,'Données projet'!$E$10+1,1))-AVERAGE(OFFSET($H$3,0,0,'Données projet'!$E$10+1,1))</f>
        <v>369.26509132111897</v>
      </c>
      <c r="AO93" s="59">
        <f t="shared" si="90"/>
        <v>350.51628439233525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58.325337868978295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58.325337868978295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67.485893272687406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319</v>
      </c>
      <c r="BE93" s="13">
        <f>BD93*VLOOKUP('Données projet'!$B$11,Paramètres!$A$1:$I$89,3,0)*VLOOKUP('Données projet'!$B$11,Paramètres!$A$1:$I$89,5,0)</f>
        <v>308.53680000000003</v>
      </c>
      <c r="BF93" s="13">
        <f t="shared" si="91"/>
        <v>72.963171684496103</v>
      </c>
      <c r="BG93" s="20">
        <f t="shared" si="61"/>
        <v>664.4457840171641</v>
      </c>
      <c r="BH93" s="59">
        <f t="shared" si="62"/>
        <v>948.56072601701794</v>
      </c>
      <c r="BI93" s="59">
        <f ca="1">AVERAGE(OFFSET($BH$3,0,0,'Données projet'!$E$11+1,1))-AVERAGE(OFFSET($H$3,0,0,'Données projet'!$E$11+1,1))</f>
        <v>433.03147896464901</v>
      </c>
      <c r="BJ93" s="59">
        <f t="shared" si="92"/>
        <v>419.62680748045614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43.018750731651437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43.018750731651437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67.485893272687406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267</v>
      </c>
      <c r="BW93" s="12">
        <f>VLOOKUP(A93,'Données projet'!$A$113:$I$133,9,0)</f>
        <v>5.2</v>
      </c>
      <c r="BX93" s="12">
        <f t="array" ref="BX93">INDEX(BW:BW,MIN(IF(ISNUMBER(BW93:BW289),ROW(BW93:BW289),"")))</f>
        <v>5.2</v>
      </c>
      <c r="BY93" s="12">
        <f>IF('Données projet'!$A$114&gt;35,BY92+BX93-CG92,IF(A93&lt;'Données projet'!$A$114,$BV$205^A93,IF(A93='Données projet'!$A$114,'Données projet'!$B$114,BY92+BX93-CG92)))</f>
        <v>266.99999999999989</v>
      </c>
      <c r="BZ93" s="13">
        <f>BY93*VLOOKUP('Données projet'!$B$12,Paramètres!$A$1:$I$89,3,0)*VLOOKUP('Données projet'!$B$12,Paramètres!$A$1:$I$89,5,0)</f>
        <v>254.07719999999989</v>
      </c>
      <c r="CA93" s="13">
        <f t="shared" si="93"/>
        <v>61.458188159552705</v>
      </c>
      <c r="CB93" s="20">
        <f t="shared" si="64"/>
        <v>549.55746771122074</v>
      </c>
      <c r="CC93" s="59">
        <f t="shared" si="65"/>
        <v>833.67240971107458</v>
      </c>
      <c r="CD93" s="59">
        <f ca="1">AVERAGE(OFFSET($CC$3,0,0,'Données projet'!$E$12+1,1))-AVERAGE(OFFSET($H$3,0,0,'Données projet'!$E$12+1,1))</f>
        <v>464.14483532651036</v>
      </c>
      <c r="CE93" s="59">
        <f t="shared" si="94"/>
        <v>478.54999024966878</v>
      </c>
      <c r="CF93" s="15">
        <f>IF(ISNA(VLOOKUP(A93,'Données projet'!$A$113:$I$133,3,0)),0,VLOOKUP(A93,'Données projet'!$A$113:$I$133,3,0))</f>
        <v>17</v>
      </c>
      <c r="CG93" s="15">
        <f>IF(ISNA(VLOOKUP(A93,'Données projet'!$A$113:$I$133,4,0)),0,VLOOKUP(A93,'Données projet'!$A$113:$I$133,4,0))</f>
        <v>24</v>
      </c>
      <c r="CH93" s="16">
        <f>IF(ISNA(VLOOKUP(A93,'Données projet'!$A$113:$I$133,5,0)),0%,VLOOKUP(A93,'Données projet'!$A$113:$I$133,5,0)*VLOOKUP('Données projet'!$B$12,Paramètres!$A$1:$I$89,7,0))</f>
        <v>0.43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91.533841320619558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91.533841320619558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67.485893272687406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249.0000000000002</v>
      </c>
      <c r="CU93" s="17">
        <f>CT93*VLOOKUP('Données projet'!$B$13,Paramètres!$A$1:$I$89,3,0)*VLOOKUP('Données projet'!$B$13,Paramètres!$A$1:$I$89,5,0)</f>
        <v>217.52640000000019</v>
      </c>
      <c r="CV93" s="13">
        <f t="shared" si="95"/>
        <v>53.576907690651304</v>
      </c>
      <c r="CW93" s="20">
        <f t="shared" si="67"/>
        <v>472.17159422788467</v>
      </c>
      <c r="CX93" s="59">
        <f t="shared" si="68"/>
        <v>756.28653622773845</v>
      </c>
      <c r="CY93" s="59">
        <f ca="1">AVERAGE(OFFSET($CX$3,0,0,'Données projet'!$E$13+1,1))-AVERAGE(OFFSET($H$3,0,0,'Données projet'!$E$13+1,1))</f>
        <v>331.14297110116479</v>
      </c>
      <c r="CZ93" s="59">
        <f t="shared" si="96"/>
        <v>397.33434551047685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42.026213692097436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42.026213692097436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67.485893272687406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255.00000000000006</v>
      </c>
      <c r="DP93" s="17">
        <f>DO93*VLOOKUP('Données projet'!$B$14,Paramètres!$A$1:$I$89,3,0)*VLOOKUP('Données projet'!$B$14,Paramètres!$A$1:$I$89,5,0)</f>
        <v>186.96600000000004</v>
      </c>
      <c r="DQ93" s="13">
        <f t="shared" si="97"/>
        <v>46.868551400324648</v>
      </c>
      <c r="DR93" s="20">
        <f t="shared" si="70"/>
        <v>407.26184368889881</v>
      </c>
      <c r="DS93" s="59">
        <f t="shared" si="71"/>
        <v>691.37678568875253</v>
      </c>
      <c r="DT93" s="59">
        <f ca="1">AVERAGE(OFFSET($DS$3,0,0,'Données projet'!$E$14+1,1))-AVERAGE(OFFSET($H$3,0,0,'Données projet'!$E$14+1,1))</f>
        <v>245.16221536020706</v>
      </c>
      <c r="DU93" s="59">
        <f t="shared" si="98"/>
        <v>222.86730804976878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0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67.485893272687406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319</v>
      </c>
      <c r="EK93" s="17">
        <f>EJ93*VLOOKUP('Données projet'!$B$15,Paramètres!$A$1:$I$89,3,0)*VLOOKUP('Données projet'!$B$15,Paramètres!$A$1:$I$89,5,0)</f>
        <v>253.79640000000001</v>
      </c>
      <c r="EL93" s="13">
        <f t="shared" si="99"/>
        <v>61.39816832228076</v>
      </c>
      <c r="EM93" s="20">
        <f t="shared" si="73"/>
        <v>548.96387316130563</v>
      </c>
      <c r="EN93" s="59">
        <f t="shared" si="74"/>
        <v>833.07881516115935</v>
      </c>
      <c r="EO93" s="59">
        <f ca="1">AVERAGE(OFFSET($EN$3,0,0,'Données projet'!$E$15+1,1))-AVERAGE(OFFSET($H$3,0,0,'Données projet'!$E$15+1,1))</f>
        <v>364.9836612099819</v>
      </c>
      <c r="EP93" s="59">
        <f t="shared" si="100"/>
        <v>354.75746837578413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43.615785156659349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43.615785156659349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67.485893272687406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67.485893272687406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67.485893272687406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2.4290000000000003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8.9063333333333343</v>
      </c>
      <c r="H94" s="66">
        <f t="shared" si="56"/>
        <v>221.04133333333334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67.529507403705679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6.2</v>
      </c>
      <c r="N94" s="13">
        <f>IF('Données projet'!$A$36&gt;35,N93+M94-V93,IF(A94&lt;'Données projet'!$A$36,$K$205^A94,IF(A94='Données projet'!$A$36,'Données projet'!$B$36,N93+M94-V93)))</f>
        <v>308.19999999999993</v>
      </c>
      <c r="O94" s="13">
        <f>N94*VLOOKUP('Données projet'!$B$9,Paramètres!$A$1:$I$89,3,0)*VLOOKUP('Données projet'!$B$9,Paramètres!$A$1:$I$89,5,0)</f>
        <v>278.85935999999992</v>
      </c>
      <c r="P94" s="13">
        <f t="shared" si="87"/>
        <v>66.725901622172387</v>
      </c>
      <c r="Q94" s="20">
        <f t="shared" si="54"/>
        <v>601.8943306586167</v>
      </c>
      <c r="R94" s="59">
        <f t="shared" si="55"/>
        <v>886.16919113887093</v>
      </c>
      <c r="S94" s="59">
        <f ca="1">AVERAGE(OFFSET($R$3,0,0,'Données projet'!$E$9+1,1))-AVERAGE(OFFSET($H$3,0,0,'Données projet'!$E$9+1,1))</f>
        <v>455.60094939086878</v>
      </c>
      <c r="T94" s="59">
        <f t="shared" si="88"/>
        <v>287.49979934947112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87.068588315976612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87.068588315976612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67.529507403705679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349.00000000000017</v>
      </c>
      <c r="AJ94" s="13">
        <f>AI94*VLOOKUP('Données projet'!$B$10,Paramètres!$A$1:$I$89,3,0)*VLOOKUP('Données projet'!$B$10,Paramètres!$A$1:$I$89,5,0)</f>
        <v>272.22000000000014</v>
      </c>
      <c r="AK94" s="13">
        <f t="shared" si="89"/>
        <v>65.320184547527205</v>
      </c>
      <c r="AL94" s="20">
        <f t="shared" si="58"/>
        <v>587.88248808694345</v>
      </c>
      <c r="AM94" s="59">
        <f t="shared" si="59"/>
        <v>872.15734856719769</v>
      </c>
      <c r="AN94" s="59">
        <f ca="1">AVERAGE(OFFSET($AM$3,0,0,'Données projet'!$E$10+1,1))-AVERAGE(OFFSET($H$3,0,0,'Données projet'!$E$10+1,1))</f>
        <v>369.26509132111897</v>
      </c>
      <c r="AO94" s="59">
        <f t="shared" si="90"/>
        <v>350.51628439233525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57.181613568310993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57.181613568310993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67.529507403705679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319</v>
      </c>
      <c r="BE94" s="13">
        <f>BD94*VLOOKUP('Données projet'!$B$11,Paramètres!$A$1:$I$89,3,0)*VLOOKUP('Données projet'!$B$11,Paramètres!$A$1:$I$89,5,0)</f>
        <v>308.53680000000003</v>
      </c>
      <c r="BF94" s="13">
        <f t="shared" si="91"/>
        <v>72.963171684496103</v>
      </c>
      <c r="BG94" s="20">
        <f t="shared" si="61"/>
        <v>664.4457840171641</v>
      </c>
      <c r="BH94" s="59">
        <f t="shared" si="62"/>
        <v>948.72064449741833</v>
      </c>
      <c r="BI94" s="59">
        <f ca="1">AVERAGE(OFFSET($BH$3,0,0,'Données projet'!$E$11+1,1))-AVERAGE(OFFSET($H$3,0,0,'Données projet'!$E$11+1,1))</f>
        <v>433.03147896464901</v>
      </c>
      <c r="BJ94" s="59">
        <f t="shared" si="92"/>
        <v>419.62680748045614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42.17517926865083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42.17517926865083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67.529507403705679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4.8</v>
      </c>
      <c r="BY94" s="12">
        <f>IF('Données projet'!$A$114&gt;35,BY93+BX94-CG93,IF(A94&lt;'Données projet'!$A$114,$BV$205^A94,IF(A94='Données projet'!$A$114,'Données projet'!$B$114,BY93+BX94-CG93)))</f>
        <v>247.7999999999999</v>
      </c>
      <c r="BZ94" s="13">
        <f>BY94*VLOOKUP('Données projet'!$B$12,Paramètres!$A$1:$I$89,3,0)*VLOOKUP('Données projet'!$B$12,Paramètres!$A$1:$I$89,5,0)</f>
        <v>235.80647999999991</v>
      </c>
      <c r="CA94" s="13">
        <f t="shared" si="93"/>
        <v>57.5363506739358</v>
      </c>
      <c r="CB94" s="20">
        <f t="shared" si="64"/>
        <v>510.90543009043807</v>
      </c>
      <c r="CC94" s="59">
        <f t="shared" si="65"/>
        <v>795.18029057069225</v>
      </c>
      <c r="CD94" s="59">
        <f ca="1">AVERAGE(OFFSET($CC$3,0,0,'Données projet'!$E$12+1,1))-AVERAGE(OFFSET($H$3,0,0,'Données projet'!$E$12+1,1))</f>
        <v>464.14483532651036</v>
      </c>
      <c r="CE94" s="59">
        <f t="shared" si="94"/>
        <v>478.54999024966878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89.73891852245265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89.73891852245265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67.529507403705679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249.0000000000002</v>
      </c>
      <c r="CU94" s="17">
        <f>CT94*VLOOKUP('Données projet'!$B$13,Paramètres!$A$1:$I$89,3,0)*VLOOKUP('Données projet'!$B$13,Paramètres!$A$1:$I$89,5,0)</f>
        <v>217.52640000000019</v>
      </c>
      <c r="CV94" s="13">
        <f t="shared" si="95"/>
        <v>53.576907690651304</v>
      </c>
      <c r="CW94" s="20">
        <f t="shared" si="67"/>
        <v>472.17159422788467</v>
      </c>
      <c r="CX94" s="59">
        <f t="shared" si="68"/>
        <v>756.44645470813884</v>
      </c>
      <c r="CY94" s="59">
        <f ca="1">AVERAGE(OFFSET($CX$3,0,0,'Données projet'!$E$13+1,1))-AVERAGE(OFFSET($H$3,0,0,'Données projet'!$E$13+1,1))</f>
        <v>331.14297110116479</v>
      </c>
      <c r="CZ94" s="59">
        <f t="shared" si="96"/>
        <v>397.33434551047685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41.202105275054663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41.202105275054663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67.529507403705679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255.00000000000006</v>
      </c>
      <c r="DP94" s="17">
        <f>DO94*VLOOKUP('Données projet'!$B$14,Paramètres!$A$1:$I$89,3,0)*VLOOKUP('Données projet'!$B$14,Paramètres!$A$1:$I$89,5,0)</f>
        <v>186.96600000000004</v>
      </c>
      <c r="DQ94" s="13">
        <f t="shared" si="97"/>
        <v>46.868551400324648</v>
      </c>
      <c r="DR94" s="20">
        <f t="shared" si="70"/>
        <v>407.26184368889881</v>
      </c>
      <c r="DS94" s="59">
        <f t="shared" si="71"/>
        <v>691.53670416915293</v>
      </c>
      <c r="DT94" s="59">
        <f ca="1">AVERAGE(OFFSET($DS$3,0,0,'Données projet'!$E$14+1,1))-AVERAGE(OFFSET($H$3,0,0,'Données projet'!$E$14+1,1))</f>
        <v>245.16221536020706</v>
      </c>
      <c r="DU94" s="59">
        <f t="shared" si="98"/>
        <v>222.86730804976878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0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67.529507403705679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319</v>
      </c>
      <c r="EK94" s="17">
        <f>EJ94*VLOOKUP('Données projet'!$B$15,Paramètres!$A$1:$I$89,3,0)*VLOOKUP('Données projet'!$B$15,Paramètres!$A$1:$I$89,5,0)</f>
        <v>253.79640000000001</v>
      </c>
      <c r="EL94" s="13">
        <f t="shared" si="99"/>
        <v>61.39816832228076</v>
      </c>
      <c r="EM94" s="20">
        <f t="shared" si="73"/>
        <v>548.96387316130563</v>
      </c>
      <c r="EN94" s="59">
        <f t="shared" si="74"/>
        <v>833.23873364155975</v>
      </c>
      <c r="EO94" s="59">
        <f ca="1">AVERAGE(OFFSET($EN$3,0,0,'Données projet'!$E$15+1,1))-AVERAGE(OFFSET($H$3,0,0,'Données projet'!$E$15+1,1))</f>
        <v>364.9836612099819</v>
      </c>
      <c r="EP94" s="59">
        <f t="shared" si="100"/>
        <v>354.75746837578413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42.760506212739379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42.760506212739379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67.529507403705679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67.529507403705679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67.529507403705679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2.4290000000000003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8.9063333333333343</v>
      </c>
      <c r="H95" s="66">
        <f t="shared" si="56"/>
        <v>221.04133333333334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67.572364927057365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6.2</v>
      </c>
      <c r="N95" s="13">
        <f>IF('Données projet'!$A$36&gt;35,N94+M95-V94,IF(A95&lt;'Données projet'!$A$36,$K$205^A95,IF(A95='Données projet'!$A$36,'Données projet'!$B$36,N94+M95-V94)))</f>
        <v>314.39999999999992</v>
      </c>
      <c r="O95" s="13">
        <f>N95*VLOOKUP('Données projet'!$B$9,Paramètres!$A$1:$I$89,3,0)*VLOOKUP('Données projet'!$B$9,Paramètres!$A$1:$I$89,5,0)</f>
        <v>284.46911999999992</v>
      </c>
      <c r="P95" s="13">
        <f t="shared" si="87"/>
        <v>67.91059023737904</v>
      </c>
      <c r="Q95" s="20">
        <f t="shared" si="54"/>
        <v>613.72799533010163</v>
      </c>
      <c r="R95" s="59">
        <f t="shared" si="55"/>
        <v>898.16000006264539</v>
      </c>
      <c r="S95" s="59">
        <f ca="1">AVERAGE(OFFSET($R$3,0,0,'Données projet'!$E$9+1,1))-AVERAGE(OFFSET($H$3,0,0,'Données projet'!$E$9+1,1))</f>
        <v>455.60094939086878</v>
      </c>
      <c r="T95" s="59">
        <f t="shared" si="88"/>
        <v>287.49979934947112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85.361226405695348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85.361226405695348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67.572364927057365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349.00000000000017</v>
      </c>
      <c r="AJ95" s="13">
        <f>AI95*VLOOKUP('Données projet'!$B$10,Paramètres!$A$1:$I$89,3,0)*VLOOKUP('Données projet'!$B$10,Paramètres!$A$1:$I$89,5,0)</f>
        <v>272.22000000000014</v>
      </c>
      <c r="AK95" s="13">
        <f t="shared" si="89"/>
        <v>65.320184547527205</v>
      </c>
      <c r="AL95" s="20">
        <f t="shared" si="58"/>
        <v>587.88248808694345</v>
      </c>
      <c r="AM95" s="59">
        <f t="shared" si="59"/>
        <v>872.31449281948721</v>
      </c>
      <c r="AN95" s="59">
        <f ca="1">AVERAGE(OFFSET($AM$3,0,0,'Données projet'!$E$10+1,1))-AVERAGE(OFFSET($H$3,0,0,'Données projet'!$E$10+1,1))</f>
        <v>369.26509132111897</v>
      </c>
      <c r="AO95" s="59">
        <f t="shared" si="90"/>
        <v>350.51628439233525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56.060317003576841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56.060317003576841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67.572364927057365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319</v>
      </c>
      <c r="BE95" s="13">
        <f>BD95*VLOOKUP('Données projet'!$B$11,Paramètres!$A$1:$I$89,3,0)*VLOOKUP('Données projet'!$B$11,Paramètres!$A$1:$I$89,5,0)</f>
        <v>308.53680000000003</v>
      </c>
      <c r="BF95" s="13">
        <f t="shared" si="91"/>
        <v>72.963171684496103</v>
      </c>
      <c r="BG95" s="20">
        <f t="shared" si="61"/>
        <v>664.4457840171641</v>
      </c>
      <c r="BH95" s="59">
        <f t="shared" si="62"/>
        <v>948.87778874970786</v>
      </c>
      <c r="BI95" s="59">
        <f ca="1">AVERAGE(OFFSET($BH$3,0,0,'Données projet'!$E$11+1,1))-AVERAGE(OFFSET($H$3,0,0,'Données projet'!$E$11+1,1))</f>
        <v>433.03147896464901</v>
      </c>
      <c r="BJ95" s="59">
        <f t="shared" si="92"/>
        <v>419.62680748045614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41.348149727511874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41.348149727511874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67.572364927057365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4.8</v>
      </c>
      <c r="BY95" s="12">
        <f>IF('Données projet'!$A$114&gt;35,BY94+BX95-CG94,IF(A95&lt;'Données projet'!$A$114,$BV$205^A95,IF(A95='Données projet'!$A$114,'Données projet'!$B$114,BY94+BX95-CG94)))</f>
        <v>252.59999999999991</v>
      </c>
      <c r="BZ95" s="13">
        <f>BY95*VLOOKUP('Données projet'!$B$12,Paramètres!$A$1:$I$89,3,0)*VLOOKUP('Données projet'!$B$12,Paramètres!$A$1:$I$89,5,0)</f>
        <v>240.3741599999999</v>
      </c>
      <c r="CA95" s="13">
        <f t="shared" si="93"/>
        <v>58.520025528844819</v>
      </c>
      <c r="CB95" s="20">
        <f t="shared" si="64"/>
        <v>520.57403979607113</v>
      </c>
      <c r="CC95" s="59">
        <f t="shared" si="65"/>
        <v>805.00604452861489</v>
      </c>
      <c r="CD95" s="59">
        <f ca="1">AVERAGE(OFFSET($CC$3,0,0,'Données projet'!$E$12+1,1))-AVERAGE(OFFSET($H$3,0,0,'Données projet'!$E$12+1,1))</f>
        <v>464.14483532651036</v>
      </c>
      <c r="CE95" s="59">
        <f t="shared" si="94"/>
        <v>478.54999024966878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87.979193065562981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87.979193065562981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67.572364927057365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249.0000000000002</v>
      </c>
      <c r="CU95" s="17">
        <f>CT95*VLOOKUP('Données projet'!$B$13,Paramètres!$A$1:$I$89,3,0)*VLOOKUP('Données projet'!$B$13,Paramètres!$A$1:$I$89,5,0)</f>
        <v>217.52640000000019</v>
      </c>
      <c r="CV95" s="13">
        <f t="shared" si="95"/>
        <v>53.576907690651304</v>
      </c>
      <c r="CW95" s="20">
        <f t="shared" si="67"/>
        <v>472.17159422788467</v>
      </c>
      <c r="CX95" s="59">
        <f t="shared" si="68"/>
        <v>756.60359896042837</v>
      </c>
      <c r="CY95" s="59">
        <f ca="1">AVERAGE(OFFSET($CX$3,0,0,'Données projet'!$E$13+1,1))-AVERAGE(OFFSET($H$3,0,0,'Données projet'!$E$13+1,1))</f>
        <v>331.14297110116479</v>
      </c>
      <c r="CZ95" s="59">
        <f t="shared" si="96"/>
        <v>397.33434551047685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40.394157121413599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40.394157121413599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67.572364927057365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255.00000000000006</v>
      </c>
      <c r="DP95" s="17">
        <f>DO95*VLOOKUP('Données projet'!$B$14,Paramètres!$A$1:$I$89,3,0)*VLOOKUP('Données projet'!$B$14,Paramètres!$A$1:$I$89,5,0)</f>
        <v>186.96600000000004</v>
      </c>
      <c r="DQ95" s="13">
        <f t="shared" si="97"/>
        <v>46.868551400324648</v>
      </c>
      <c r="DR95" s="20">
        <f t="shared" si="70"/>
        <v>407.26184368889881</v>
      </c>
      <c r="DS95" s="59">
        <f t="shared" si="71"/>
        <v>691.69384842144245</v>
      </c>
      <c r="DT95" s="59">
        <f ca="1">AVERAGE(OFFSET($DS$3,0,0,'Données projet'!$E$14+1,1))-AVERAGE(OFFSET($H$3,0,0,'Données projet'!$E$14+1,1))</f>
        <v>245.16221536020706</v>
      </c>
      <c r="DU95" s="59">
        <f t="shared" si="98"/>
        <v>222.86730804976878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0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67.572364927057365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319</v>
      </c>
      <c r="EK95" s="17">
        <f>EJ95*VLOOKUP('Données projet'!$B$15,Paramètres!$A$1:$I$89,3,0)*VLOOKUP('Données projet'!$B$15,Paramètres!$A$1:$I$89,5,0)</f>
        <v>253.79640000000001</v>
      </c>
      <c r="EL95" s="13">
        <f t="shared" si="99"/>
        <v>61.39816832228076</v>
      </c>
      <c r="EM95" s="20">
        <f t="shared" si="73"/>
        <v>548.96387316130563</v>
      </c>
      <c r="EN95" s="59">
        <f t="shared" si="74"/>
        <v>833.39587789384927</v>
      </c>
      <c r="EO95" s="59">
        <f ca="1">AVERAGE(OFFSET($EN$3,0,0,'Données projet'!$E$15+1,1))-AVERAGE(OFFSET($H$3,0,0,'Données projet'!$E$15+1,1))</f>
        <v>364.9836612099819</v>
      </c>
      <c r="EP95" s="59">
        <f t="shared" si="100"/>
        <v>354.75746837578413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41.921998767241035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41.921998767241035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67.572364927057365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67.572364927057365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67.572364927057365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2.4290000000000003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8.9063333333333343</v>
      </c>
      <c r="H96" s="66">
        <f t="shared" si="56"/>
        <v>221.04133333333334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67.614478968193978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6.2</v>
      </c>
      <c r="N96" s="13">
        <f>IF('Données projet'!$A$36&gt;35,N95+M96-V95,IF(A96&lt;'Données projet'!$A$36,$K$205^A96,IF(A96='Données projet'!$A$36,'Données projet'!$B$36,N95+M96-V95)))</f>
        <v>320.59999999999991</v>
      </c>
      <c r="O96" s="13">
        <f>N96*VLOOKUP('Données projet'!$B$9,Paramètres!$A$1:$I$89,3,0)*VLOOKUP('Données projet'!$B$9,Paramètres!$A$1:$I$89,5,0)</f>
        <v>290.07887999999991</v>
      </c>
      <c r="P96" s="13">
        <f t="shared" si="87"/>
        <v>69.092562427360406</v>
      </c>
      <c r="Q96" s="20">
        <f t="shared" si="54"/>
        <v>625.55692889431919</v>
      </c>
      <c r="R96" s="59">
        <f t="shared" si="55"/>
        <v>910.14335177769703</v>
      </c>
      <c r="S96" s="59">
        <f ca="1">AVERAGE(OFFSET($R$3,0,0,'Données projet'!$E$9+1,1))-AVERAGE(OFFSET($H$3,0,0,'Données projet'!$E$9+1,1))</f>
        <v>455.60094939086878</v>
      </c>
      <c r="T96" s="59">
        <f t="shared" si="88"/>
        <v>287.49979934947112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83.687344821086754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83.687344821086754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67.614478968193978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349.00000000000017</v>
      </c>
      <c r="AJ96" s="13">
        <f>AI96*VLOOKUP('Données projet'!$B$10,Paramètres!$A$1:$I$89,3,0)*VLOOKUP('Données projet'!$B$10,Paramètres!$A$1:$I$89,5,0)</f>
        <v>272.22000000000014</v>
      </c>
      <c r="AK96" s="13">
        <f t="shared" si="89"/>
        <v>65.320184547527205</v>
      </c>
      <c r="AL96" s="20">
        <f t="shared" si="58"/>
        <v>587.88248808694345</v>
      </c>
      <c r="AM96" s="59">
        <f t="shared" si="59"/>
        <v>872.4689109703213</v>
      </c>
      <c r="AN96" s="59">
        <f ca="1">AVERAGE(OFFSET($AM$3,0,0,'Données projet'!$E$10+1,1))-AVERAGE(OFFSET($H$3,0,0,'Données projet'!$E$10+1,1))</f>
        <v>369.26509132111897</v>
      </c>
      <c r="AO96" s="59">
        <f t="shared" si="90"/>
        <v>350.51628439233525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54.96100838055375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54.96100838055375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67.614478968193978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319</v>
      </c>
      <c r="BE96" s="13">
        <f>BD96*VLOOKUP('Données projet'!$B$11,Paramètres!$A$1:$I$89,3,0)*VLOOKUP('Données projet'!$B$11,Paramètres!$A$1:$I$89,5,0)</f>
        <v>308.53680000000003</v>
      </c>
      <c r="BF96" s="13">
        <f t="shared" si="91"/>
        <v>72.963171684496103</v>
      </c>
      <c r="BG96" s="20">
        <f t="shared" si="61"/>
        <v>664.4457840171641</v>
      </c>
      <c r="BH96" s="59">
        <f t="shared" si="62"/>
        <v>949.03220690054195</v>
      </c>
      <c r="BI96" s="59">
        <f ca="1">AVERAGE(OFFSET($BH$3,0,0,'Données projet'!$E$11+1,1))-AVERAGE(OFFSET($H$3,0,0,'Données projet'!$E$11+1,1))</f>
        <v>433.03147896464901</v>
      </c>
      <c r="BJ96" s="59">
        <f t="shared" si="92"/>
        <v>419.62680748045614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40.537337731236441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40.537337731236441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67.614478968193978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4.8</v>
      </c>
      <c r="BY96" s="12">
        <f>IF('Données projet'!$A$114&gt;35,BY95+BX96-CG95,IF(A96&lt;'Données projet'!$A$114,$BV$205^A96,IF(A96='Données projet'!$A$114,'Données projet'!$B$114,BY95+BX96-CG95)))</f>
        <v>257.39999999999992</v>
      </c>
      <c r="BZ96" s="13">
        <f>BY96*VLOOKUP('Données projet'!$B$12,Paramètres!$A$1:$I$89,3,0)*VLOOKUP('Données projet'!$B$12,Paramètres!$A$1:$I$89,5,0)</f>
        <v>244.94183999999993</v>
      </c>
      <c r="CA96" s="13">
        <f t="shared" si="93"/>
        <v>59.501526882688026</v>
      </c>
      <c r="CB96" s="20">
        <f t="shared" si="64"/>
        <v>530.23886398734817</v>
      </c>
      <c r="CC96" s="59">
        <f t="shared" si="65"/>
        <v>814.82528687072613</v>
      </c>
      <c r="CD96" s="59">
        <f ca="1">AVERAGE(OFFSET($CC$3,0,0,'Données projet'!$E$12+1,1))-AVERAGE(OFFSET($H$3,0,0,'Données projet'!$E$12+1,1))</f>
        <v>464.14483532651036</v>
      </c>
      <c r="CE96" s="59">
        <f t="shared" si="94"/>
        <v>478.54999024966878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86.253974751556385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86.253974751556385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67.614478968193978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249.0000000000002</v>
      </c>
      <c r="CU96" s="17">
        <f>CT96*VLOOKUP('Données projet'!$B$13,Paramètres!$A$1:$I$89,3,0)*VLOOKUP('Données projet'!$B$13,Paramètres!$A$1:$I$89,5,0)</f>
        <v>217.52640000000019</v>
      </c>
      <c r="CV96" s="13">
        <f t="shared" si="95"/>
        <v>53.576907690651304</v>
      </c>
      <c r="CW96" s="20">
        <f t="shared" si="67"/>
        <v>472.17159422788467</v>
      </c>
      <c r="CX96" s="59">
        <f t="shared" si="68"/>
        <v>756.75801711126257</v>
      </c>
      <c r="CY96" s="59">
        <f ca="1">AVERAGE(OFFSET($CX$3,0,0,'Données projet'!$E$13+1,1))-AVERAGE(OFFSET($H$3,0,0,'Données projet'!$E$13+1,1))</f>
        <v>331.14297110116479</v>
      </c>
      <c r="CZ96" s="59">
        <f t="shared" si="96"/>
        <v>397.33434551047685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39.602052338265722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39.602052338265722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67.614478968193978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255.00000000000006</v>
      </c>
      <c r="DP96" s="17">
        <f>DO96*VLOOKUP('Données projet'!$B$14,Paramètres!$A$1:$I$89,3,0)*VLOOKUP('Données projet'!$B$14,Paramètres!$A$1:$I$89,5,0)</f>
        <v>186.96600000000004</v>
      </c>
      <c r="DQ96" s="13">
        <f t="shared" si="97"/>
        <v>46.868551400324648</v>
      </c>
      <c r="DR96" s="20">
        <f t="shared" si="70"/>
        <v>407.26184368889881</v>
      </c>
      <c r="DS96" s="59">
        <f t="shared" si="71"/>
        <v>691.84826657227677</v>
      </c>
      <c r="DT96" s="59">
        <f ca="1">AVERAGE(OFFSET($DS$3,0,0,'Données projet'!$E$14+1,1))-AVERAGE(OFFSET($H$3,0,0,'Données projet'!$E$14+1,1))</f>
        <v>245.16221536020706</v>
      </c>
      <c r="DU96" s="59">
        <f t="shared" si="98"/>
        <v>222.86730804976878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0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67.614478968193978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319</v>
      </c>
      <c r="EK96" s="17">
        <f>EJ96*VLOOKUP('Données projet'!$B$15,Paramètres!$A$1:$I$89,3,0)*VLOOKUP('Données projet'!$B$15,Paramètres!$A$1:$I$89,5,0)</f>
        <v>253.79640000000001</v>
      </c>
      <c r="EL96" s="13">
        <f t="shared" si="99"/>
        <v>61.39816832228076</v>
      </c>
      <c r="EM96" s="20">
        <f t="shared" si="73"/>
        <v>548.96387316130563</v>
      </c>
      <c r="EN96" s="59">
        <f t="shared" si="74"/>
        <v>833.55029604468359</v>
      </c>
      <c r="EO96" s="59">
        <f ca="1">AVERAGE(OFFSET($EN$3,0,0,'Données projet'!$E$15+1,1))-AVERAGE(OFFSET($H$3,0,0,'Données projet'!$E$15+1,1))</f>
        <v>364.9836612099819</v>
      </c>
      <c r="EP96" s="59">
        <f t="shared" si="100"/>
        <v>354.75746837578413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41.099933941309871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41.099933941309871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67.614478968193978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67.614478968193978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67.614478968193978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2.4290000000000003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8.9063333333333343</v>
      </c>
      <c r="H97" s="66">
        <f t="shared" si="56"/>
        <v>221.04133333333334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67.655862424869767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6.2</v>
      </c>
      <c r="N97" s="13">
        <f>IF('Données projet'!$A$36&gt;35,N96+M97-V96,IF(A97&lt;'Données projet'!$A$36,$K$205^A97,IF(A97='Données projet'!$A$36,'Données projet'!$B$36,N96+M97-V96)))</f>
        <v>326.7999999999999</v>
      </c>
      <c r="O97" s="13">
        <f>N97*VLOOKUP('Données projet'!$B$9,Paramètres!$A$1:$I$89,3,0)*VLOOKUP('Données projet'!$B$9,Paramètres!$A$1:$I$89,5,0)</f>
        <v>295.68863999999991</v>
      </c>
      <c r="P97" s="13">
        <f t="shared" si="87"/>
        <v>70.271876780519747</v>
      </c>
      <c r="Q97" s="20">
        <f t="shared" si="54"/>
        <v>637.3812333927383</v>
      </c>
      <c r="R97" s="59">
        <f t="shared" si="55"/>
        <v>922.11939561726081</v>
      </c>
      <c r="S97" s="59">
        <f ca="1">AVERAGE(OFFSET($R$3,0,0,'Données projet'!$E$9+1,1))-AVERAGE(OFFSET($H$3,0,0,'Données projet'!$E$9+1,1))</f>
        <v>455.60094939086878</v>
      </c>
      <c r="T97" s="59">
        <f t="shared" si="88"/>
        <v>287.49979934947112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82.046287033385383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82.046287033385383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67.655862424869767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349.00000000000017</v>
      </c>
      <c r="AJ97" s="13">
        <f>AI97*VLOOKUP('Données projet'!$B$10,Paramètres!$A$1:$I$89,3,0)*VLOOKUP('Données projet'!$B$10,Paramètres!$A$1:$I$89,5,0)</f>
        <v>272.22000000000014</v>
      </c>
      <c r="AK97" s="13">
        <f t="shared" si="89"/>
        <v>65.320184547527205</v>
      </c>
      <c r="AL97" s="20">
        <f t="shared" si="58"/>
        <v>587.88248808694345</v>
      </c>
      <c r="AM97" s="59">
        <f t="shared" si="59"/>
        <v>872.62065031146585</v>
      </c>
      <c r="AN97" s="59">
        <f ca="1">AVERAGE(OFFSET($AM$3,0,0,'Données projet'!$E$10+1,1))-AVERAGE(OFFSET($H$3,0,0,'Données projet'!$E$10+1,1))</f>
        <v>369.26509132111897</v>
      </c>
      <c r="AO97" s="59">
        <f t="shared" si="90"/>
        <v>350.51628439233525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53.883256529116089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53.883256529116089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67.655862424869767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319</v>
      </c>
      <c r="BE97" s="13">
        <f>BD97*VLOOKUP('Données projet'!$B$11,Paramètres!$A$1:$I$89,3,0)*VLOOKUP('Données projet'!$B$11,Paramètres!$A$1:$I$89,5,0)</f>
        <v>308.53680000000003</v>
      </c>
      <c r="BF97" s="13">
        <f t="shared" si="91"/>
        <v>72.963171684496103</v>
      </c>
      <c r="BG97" s="20">
        <f t="shared" si="61"/>
        <v>664.4457840171641</v>
      </c>
      <c r="BH97" s="59">
        <f t="shared" si="62"/>
        <v>949.1839462416865</v>
      </c>
      <c r="BI97" s="59">
        <f ca="1">AVERAGE(OFFSET($BH$3,0,0,'Données projet'!$E$11+1,1))-AVERAGE(OFFSET($H$3,0,0,'Données projet'!$E$11+1,1))</f>
        <v>433.03147896464901</v>
      </c>
      <c r="BJ97" s="59">
        <f t="shared" si="92"/>
        <v>419.62680748045614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39.742425263661488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39.742425263661488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67.655862424869767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4.8</v>
      </c>
      <c r="BY97" s="12">
        <f>IF('Données projet'!$A$114&gt;35,BY96+BX97-CG96,IF(A97&lt;'Données projet'!$A$114,$BV$205^A97,IF(A97='Données projet'!$A$114,'Données projet'!$B$114,BY96+BX97-CG96)))</f>
        <v>262.19999999999993</v>
      </c>
      <c r="BZ97" s="13">
        <f>BY97*VLOOKUP('Données projet'!$B$12,Paramètres!$A$1:$I$89,3,0)*VLOOKUP('Données projet'!$B$12,Paramètres!$A$1:$I$89,5,0)</f>
        <v>249.50951999999992</v>
      </c>
      <c r="CA97" s="13">
        <f t="shared" si="93"/>
        <v>60.48089994102925</v>
      </c>
      <c r="CB97" s="20">
        <f t="shared" si="64"/>
        <v>539.89998139729244</v>
      </c>
      <c r="CC97" s="59">
        <f t="shared" si="65"/>
        <v>824.63814362181483</v>
      </c>
      <c r="CD97" s="59">
        <f ca="1">AVERAGE(OFFSET($CC$3,0,0,'Données projet'!$E$12+1,1))-AVERAGE(OFFSET($H$3,0,0,'Données projet'!$E$12+1,1))</f>
        <v>464.14483532651036</v>
      </c>
      <c r="CE97" s="59">
        <f t="shared" si="94"/>
        <v>478.54999024966878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84.562586916408179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84.562586916408179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67.655862424869767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249.0000000000002</v>
      </c>
      <c r="CU97" s="17">
        <f>CT97*VLOOKUP('Données projet'!$B$13,Paramètres!$A$1:$I$89,3,0)*VLOOKUP('Données projet'!$B$13,Paramètres!$A$1:$I$89,5,0)</f>
        <v>217.52640000000019</v>
      </c>
      <c r="CV97" s="13">
        <f t="shared" si="95"/>
        <v>53.576907690651304</v>
      </c>
      <c r="CW97" s="20">
        <f t="shared" si="67"/>
        <v>472.17159422788467</v>
      </c>
      <c r="CX97" s="59">
        <f t="shared" si="68"/>
        <v>756.90975645240712</v>
      </c>
      <c r="CY97" s="59">
        <f ca="1">AVERAGE(OFFSET($CX$3,0,0,'Données projet'!$E$13+1,1))-AVERAGE(OFFSET($H$3,0,0,'Données projet'!$E$13+1,1))</f>
        <v>331.14297110116479</v>
      </c>
      <c r="CZ97" s="59">
        <f t="shared" si="96"/>
        <v>397.33434551047685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38.825480246779165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38.825480246779165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67.655862424869767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255.00000000000006</v>
      </c>
      <c r="DP97" s="17">
        <f>DO97*VLOOKUP('Données projet'!$B$14,Paramètres!$A$1:$I$89,3,0)*VLOOKUP('Données projet'!$B$14,Paramètres!$A$1:$I$89,5,0)</f>
        <v>186.96600000000004</v>
      </c>
      <c r="DQ97" s="13">
        <f t="shared" si="97"/>
        <v>46.868551400324648</v>
      </c>
      <c r="DR97" s="20">
        <f t="shared" si="70"/>
        <v>407.26184368889881</v>
      </c>
      <c r="DS97" s="59">
        <f t="shared" si="71"/>
        <v>692.00000591342132</v>
      </c>
      <c r="DT97" s="59">
        <f ca="1">AVERAGE(OFFSET($DS$3,0,0,'Données projet'!$E$14+1,1))-AVERAGE(OFFSET($H$3,0,0,'Données projet'!$E$14+1,1))</f>
        <v>245.16221536020706</v>
      </c>
      <c r="DU97" s="59">
        <f t="shared" si="98"/>
        <v>222.86730804976878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0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67.655862424869767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319</v>
      </c>
      <c r="EK97" s="17">
        <f>EJ97*VLOOKUP('Données projet'!$B$15,Paramètres!$A$1:$I$89,3,0)*VLOOKUP('Données projet'!$B$15,Paramètres!$A$1:$I$89,5,0)</f>
        <v>253.79640000000001</v>
      </c>
      <c r="EL97" s="13">
        <f t="shared" si="99"/>
        <v>61.39816832228076</v>
      </c>
      <c r="EM97" s="20">
        <f t="shared" si="73"/>
        <v>548.96387316130563</v>
      </c>
      <c r="EN97" s="59">
        <f t="shared" si="74"/>
        <v>833.70203538582814</v>
      </c>
      <c r="EO97" s="59">
        <f ca="1">AVERAGE(OFFSET($EN$3,0,0,'Données projet'!$E$15+1,1))-AVERAGE(OFFSET($H$3,0,0,'Données projet'!$E$15+1,1))</f>
        <v>364.9836612099819</v>
      </c>
      <c r="EP97" s="59">
        <f t="shared" si="100"/>
        <v>354.75746837578413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40.29398930520518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40.29398930520518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67.655862424869767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67.655862424869767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67.655862424869767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2.4290000000000003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8.9063333333333343</v>
      </c>
      <c r="H98" s="66">
        <f t="shared" si="56"/>
        <v>221.04133333333334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67.696527971091768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333</v>
      </c>
      <c r="L98" s="12">
        <f>VLOOKUP(A98,'Données projet'!$A$35:$I$55,9,0)</f>
        <v>6.2</v>
      </c>
      <c r="M98" s="12">
        <f t="array" ref="M98">INDEX(L:L,MIN(IF(ISNUMBER(L98:L294),ROW(L98:L294),"")))</f>
        <v>6.2</v>
      </c>
      <c r="N98" s="13">
        <f>IF('Données projet'!$A$36&gt;35,N97+M98-V97,IF(A98&lt;'Données projet'!$A$36,$K$205^A98,IF(A98='Données projet'!$A$36,'Données projet'!$B$36,N97+M98-V97)))</f>
        <v>332.99999999999989</v>
      </c>
      <c r="O98" s="13">
        <f>N98*VLOOKUP('Données projet'!$B$9,Paramètres!$A$1:$I$89,3,0)*VLOOKUP('Données projet'!$B$9,Paramètres!$A$1:$I$89,5,0)</f>
        <v>301.2983999999999</v>
      </c>
      <c r="P98" s="13">
        <f t="shared" si="87"/>
        <v>71.448589534990518</v>
      </c>
      <c r="Q98" s="20">
        <f t="shared" si="54"/>
        <v>649.20100677344158</v>
      </c>
      <c r="R98" s="59">
        <f t="shared" si="55"/>
        <v>934.08827600077802</v>
      </c>
      <c r="S98" s="59">
        <f ca="1">AVERAGE(OFFSET($R$3,0,0,'Données projet'!$E$9+1,1))-AVERAGE(OFFSET($H$3,0,0,'Données projet'!$E$9+1,1))</f>
        <v>455.60094939086878</v>
      </c>
      <c r="T98" s="59">
        <f t="shared" si="88"/>
        <v>287.49979934947112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28</v>
      </c>
      <c r="W98" s="16">
        <f>IF(ISNA(VLOOKUP(A98,'Données projet'!$A$35:$I$55,5,0)),0%,VLOOKUP(A98,'Données projet'!$A$35:$I$55,5,0)*VLOOKUP('Données projet'!$B$9,Paramètres!$A$1:$I$89,7,0))</f>
        <v>0.43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92.480173764747434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92.480173764747434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67.696527971091768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349.00000000000017</v>
      </c>
      <c r="AJ98" s="13">
        <f>AI98*VLOOKUP('Données projet'!$B$10,Paramètres!$A$1:$I$89,3,0)*VLOOKUP('Données projet'!$B$10,Paramètres!$A$1:$I$89,5,0)</f>
        <v>272.22000000000014</v>
      </c>
      <c r="AK98" s="13">
        <f t="shared" si="89"/>
        <v>65.320184547527205</v>
      </c>
      <c r="AL98" s="20">
        <f t="shared" si="58"/>
        <v>587.88248808694345</v>
      </c>
      <c r="AM98" s="59">
        <f t="shared" si="59"/>
        <v>872.76975731428001</v>
      </c>
      <c r="AN98" s="59">
        <f ca="1">AVERAGE(OFFSET($AM$3,0,0,'Données projet'!$E$10+1,1))-AVERAGE(OFFSET($H$3,0,0,'Données projet'!$E$10+1,1))</f>
        <v>369.26509132111897</v>
      </c>
      <c r="AO98" s="59">
        <f t="shared" si="90"/>
        <v>350.51628439233525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52.826638734121403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52.826638734121403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67.696527971091768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319</v>
      </c>
      <c r="BE98" s="13">
        <f>BD98*VLOOKUP('Données projet'!$B$11,Paramètres!$A$1:$I$89,3,0)*VLOOKUP('Données projet'!$B$11,Paramètres!$A$1:$I$89,5,0)</f>
        <v>308.53680000000003</v>
      </c>
      <c r="BF98" s="13">
        <f t="shared" si="91"/>
        <v>72.963171684496103</v>
      </c>
      <c r="BG98" s="20">
        <f t="shared" si="61"/>
        <v>664.4457840171641</v>
      </c>
      <c r="BH98" s="59">
        <f t="shared" si="62"/>
        <v>949.33305324450066</v>
      </c>
      <c r="BI98" s="59">
        <f ca="1">AVERAGE(OFFSET($BH$3,0,0,'Données projet'!$E$11+1,1))-AVERAGE(OFFSET($H$3,0,0,'Données projet'!$E$11+1,1))</f>
        <v>433.03147896464901</v>
      </c>
      <c r="BJ98" s="59">
        <f t="shared" si="92"/>
        <v>419.62680748045614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38.963100544726949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38.963100544726949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67.696527971091768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267</v>
      </c>
      <c r="BW98" s="12">
        <f>VLOOKUP(A98,'Données projet'!$A$113:$I$133,9,0)</f>
        <v>4.8</v>
      </c>
      <c r="BX98" s="12">
        <f t="array" ref="BX98">INDEX(BW:BW,MIN(IF(ISNUMBER(BW98:BW294),ROW(BW98:BW294),"")))</f>
        <v>4.8</v>
      </c>
      <c r="BY98" s="12">
        <f>IF('Données projet'!$A$114&gt;35,BY97+BX98-CG97,IF(A98&lt;'Données projet'!$A$114,$BV$205^A98,IF(A98='Données projet'!$A$114,'Données projet'!$B$114,BY97+BX98-CG97)))</f>
        <v>266.99999999999994</v>
      </c>
      <c r="BZ98" s="13">
        <f>BY98*VLOOKUP('Données projet'!$B$12,Paramètres!$A$1:$I$89,3,0)*VLOOKUP('Données projet'!$B$12,Paramètres!$A$1:$I$89,5,0)</f>
        <v>254.07719999999992</v>
      </c>
      <c r="CA98" s="13">
        <f t="shared" si="93"/>
        <v>61.458188159552705</v>
      </c>
      <c r="CB98" s="20">
        <f t="shared" si="64"/>
        <v>549.55746771122074</v>
      </c>
      <c r="CC98" s="59">
        <f t="shared" si="65"/>
        <v>834.4447369385573</v>
      </c>
      <c r="CD98" s="59">
        <f ca="1">AVERAGE(OFFSET($CC$3,0,0,'Données projet'!$E$12+1,1))-AVERAGE(OFFSET($H$3,0,0,'Données projet'!$E$12+1,1))</f>
        <v>464.14483532651036</v>
      </c>
      <c r="CE98" s="59">
        <f t="shared" si="94"/>
        <v>478.54999024966878</v>
      </c>
      <c r="CF98" s="15">
        <f>IF(ISNA(VLOOKUP(A98,'Données projet'!$A$113:$I$133,3,0)),0,VLOOKUP(A98,'Données projet'!$A$113:$I$133,3,0))</f>
        <v>18</v>
      </c>
      <c r="CG98" s="15">
        <f>IF(ISNA(VLOOKUP(A98,'Données projet'!$A$113:$I$133,4,0)),0,VLOOKUP(A98,'Données projet'!$A$113:$I$133,4,0))</f>
        <v>23</v>
      </c>
      <c r="CH98" s="16">
        <f>IF(ISNA(VLOOKUP(A98,'Données projet'!$A$113:$I$133,5,0)),0%,VLOOKUP(A98,'Données projet'!$A$113:$I$133,5,0)*VLOOKUP('Données projet'!$B$12,Paramètres!$A$1:$I$89,7,0))</f>
        <v>0.43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93.308306079250087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93.308306079250087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67.696527971091768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249.0000000000002</v>
      </c>
      <c r="CU98" s="17">
        <f>CT98*VLOOKUP('Données projet'!$B$13,Paramètres!$A$1:$I$89,3,0)*VLOOKUP('Données projet'!$B$13,Paramètres!$A$1:$I$89,5,0)</f>
        <v>217.52640000000019</v>
      </c>
      <c r="CV98" s="13">
        <f t="shared" si="95"/>
        <v>53.576907690651304</v>
      </c>
      <c r="CW98" s="20">
        <f t="shared" si="67"/>
        <v>472.17159422788467</v>
      </c>
      <c r="CX98" s="59">
        <f t="shared" si="68"/>
        <v>757.05886345522117</v>
      </c>
      <c r="CY98" s="59">
        <f ca="1">AVERAGE(OFFSET($CX$3,0,0,'Données projet'!$E$13+1,1))-AVERAGE(OFFSET($H$3,0,0,'Données projet'!$E$13+1,1))</f>
        <v>331.14297110116479</v>
      </c>
      <c r="CZ98" s="59">
        <f t="shared" si="96"/>
        <v>397.33434551047685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38.064136260344448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38.064136260344448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67.696527971091768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255.00000000000006</v>
      </c>
      <c r="DP98" s="17">
        <f>DO98*VLOOKUP('Données projet'!$B$14,Paramètres!$A$1:$I$89,3,0)*VLOOKUP('Données projet'!$B$14,Paramètres!$A$1:$I$89,5,0)</f>
        <v>186.96600000000004</v>
      </c>
      <c r="DQ98" s="13">
        <f t="shared" si="97"/>
        <v>46.868551400324648</v>
      </c>
      <c r="DR98" s="20">
        <f t="shared" si="70"/>
        <v>407.26184368889881</v>
      </c>
      <c r="DS98" s="59">
        <f t="shared" si="71"/>
        <v>692.14911291623525</v>
      </c>
      <c r="DT98" s="59">
        <f ca="1">AVERAGE(OFFSET($DS$3,0,0,'Données projet'!$E$14+1,1))-AVERAGE(OFFSET($H$3,0,0,'Données projet'!$E$14+1,1))</f>
        <v>245.16221536020706</v>
      </c>
      <c r="DU98" s="59">
        <f t="shared" si="98"/>
        <v>222.86730804976878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0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67.696527971091768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319</v>
      </c>
      <c r="EK98" s="17">
        <f>EJ98*VLOOKUP('Données projet'!$B$15,Paramètres!$A$1:$I$89,3,0)*VLOOKUP('Données projet'!$B$15,Paramètres!$A$1:$I$89,5,0)</f>
        <v>253.79640000000001</v>
      </c>
      <c r="EL98" s="13">
        <f t="shared" si="99"/>
        <v>61.39816832228076</v>
      </c>
      <c r="EM98" s="20">
        <f t="shared" si="73"/>
        <v>548.96387316130563</v>
      </c>
      <c r="EN98" s="59">
        <f t="shared" si="74"/>
        <v>833.85114238864207</v>
      </c>
      <c r="EO98" s="59">
        <f ca="1">AVERAGE(OFFSET($EN$3,0,0,'Données projet'!$E$15+1,1))-AVERAGE(OFFSET($H$3,0,0,'Données projet'!$E$15+1,1))</f>
        <v>364.9836612099819</v>
      </c>
      <c r="EP98" s="59">
        <f t="shared" si="100"/>
        <v>354.75746837578413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39.503848751836813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39.503848751836813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67.696527971091768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67.696527971091768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67.696527971091768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2.4290000000000003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8.9063333333333343</v>
      </c>
      <c r="H99" s="66">
        <f t="shared" si="56"/>
        <v>221.04133333333334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67.736488061001367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5.6</v>
      </c>
      <c r="N99" s="13">
        <f>IF('Données projet'!$A$36&gt;35,N98+M99-V98,IF(A99&lt;'Données projet'!$A$36,$K$205^A99,IF(A99='Données projet'!$A$36,'Données projet'!$B$36,N98+M99-V98)))</f>
        <v>310.59999999999991</v>
      </c>
      <c r="O99" s="13">
        <f>N99*VLOOKUP('Données projet'!$B$9,Paramètres!$A$1:$I$89,3,0)*VLOOKUP('Données projet'!$B$9,Paramètres!$A$1:$I$89,5,0)</f>
        <v>281.03087999999991</v>
      </c>
      <c r="P99" s="13">
        <f t="shared" si="87"/>
        <v>67.184816842275467</v>
      </c>
      <c r="Q99" s="20">
        <f t="shared" ref="Q99:Q130" si="107">(O99+P99)*0.475*44/12</f>
        <v>606.4756720002963</v>
      </c>
      <c r="R99" s="59">
        <f t="shared" si="55"/>
        <v>891.50946155730139</v>
      </c>
      <c r="S99" s="59">
        <f ca="1">AVERAGE(OFFSET($R$3,0,0,'Données projet'!$E$9+1,1))-AVERAGE(OFFSET($H$3,0,0,'Données projet'!$E$9+1,1))</f>
        <v>455.60094939086878</v>
      </c>
      <c r="T99" s="59">
        <f t="shared" si="88"/>
        <v>287.49979934947112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90.66669396455697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90.66669396455697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67.736488061001367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349.00000000000017</v>
      </c>
      <c r="AJ99" s="13">
        <f>AI99*VLOOKUP('Données projet'!$B$10,Paramètres!$A$1:$I$89,3,0)*VLOOKUP('Données projet'!$B$10,Paramètres!$A$1:$I$89,5,0)</f>
        <v>272.22000000000014</v>
      </c>
      <c r="AK99" s="13">
        <f t="shared" si="89"/>
        <v>65.320184547527205</v>
      </c>
      <c r="AL99" s="20">
        <f t="shared" si="58"/>
        <v>587.88248808694345</v>
      </c>
      <c r="AM99" s="59">
        <f t="shared" si="59"/>
        <v>872.91627764394843</v>
      </c>
      <c r="AN99" s="59">
        <f ca="1">AVERAGE(OFFSET($AM$3,0,0,'Données projet'!$E$10+1,1))-AVERAGE(OFFSET($H$3,0,0,'Données projet'!$E$10+1,1))</f>
        <v>369.26509132111897</v>
      </c>
      <c r="AO99" s="59">
        <f t="shared" si="90"/>
        <v>350.51628439233525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51.790740569613341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51.790740569613341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67.736488061001367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319</v>
      </c>
      <c r="BE99" s="13">
        <f>BD99*VLOOKUP('Données projet'!$B$11,Paramètres!$A$1:$I$89,3,0)*VLOOKUP('Données projet'!$B$11,Paramètres!$A$1:$I$89,5,0)</f>
        <v>308.53680000000003</v>
      </c>
      <c r="BF99" s="13">
        <f t="shared" si="91"/>
        <v>72.963171684496103</v>
      </c>
      <c r="BG99" s="20">
        <f t="shared" si="61"/>
        <v>664.4457840171641</v>
      </c>
      <c r="BH99" s="59">
        <f t="shared" si="62"/>
        <v>949.47957357416908</v>
      </c>
      <c r="BI99" s="59">
        <f ca="1">AVERAGE(OFFSET($BH$3,0,0,'Données projet'!$E$11+1,1))-AVERAGE(OFFSET($H$3,0,0,'Données projet'!$E$11+1,1))</f>
        <v>433.03147896464901</v>
      </c>
      <c r="BJ99" s="59">
        <f t="shared" si="92"/>
        <v>419.62680748045614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38.199057908189573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38.199057908189573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67.736488061001367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4.5999999999999996</v>
      </c>
      <c r="BY99" s="12">
        <f>IF('Données projet'!$A$114&gt;35,BY98+BX99-CG98,IF(A99&lt;'Données projet'!$A$114,$BV$205^A99,IF(A99='Données projet'!$A$114,'Données projet'!$B$114,BY98+BX99-CG98)))</f>
        <v>248.59999999999997</v>
      </c>
      <c r="BZ99" s="13">
        <f>BY99*VLOOKUP('Données projet'!$B$12,Paramètres!$A$1:$I$89,3,0)*VLOOKUP('Données projet'!$B$12,Paramètres!$A$1:$I$89,5,0)</f>
        <v>236.56775999999999</v>
      </c>
      <c r="CA99" s="13">
        <f t="shared" si="93"/>
        <v>57.700449394109818</v>
      </c>
      <c r="CB99" s="20">
        <f t="shared" si="64"/>
        <v>512.51713136140791</v>
      </c>
      <c r="CC99" s="59">
        <f t="shared" si="65"/>
        <v>797.55092091841288</v>
      </c>
      <c r="CD99" s="59">
        <f ca="1">AVERAGE(OFFSET($CC$3,0,0,'Données projet'!$E$12+1,1))-AVERAGE(OFFSET($H$3,0,0,'Données projet'!$E$12+1,1))</f>
        <v>464.14483532651036</v>
      </c>
      <c r="CE99" s="59">
        <f t="shared" si="94"/>
        <v>478.54999024966878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91.478587109483058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91.478587109483058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67.736488061001367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249.0000000000002</v>
      </c>
      <c r="CU99" s="17">
        <f>CT99*VLOOKUP('Données projet'!$B$13,Paramètres!$A$1:$I$89,3,0)*VLOOKUP('Données projet'!$B$13,Paramètres!$A$1:$I$89,5,0)</f>
        <v>217.52640000000019</v>
      </c>
      <c r="CV99" s="13">
        <f t="shared" si="95"/>
        <v>53.576907690651304</v>
      </c>
      <c r="CW99" s="20">
        <f t="shared" si="67"/>
        <v>472.17159422788467</v>
      </c>
      <c r="CX99" s="59">
        <f t="shared" si="68"/>
        <v>757.2053837848897</v>
      </c>
      <c r="CY99" s="59">
        <f ca="1">AVERAGE(OFFSET($CX$3,0,0,'Données projet'!$E$13+1,1))-AVERAGE(OFFSET($H$3,0,0,'Données projet'!$E$13+1,1))</f>
        <v>331.14297110116479</v>
      </c>
      <c r="CZ99" s="59">
        <f t="shared" si="96"/>
        <v>397.33434551047685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37.317721765109738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37.317721765109738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67.736488061001367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255.00000000000006</v>
      </c>
      <c r="DP99" s="17">
        <f>DO99*VLOOKUP('Données projet'!$B$14,Paramètres!$A$1:$I$89,3,0)*VLOOKUP('Données projet'!$B$14,Paramètres!$A$1:$I$89,5,0)</f>
        <v>186.96600000000004</v>
      </c>
      <c r="DQ99" s="13">
        <f t="shared" si="97"/>
        <v>46.868551400324648</v>
      </c>
      <c r="DR99" s="20">
        <f t="shared" si="70"/>
        <v>407.26184368889881</v>
      </c>
      <c r="DS99" s="59">
        <f t="shared" si="71"/>
        <v>692.2956332459039</v>
      </c>
      <c r="DT99" s="59">
        <f ca="1">AVERAGE(OFFSET($DS$3,0,0,'Données projet'!$E$14+1,1))-AVERAGE(OFFSET($H$3,0,0,'Données projet'!$E$14+1,1))</f>
        <v>245.16221536020706</v>
      </c>
      <c r="DU99" s="59">
        <f t="shared" si="98"/>
        <v>222.86730804976878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0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67.736488061001367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319</v>
      </c>
      <c r="EK99" s="17">
        <f>EJ99*VLOOKUP('Données projet'!$B$15,Paramètres!$A$1:$I$89,3,0)*VLOOKUP('Données projet'!$B$15,Paramètres!$A$1:$I$89,5,0)</f>
        <v>253.79640000000001</v>
      </c>
      <c r="EL99" s="13">
        <f t="shared" si="99"/>
        <v>61.39816832228076</v>
      </c>
      <c r="EM99" s="20">
        <f t="shared" si="73"/>
        <v>548.96387316130563</v>
      </c>
      <c r="EN99" s="59">
        <f t="shared" si="74"/>
        <v>833.99766271831072</v>
      </c>
      <c r="EO99" s="59">
        <f ca="1">AVERAGE(OFFSET($EN$3,0,0,'Données projet'!$E$15+1,1))-AVERAGE(OFFSET($H$3,0,0,'Données projet'!$E$15+1,1))</f>
        <v>364.9836612099819</v>
      </c>
      <c r="EP99" s="59">
        <f t="shared" si="100"/>
        <v>354.75746837578413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38.729202372781849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38.729202372781849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67.736488061001367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67.736488061001367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67.736488061001367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2.4290000000000003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8.9063333333333343</v>
      </c>
      <c r="H100" s="66">
        <f t="shared" si="56"/>
        <v>221.04133333333334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67.775754932688415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5.6</v>
      </c>
      <c r="N100" s="13">
        <f>IF('Données projet'!$A$36&gt;35,N99+M100-V99,IF(A100&lt;'Données projet'!$A$36,$K$205^A100,IF(A100='Données projet'!$A$36,'Données projet'!$B$36,N99+M100-V99)))</f>
        <v>316.19999999999993</v>
      </c>
      <c r="O100" s="13">
        <f>N100*VLOOKUP('Données projet'!$B$9,Paramètres!$A$1:$I$89,3,0)*VLOOKUP('Données projet'!$B$9,Paramètres!$A$1:$I$89,5,0)</f>
        <v>286.09775999999994</v>
      </c>
      <c r="P100" s="13">
        <f t="shared" si="87"/>
        <v>68.254020651723678</v>
      </c>
      <c r="Q100" s="20">
        <f t="shared" si="107"/>
        <v>617.16268463508527</v>
      </c>
      <c r="R100" s="59">
        <f t="shared" si="55"/>
        <v>902.34045272160938</v>
      </c>
      <c r="S100" s="59">
        <f ca="1">AVERAGE(OFFSET($R$3,0,0,'Données projet'!$E$9+1,1))-AVERAGE(OFFSET($H$3,0,0,'Données projet'!$E$9+1,1))</f>
        <v>455.60094939086878</v>
      </c>
      <c r="T100" s="59">
        <f t="shared" si="88"/>
        <v>287.49979934947112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88.888775397134779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88.888775397134779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67.775754932688415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349.00000000000017</v>
      </c>
      <c r="AJ100" s="13">
        <f>AI100*VLOOKUP('Données projet'!$B$10,Paramètres!$A$1:$I$89,3,0)*VLOOKUP('Données projet'!$B$10,Paramètres!$A$1:$I$89,5,0)</f>
        <v>272.22000000000014</v>
      </c>
      <c r="AK100" s="13">
        <f t="shared" si="89"/>
        <v>65.320184547527205</v>
      </c>
      <c r="AL100" s="20">
        <f t="shared" si="58"/>
        <v>587.88248808694345</v>
      </c>
      <c r="AM100" s="59">
        <f t="shared" si="59"/>
        <v>873.06025617346768</v>
      </c>
      <c r="AN100" s="59">
        <f ca="1">AVERAGE(OFFSET($AM$3,0,0,'Données projet'!$E$10+1,1))-AVERAGE(OFFSET($H$3,0,0,'Données projet'!$E$10+1,1))</f>
        <v>369.26509132111897</v>
      </c>
      <c r="AO100" s="59">
        <f t="shared" si="90"/>
        <v>350.51628439233525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50.775155736275792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50.775155736275792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67.775754932688415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319</v>
      </c>
      <c r="BE100" s="13">
        <f>BD100*VLOOKUP('Données projet'!$B$11,Paramètres!$A$1:$I$89,3,0)*VLOOKUP('Données projet'!$B$11,Paramètres!$A$1:$I$89,5,0)</f>
        <v>308.53680000000003</v>
      </c>
      <c r="BF100" s="13">
        <f t="shared" si="91"/>
        <v>72.963171684496103</v>
      </c>
      <c r="BG100" s="20">
        <f t="shared" si="61"/>
        <v>664.4457840171641</v>
      </c>
      <c r="BH100" s="59">
        <f t="shared" si="62"/>
        <v>949.62355210368833</v>
      </c>
      <c r="BI100" s="59">
        <f ca="1">AVERAGE(OFFSET($BH$3,0,0,'Données projet'!$E$11+1,1))-AVERAGE(OFFSET($H$3,0,0,'Données projet'!$E$11+1,1))</f>
        <v>433.03147896464901</v>
      </c>
      <c r="BJ100" s="59">
        <f t="shared" si="92"/>
        <v>419.62680748045614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37.4499976817347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37.4499976817347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67.775754932688415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4.5999999999999996</v>
      </c>
      <c r="BY100" s="12">
        <f>IF('Données projet'!$A$114&gt;35,BY99+BX100-CG99,IF(A100&lt;'Données projet'!$A$114,$BV$205^A100,IF(A100='Données projet'!$A$114,'Données projet'!$B$114,BY99+BX100-CG99)))</f>
        <v>253.19999999999996</v>
      </c>
      <c r="BZ100" s="13">
        <f>BY100*VLOOKUP('Données projet'!$B$12,Paramètres!$A$1:$I$89,3,0)*VLOOKUP('Données projet'!$B$12,Paramètres!$A$1:$I$89,5,0)</f>
        <v>240.94511999999997</v>
      </c>
      <c r="CA100" s="13">
        <f t="shared" si="93"/>
        <v>58.642831116957332</v>
      </c>
      <c r="CB100" s="20">
        <f t="shared" si="64"/>
        <v>521.78234819536726</v>
      </c>
      <c r="CC100" s="59">
        <f t="shared" si="65"/>
        <v>806.96011628189149</v>
      </c>
      <c r="CD100" s="59">
        <f ca="1">AVERAGE(OFFSET($CC$3,0,0,'Données projet'!$E$12+1,1))-AVERAGE(OFFSET($H$3,0,0,'Données projet'!$E$12+1,1))</f>
        <v>464.14483532651036</v>
      </c>
      <c r="CE100" s="59">
        <f t="shared" si="94"/>
        <v>478.54999024966878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89.684747812694795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89.684747812694795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67.775754932688415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249.0000000000002</v>
      </c>
      <c r="CU100" s="17">
        <f>CT100*VLOOKUP('Données projet'!$B$13,Paramètres!$A$1:$I$89,3,0)*VLOOKUP('Données projet'!$B$13,Paramètres!$A$1:$I$89,5,0)</f>
        <v>217.52640000000019</v>
      </c>
      <c r="CV100" s="13">
        <f t="shared" si="95"/>
        <v>53.576907690651304</v>
      </c>
      <c r="CW100" s="20">
        <f t="shared" si="67"/>
        <v>472.17159422788467</v>
      </c>
      <c r="CX100" s="59">
        <f t="shared" si="68"/>
        <v>757.34936231440884</v>
      </c>
      <c r="CY100" s="59">
        <f ca="1">AVERAGE(OFFSET($CX$3,0,0,'Données projet'!$E$13+1,1))-AVERAGE(OFFSET($H$3,0,0,'Données projet'!$E$13+1,1))</f>
        <v>331.14297110116479</v>
      </c>
      <c r="CZ100" s="59">
        <f t="shared" si="96"/>
        <v>397.33434551047685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36.585944002858696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36.585944002858696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67.775754932688415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255.00000000000006</v>
      </c>
      <c r="DP100" s="17">
        <f>DO100*VLOOKUP('Données projet'!$B$14,Paramètres!$A$1:$I$89,3,0)*VLOOKUP('Données projet'!$B$14,Paramètres!$A$1:$I$89,5,0)</f>
        <v>186.96600000000004</v>
      </c>
      <c r="DQ100" s="13">
        <f t="shared" si="97"/>
        <v>46.868551400324648</v>
      </c>
      <c r="DR100" s="20">
        <f t="shared" si="70"/>
        <v>407.26184368889881</v>
      </c>
      <c r="DS100" s="59">
        <f t="shared" si="71"/>
        <v>692.43961177542292</v>
      </c>
      <c r="DT100" s="59">
        <f ca="1">AVERAGE(OFFSET($DS$3,0,0,'Données projet'!$E$14+1,1))-AVERAGE(OFFSET($H$3,0,0,'Données projet'!$E$14+1,1))</f>
        <v>245.16221536020706</v>
      </c>
      <c r="DU100" s="59">
        <f t="shared" si="98"/>
        <v>222.86730804976878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0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67.775754932688415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319</v>
      </c>
      <c r="EK100" s="17">
        <f>EJ100*VLOOKUP('Données projet'!$B$15,Paramètres!$A$1:$I$89,3,0)*VLOOKUP('Données projet'!$B$15,Paramètres!$A$1:$I$89,5,0)</f>
        <v>253.79640000000001</v>
      </c>
      <c r="EL100" s="13">
        <f t="shared" si="99"/>
        <v>61.39816832228076</v>
      </c>
      <c r="EM100" s="20">
        <f t="shared" si="73"/>
        <v>548.96387316130563</v>
      </c>
      <c r="EN100" s="59">
        <f t="shared" si="74"/>
        <v>834.14164124782974</v>
      </c>
      <c r="EO100" s="59">
        <f ca="1">AVERAGE(OFFSET($EN$3,0,0,'Données projet'!$E$15+1,1))-AVERAGE(OFFSET($H$3,0,0,'Données projet'!$E$15+1,1))</f>
        <v>364.9836612099819</v>
      </c>
      <c r="EP100" s="59">
        <f t="shared" si="100"/>
        <v>354.75746837578413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37.96974633673252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37.96974633673252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67.775754932688415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67.775754932688415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67.775754932688415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2.4290000000000003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8.9063333333333343</v>
      </c>
      <c r="H101" s="66">
        <f t="shared" si="56"/>
        <v>221.04133333333334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67.814340611939258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5.6</v>
      </c>
      <c r="N101" s="13">
        <f>IF('Données projet'!$A$36&gt;35,N100+M101-V100,IF(A101&lt;'Données projet'!$A$36,$K$205^A101,IF(A101='Données projet'!$A$36,'Données projet'!$B$36,N100+M101-V100)))</f>
        <v>321.79999999999995</v>
      </c>
      <c r="O101" s="13">
        <f>N101*VLOOKUP('Données projet'!$B$9,Paramètres!$A$1:$I$89,3,0)*VLOOKUP('Données projet'!$B$9,Paramètres!$A$1:$I$89,5,0)</f>
        <v>291.16463999999991</v>
      </c>
      <c r="P101" s="13">
        <f t="shared" si="87"/>
        <v>69.321022467464644</v>
      </c>
      <c r="Q101" s="20">
        <f t="shared" si="107"/>
        <v>627.84586213083401</v>
      </c>
      <c r="R101" s="59">
        <f t="shared" si="55"/>
        <v>913.1651110412779</v>
      </c>
      <c r="S101" s="59">
        <f ca="1">AVERAGE(OFFSET($R$3,0,0,'Données projet'!$E$9+1,1))-AVERAGE(OFFSET($H$3,0,0,'Données projet'!$E$9+1,1))</f>
        <v>455.60094939086878</v>
      </c>
      <c r="T101" s="59">
        <f t="shared" si="88"/>
        <v>287.49979934947112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87.145720728396498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87.145720728396498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67.814340611939258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349.00000000000017</v>
      </c>
      <c r="AJ101" s="13">
        <f>AI101*VLOOKUP('Données projet'!$B$10,Paramètres!$A$1:$I$89,3,0)*VLOOKUP('Données projet'!$B$10,Paramètres!$A$1:$I$89,5,0)</f>
        <v>272.22000000000014</v>
      </c>
      <c r="AK101" s="13">
        <f t="shared" si="89"/>
        <v>65.320184547527205</v>
      </c>
      <c r="AL101" s="20">
        <f t="shared" si="58"/>
        <v>587.88248808694345</v>
      </c>
      <c r="AM101" s="59">
        <f t="shared" si="59"/>
        <v>873.20173699738734</v>
      </c>
      <c r="AN101" s="59">
        <f ca="1">AVERAGE(OFFSET($AM$3,0,0,'Données projet'!$E$10+1,1))-AVERAGE(OFFSET($H$3,0,0,'Données projet'!$E$10+1,1))</f>
        <v>369.26509132111897</v>
      </c>
      <c r="AO101" s="59">
        <f t="shared" si="90"/>
        <v>350.51628439233525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49.779485902074413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49.779485902074413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67.814340611939258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319</v>
      </c>
      <c r="BE101" s="13">
        <f>BD101*VLOOKUP('Données projet'!$B$11,Paramètres!$A$1:$I$89,3,0)*VLOOKUP('Données projet'!$B$11,Paramètres!$A$1:$I$89,5,0)</f>
        <v>308.53680000000003</v>
      </c>
      <c r="BF101" s="13">
        <f t="shared" si="91"/>
        <v>72.963171684496103</v>
      </c>
      <c r="BG101" s="20">
        <f t="shared" si="61"/>
        <v>664.4457840171641</v>
      </c>
      <c r="BH101" s="59">
        <f t="shared" si="62"/>
        <v>949.76503292760799</v>
      </c>
      <c r="BI101" s="59">
        <f ca="1">AVERAGE(OFFSET($BH$3,0,0,'Données projet'!$E$11+1,1))-AVERAGE(OFFSET($H$3,0,0,'Données projet'!$E$11+1,1))</f>
        <v>433.03147896464901</v>
      </c>
      <c r="BJ101" s="59">
        <f t="shared" si="92"/>
        <v>419.62680748045614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36.715626069438983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36.715626069438983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67.814340611939258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4.5999999999999996</v>
      </c>
      <c r="BY101" s="12">
        <f>IF('Données projet'!$A$114&gt;35,BY100+BX101-CG100,IF(A101&lt;'Données projet'!$A$114,$BV$205^A101,IF(A101='Données projet'!$A$114,'Données projet'!$B$114,BY100+BX101-CG100)))</f>
        <v>257.79999999999995</v>
      </c>
      <c r="BZ101" s="13">
        <f>BY101*VLOOKUP('Données projet'!$B$12,Paramètres!$A$1:$I$89,3,0)*VLOOKUP('Données projet'!$B$12,Paramètres!$A$1:$I$89,5,0)</f>
        <v>245.32247999999998</v>
      </c>
      <c r="CA101" s="13">
        <f t="shared" si="93"/>
        <v>59.583221982635983</v>
      </c>
      <c r="CB101" s="20">
        <f t="shared" si="64"/>
        <v>531.04409761975751</v>
      </c>
      <c r="CC101" s="59">
        <f t="shared" si="65"/>
        <v>816.3633465302014</v>
      </c>
      <c r="CD101" s="59">
        <f ca="1">AVERAGE(OFFSET($CC$3,0,0,'Données projet'!$E$12+1,1))-AVERAGE(OFFSET($H$3,0,0,'Données projet'!$E$12+1,1))</f>
        <v>464.14483532651036</v>
      </c>
      <c r="CE101" s="59">
        <f t="shared" si="94"/>
        <v>478.54999024966878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87.926084610382617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87.926084610382617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67.814340611939258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249.0000000000002</v>
      </c>
      <c r="CU101" s="17">
        <f>CT101*VLOOKUP('Données projet'!$B$13,Paramètres!$A$1:$I$89,3,0)*VLOOKUP('Données projet'!$B$13,Paramètres!$A$1:$I$89,5,0)</f>
        <v>217.52640000000019</v>
      </c>
      <c r="CV101" s="13">
        <f t="shared" si="95"/>
        <v>53.576907690651304</v>
      </c>
      <c r="CW101" s="20">
        <f t="shared" si="67"/>
        <v>472.17159422788467</v>
      </c>
      <c r="CX101" s="59">
        <f t="shared" si="68"/>
        <v>757.49084313832861</v>
      </c>
      <c r="CY101" s="59">
        <f ca="1">AVERAGE(OFFSET($CX$3,0,0,'Données projet'!$E$13+1,1))-AVERAGE(OFFSET($H$3,0,0,'Données projet'!$E$13+1,1))</f>
        <v>331.14297110116479</v>
      </c>
      <c r="CZ101" s="59">
        <f t="shared" si="96"/>
        <v>397.33434551047685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35.868515956185036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35.868515956185036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67.814340611939258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255.00000000000006</v>
      </c>
      <c r="DP101" s="17">
        <f>DO101*VLOOKUP('Données projet'!$B$14,Paramètres!$A$1:$I$89,3,0)*VLOOKUP('Données projet'!$B$14,Paramètres!$A$1:$I$89,5,0)</f>
        <v>186.96600000000004</v>
      </c>
      <c r="DQ101" s="13">
        <f t="shared" si="97"/>
        <v>46.868551400324648</v>
      </c>
      <c r="DR101" s="20">
        <f t="shared" si="70"/>
        <v>407.26184368889881</v>
      </c>
      <c r="DS101" s="59">
        <f t="shared" si="71"/>
        <v>692.58109259934281</v>
      </c>
      <c r="DT101" s="59">
        <f ca="1">AVERAGE(OFFSET($DS$3,0,0,'Données projet'!$E$14+1,1))-AVERAGE(OFFSET($H$3,0,0,'Données projet'!$E$14+1,1))</f>
        <v>245.16221536020706</v>
      </c>
      <c r="DU101" s="59">
        <f t="shared" si="98"/>
        <v>222.86730804976878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0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67.814340611939258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319</v>
      </c>
      <c r="EK101" s="17">
        <f>EJ101*VLOOKUP('Données projet'!$B$15,Paramètres!$A$1:$I$89,3,0)*VLOOKUP('Données projet'!$B$15,Paramètres!$A$1:$I$89,5,0)</f>
        <v>253.79640000000001</v>
      </c>
      <c r="EL101" s="13">
        <f t="shared" si="99"/>
        <v>61.39816832228076</v>
      </c>
      <c r="EM101" s="20">
        <f t="shared" si="73"/>
        <v>548.96387316130563</v>
      </c>
      <c r="EN101" s="59">
        <f t="shared" si="74"/>
        <v>834.28312207174963</v>
      </c>
      <c r="EO101" s="59">
        <f ca="1">AVERAGE(OFFSET($EN$3,0,0,'Données projet'!$E$15+1,1))-AVERAGE(OFFSET($H$3,0,0,'Données projet'!$E$15+1,1))</f>
        <v>364.9836612099819</v>
      </c>
      <c r="EP101" s="59">
        <f t="shared" si="100"/>
        <v>354.75746837578413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37.22518277032767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37.22518277032767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67.814340611939258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67.814340611939258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67.814340611939258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2.4290000000000003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8.9063333333333343</v>
      </c>
      <c r="H102" s="66">
        <f t="shared" si="56"/>
        <v>221.04133333333334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67.852256915919753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5.6</v>
      </c>
      <c r="N102" s="13">
        <f>IF('Données projet'!$A$36&gt;35,N101+M102-V101,IF(A102&lt;'Données projet'!$A$36,$K$205^A102,IF(A102='Données projet'!$A$36,'Données projet'!$B$36,N101+M102-V101)))</f>
        <v>327.39999999999998</v>
      </c>
      <c r="O102" s="13">
        <f>N102*VLOOKUP('Données projet'!$B$9,Paramètres!$A$1:$I$89,3,0)*VLOOKUP('Données projet'!$B$9,Paramètres!$A$1:$I$89,5,0)</f>
        <v>296.23151999999993</v>
      </c>
      <c r="P102" s="13">
        <f t="shared" si="87"/>
        <v>70.385865030263986</v>
      </c>
      <c r="Q102" s="20">
        <f t="shared" si="107"/>
        <v>638.52527892770956</v>
      </c>
      <c r="R102" s="59">
        <f t="shared" si="55"/>
        <v>923.98355428608193</v>
      </c>
      <c r="S102" s="59">
        <f ca="1">AVERAGE(OFFSET($R$3,0,0,'Données projet'!$E$9+1,1))-AVERAGE(OFFSET($H$3,0,0,'Données projet'!$E$9+1,1))</f>
        <v>455.60094939086878</v>
      </c>
      <c r="T102" s="59">
        <f t="shared" si="88"/>
        <v>287.49979934947112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85.436846298553803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85.436846298553803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67.852256915919753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349.00000000000017</v>
      </c>
      <c r="AJ102" s="13">
        <f>AI102*VLOOKUP('Données projet'!$B$10,Paramètres!$A$1:$I$89,3,0)*VLOOKUP('Données projet'!$B$10,Paramètres!$A$1:$I$89,5,0)</f>
        <v>272.22000000000014</v>
      </c>
      <c r="AK102" s="13">
        <f t="shared" si="89"/>
        <v>65.320184547527205</v>
      </c>
      <c r="AL102" s="20">
        <f t="shared" si="58"/>
        <v>587.88248808694345</v>
      </c>
      <c r="AM102" s="59">
        <f t="shared" si="59"/>
        <v>873.34076344531582</v>
      </c>
      <c r="AN102" s="59">
        <f ca="1">AVERAGE(OFFSET($AM$3,0,0,'Données projet'!$E$10+1,1))-AVERAGE(OFFSET($H$3,0,0,'Données projet'!$E$10+1,1))</f>
        <v>369.26509132111897</v>
      </c>
      <c r="AO102" s="59">
        <f t="shared" si="90"/>
        <v>350.51628439233525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48.803340546023087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48.803340546023087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67.852256915919753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319</v>
      </c>
      <c r="BE102" s="13">
        <f>BD102*VLOOKUP('Données projet'!$B$11,Paramètres!$A$1:$I$89,3,0)*VLOOKUP('Données projet'!$B$11,Paramètres!$A$1:$I$89,5,0)</f>
        <v>308.53680000000003</v>
      </c>
      <c r="BF102" s="13">
        <f t="shared" si="91"/>
        <v>72.963171684496103</v>
      </c>
      <c r="BG102" s="20">
        <f t="shared" si="61"/>
        <v>664.4457840171641</v>
      </c>
      <c r="BH102" s="59">
        <f t="shared" si="62"/>
        <v>949.90405937553646</v>
      </c>
      <c r="BI102" s="59">
        <f ca="1">AVERAGE(OFFSET($BH$3,0,0,'Données projet'!$E$11+1,1))-AVERAGE(OFFSET($H$3,0,0,'Données projet'!$E$11+1,1))</f>
        <v>433.03147896464901</v>
      </c>
      <c r="BJ102" s="59">
        <f t="shared" si="92"/>
        <v>419.62680748045614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35.995655036537933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35.995655036537933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67.852256915919753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4.5999999999999996</v>
      </c>
      <c r="BY102" s="12">
        <f>IF('Données projet'!$A$114&gt;35,BY101+BX102-CG101,IF(A102&lt;'Données projet'!$A$114,$BV$205^A102,IF(A102='Données projet'!$A$114,'Données projet'!$B$114,BY101+BX102-CG101)))</f>
        <v>262.39999999999998</v>
      </c>
      <c r="BZ102" s="13">
        <f>BY102*VLOOKUP('Données projet'!$B$12,Paramètres!$A$1:$I$89,3,0)*VLOOKUP('Données projet'!$B$12,Paramètres!$A$1:$I$89,5,0)</f>
        <v>249.69983999999999</v>
      </c>
      <c r="CA102" s="13">
        <f t="shared" si="93"/>
        <v>60.521661612597903</v>
      </c>
      <c r="CB102" s="20">
        <f t="shared" si="64"/>
        <v>540.30244864194128</v>
      </c>
      <c r="CC102" s="59">
        <f t="shared" si="65"/>
        <v>825.76072400031376</v>
      </c>
      <c r="CD102" s="59">
        <f ca="1">AVERAGE(OFFSET($CC$3,0,0,'Données projet'!$E$12+1,1))-AVERAGE(OFFSET($H$3,0,0,'Données projet'!$E$12+1,1))</f>
        <v>464.14483532651036</v>
      </c>
      <c r="CE102" s="59">
        <f t="shared" si="94"/>
        <v>478.54999024966878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86.201907720789137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86.201907720789137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67.852256915919753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249.0000000000002</v>
      </c>
      <c r="CU102" s="17">
        <f>CT102*VLOOKUP('Données projet'!$B$13,Paramètres!$A$1:$I$89,3,0)*VLOOKUP('Données projet'!$B$13,Paramètres!$A$1:$I$89,5,0)</f>
        <v>217.52640000000019</v>
      </c>
      <c r="CV102" s="13">
        <f t="shared" si="95"/>
        <v>53.576907690651304</v>
      </c>
      <c r="CW102" s="20">
        <f t="shared" si="67"/>
        <v>472.17159422788467</v>
      </c>
      <c r="CX102" s="59">
        <f t="shared" si="68"/>
        <v>757.62986958625709</v>
      </c>
      <c r="CY102" s="59">
        <f ca="1">AVERAGE(OFFSET($CX$3,0,0,'Données projet'!$E$13+1,1))-AVERAGE(OFFSET($H$3,0,0,'Données projet'!$E$13+1,1))</f>
        <v>331.14297110116479</v>
      </c>
      <c r="CZ102" s="59">
        <f t="shared" si="96"/>
        <v>397.33434551047685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35.165156235918744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35.165156235918744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67.852256915919753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255.00000000000006</v>
      </c>
      <c r="DP102" s="17">
        <f>DO102*VLOOKUP('Données projet'!$B$14,Paramètres!$A$1:$I$89,3,0)*VLOOKUP('Données projet'!$B$14,Paramètres!$A$1:$I$89,5,0)</f>
        <v>186.96600000000004</v>
      </c>
      <c r="DQ102" s="13">
        <f t="shared" si="97"/>
        <v>46.868551400324648</v>
      </c>
      <c r="DR102" s="20">
        <f t="shared" si="70"/>
        <v>407.26184368889881</v>
      </c>
      <c r="DS102" s="59">
        <f t="shared" si="71"/>
        <v>692.72011904727128</v>
      </c>
      <c r="DT102" s="59">
        <f ca="1">AVERAGE(OFFSET($DS$3,0,0,'Données projet'!$E$14+1,1))-AVERAGE(OFFSET($H$3,0,0,'Données projet'!$E$14+1,1))</f>
        <v>245.16221536020706</v>
      </c>
      <c r="DU102" s="59">
        <f t="shared" si="98"/>
        <v>222.86730804976878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0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67.852256915919753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319</v>
      </c>
      <c r="EK102" s="17">
        <f>EJ102*VLOOKUP('Données projet'!$B$15,Paramètres!$A$1:$I$89,3,0)*VLOOKUP('Données projet'!$B$15,Paramètres!$A$1:$I$89,5,0)</f>
        <v>253.79640000000001</v>
      </c>
      <c r="EL102" s="13">
        <f t="shared" si="99"/>
        <v>61.39816832228076</v>
      </c>
      <c r="EM102" s="20">
        <f t="shared" si="73"/>
        <v>548.96387316130563</v>
      </c>
      <c r="EN102" s="59">
        <f t="shared" si="74"/>
        <v>834.4221485196781</v>
      </c>
      <c r="EO102" s="59">
        <f ca="1">AVERAGE(OFFSET($EN$3,0,0,'Données projet'!$E$15+1,1))-AVERAGE(OFFSET($H$3,0,0,'Données projet'!$E$15+1,1))</f>
        <v>364.9836612099819</v>
      </c>
      <c r="EP102" s="59">
        <f t="shared" si="100"/>
        <v>354.75746837578413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36.495219641321093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36.495219641321093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67.852256915919753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67.852256915919753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67.852256915919753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2.4290000000000003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8.9063333333333343</v>
      </c>
      <c r="H103" s="66">
        <f t="shared" si="56"/>
        <v>221.04133333333334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67.889515456794342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333</v>
      </c>
      <c r="L103" s="12">
        <f>VLOOKUP(A103,'Données projet'!$A$35:$I$55,9,0)</f>
        <v>5.6</v>
      </c>
      <c r="M103" s="12">
        <f t="array" ref="M103">INDEX(L:L,MIN(IF(ISNUMBER(L103:L299),ROW(L103:L299),"")))</f>
        <v>5.6</v>
      </c>
      <c r="N103" s="13">
        <f>IF('Données projet'!$A$36&gt;35,N102+M103-V102,IF(A103&lt;'Données projet'!$A$36,$K$205^A103,IF(A103='Données projet'!$A$36,'Données projet'!$B$36,N102+M103-V102)))</f>
        <v>333</v>
      </c>
      <c r="O103" s="13">
        <f>N103*VLOOKUP('Données projet'!$B$9,Paramètres!$A$1:$I$89,3,0)*VLOOKUP('Données projet'!$B$9,Paramètres!$A$1:$I$89,5,0)</f>
        <v>301.29840000000002</v>
      </c>
      <c r="P103" s="13">
        <f t="shared" si="87"/>
        <v>71.448589534990518</v>
      </c>
      <c r="Q103" s="20">
        <f t="shared" si="107"/>
        <v>649.2010067734418</v>
      </c>
      <c r="R103" s="59">
        <f t="shared" si="55"/>
        <v>934.79589678168782</v>
      </c>
      <c r="S103" s="59">
        <f ca="1">AVERAGE(OFFSET($R$3,0,0,'Données projet'!$E$9+1,1))-AVERAGE(OFFSET($H$3,0,0,'Données projet'!$E$9+1,1))</f>
        <v>455.60094939086878</v>
      </c>
      <c r="T103" s="59">
        <f t="shared" si="88"/>
        <v>287.49979934947112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27</v>
      </c>
      <c r="W103" s="16">
        <f>IF(ISNA(VLOOKUP(A103,'Données projet'!$A$35:$I$55,5,0)),0%,VLOOKUP(A103,'Données projet'!$A$35:$I$55,5,0)*VLOOKUP('Données projet'!$B$9,Paramètres!$A$1:$I$89,7,0))</f>
        <v>0.43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95.374147503020254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95.374147503020254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67.889515456794342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349.00000000000017</v>
      </c>
      <c r="AJ103" s="13">
        <f>AI103*VLOOKUP('Données projet'!$B$10,Paramètres!$A$1:$I$89,3,0)*VLOOKUP('Données projet'!$B$10,Paramètres!$A$1:$I$89,5,0)</f>
        <v>272.22000000000014</v>
      </c>
      <c r="AK103" s="13">
        <f t="shared" si="89"/>
        <v>65.320184547527205</v>
      </c>
      <c r="AL103" s="20">
        <f t="shared" si="58"/>
        <v>587.88248808694345</v>
      </c>
      <c r="AM103" s="59">
        <f t="shared" si="59"/>
        <v>873.47737809518935</v>
      </c>
      <c r="AN103" s="59">
        <f ca="1">AVERAGE(OFFSET($AM$3,0,0,'Données projet'!$E$10+1,1))-AVERAGE(OFFSET($H$3,0,0,'Données projet'!$E$10+1,1))</f>
        <v>369.26509132111897</v>
      </c>
      <c r="AO103" s="59">
        <f t="shared" si="90"/>
        <v>350.51628439233525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47.846336805014047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47.846336805014047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67.889515456794342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319</v>
      </c>
      <c r="BE103" s="13">
        <f>BD103*VLOOKUP('Données projet'!$B$11,Paramètres!$A$1:$I$89,3,0)*VLOOKUP('Données projet'!$B$11,Paramètres!$A$1:$I$89,5,0)</f>
        <v>308.53680000000003</v>
      </c>
      <c r="BF103" s="13">
        <f t="shared" si="91"/>
        <v>72.963171684496103</v>
      </c>
      <c r="BG103" s="20">
        <f t="shared" si="61"/>
        <v>664.4457840171641</v>
      </c>
      <c r="BH103" s="59">
        <f t="shared" si="62"/>
        <v>950.04067402541</v>
      </c>
      <c r="BI103" s="59">
        <f ca="1">AVERAGE(OFFSET($BH$3,0,0,'Données projet'!$E$11+1,1))-AVERAGE(OFFSET($H$3,0,0,'Données projet'!$E$11+1,1))</f>
        <v>433.03147896464901</v>
      </c>
      <c r="BJ103" s="59">
        <f t="shared" si="92"/>
        <v>419.62680748045614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35.289802196453103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35.289802196453103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67.889515456794342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267</v>
      </c>
      <c r="BW103" s="12">
        <f>VLOOKUP(A103,'Données projet'!$A$113:$I$133,9,0)</f>
        <v>4.5999999999999996</v>
      </c>
      <c r="BX103" s="12">
        <f t="array" ref="BX103">INDEX(BW:BW,MIN(IF(ISNUMBER(BW103:BW299),ROW(BW103:BW299),"")))</f>
        <v>4.5999999999999996</v>
      </c>
      <c r="BY103" s="12">
        <f>IF('Données projet'!$A$114&gt;35,BY102+BX103-CG102,IF(A103&lt;'Données projet'!$A$114,$BV$205^A103,IF(A103='Données projet'!$A$114,'Données projet'!$B$114,BY102+BX103-CG102)))</f>
        <v>267</v>
      </c>
      <c r="BZ103" s="13">
        <f>BY103*VLOOKUP('Données projet'!$B$12,Paramètres!$A$1:$I$89,3,0)*VLOOKUP('Données projet'!$B$12,Paramètres!$A$1:$I$89,5,0)</f>
        <v>254.0772</v>
      </c>
      <c r="CA103" s="13">
        <f t="shared" si="93"/>
        <v>61.458188159552755</v>
      </c>
      <c r="CB103" s="20">
        <f t="shared" si="64"/>
        <v>549.55746771122097</v>
      </c>
      <c r="CC103" s="59">
        <f t="shared" si="65"/>
        <v>835.15235771946686</v>
      </c>
      <c r="CD103" s="59">
        <f ca="1">AVERAGE(OFFSET($CC$3,0,0,'Données projet'!$E$12+1,1))-AVERAGE(OFFSET($H$3,0,0,'Données projet'!$E$12+1,1))</f>
        <v>464.14483532651036</v>
      </c>
      <c r="CE103" s="59">
        <f t="shared" si="94"/>
        <v>478.54999024966878</v>
      </c>
      <c r="CF103" s="15">
        <f>IF(ISNA(VLOOKUP(A103,'Données projet'!$A$113:$I$133,3,0)),0,VLOOKUP(A103,'Données projet'!$A$113:$I$133,3,0))</f>
        <v>19</v>
      </c>
      <c r="CG103" s="15">
        <f>IF(ISNA(VLOOKUP(A103,'Données projet'!$A$113:$I$133,4,0)),0,VLOOKUP(A103,'Données projet'!$A$113:$I$133,4,0))</f>
        <v>22</v>
      </c>
      <c r="CH103" s="16">
        <f>IF(ISNA(VLOOKUP(A103,'Données projet'!$A$113:$I$133,5,0)),0%,VLOOKUP(A103,'Données projet'!$A$113:$I$133,5,0)*VLOOKUP('Données projet'!$B$12,Paramètres!$A$1:$I$89,7,0))</f>
        <v>0.43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94.463135588883773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94.463135588883773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67.889515456794342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249.0000000000002</v>
      </c>
      <c r="CU103" s="17">
        <f>CT103*VLOOKUP('Données projet'!$B$13,Paramètres!$A$1:$I$89,3,0)*VLOOKUP('Données projet'!$B$13,Paramètres!$A$1:$I$89,5,0)</f>
        <v>217.52640000000019</v>
      </c>
      <c r="CV103" s="13">
        <f t="shared" si="95"/>
        <v>53.576907690651304</v>
      </c>
      <c r="CW103" s="20">
        <f t="shared" si="67"/>
        <v>472.17159422788467</v>
      </c>
      <c r="CX103" s="59">
        <f t="shared" si="68"/>
        <v>757.76648423613062</v>
      </c>
      <c r="CY103" s="59">
        <f ca="1">AVERAGE(OFFSET($CX$3,0,0,'Données projet'!$E$13+1,1))-AVERAGE(OFFSET($H$3,0,0,'Données projet'!$E$13+1,1))</f>
        <v>331.14297110116479</v>
      </c>
      <c r="CZ103" s="59">
        <f t="shared" si="96"/>
        <v>397.33434551047685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34.475588970759802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34.475588970759802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67.889515456794342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255.00000000000006</v>
      </c>
      <c r="DP103" s="17">
        <f>DO103*VLOOKUP('Données projet'!$B$14,Paramètres!$A$1:$I$89,3,0)*VLOOKUP('Données projet'!$B$14,Paramètres!$A$1:$I$89,5,0)</f>
        <v>186.96600000000004</v>
      </c>
      <c r="DQ103" s="13">
        <f t="shared" si="97"/>
        <v>46.868551400324648</v>
      </c>
      <c r="DR103" s="20">
        <f t="shared" si="70"/>
        <v>407.26184368889881</v>
      </c>
      <c r="DS103" s="59">
        <f t="shared" si="71"/>
        <v>692.85673369714482</v>
      </c>
      <c r="DT103" s="59">
        <f ca="1">AVERAGE(OFFSET($DS$3,0,0,'Données projet'!$E$14+1,1))-AVERAGE(OFFSET($H$3,0,0,'Données projet'!$E$14+1,1))</f>
        <v>245.16221536020706</v>
      </c>
      <c r="DU103" s="59">
        <f t="shared" si="98"/>
        <v>222.86730804976878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0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67.889515456794342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319</v>
      </c>
      <c r="EK103" s="17">
        <f>EJ103*VLOOKUP('Données projet'!$B$15,Paramètres!$A$1:$I$89,3,0)*VLOOKUP('Données projet'!$B$15,Paramètres!$A$1:$I$89,5,0)</f>
        <v>253.79640000000001</v>
      </c>
      <c r="EL103" s="13">
        <f t="shared" si="99"/>
        <v>61.39816832228076</v>
      </c>
      <c r="EM103" s="20">
        <f t="shared" si="73"/>
        <v>548.96387316130563</v>
      </c>
      <c r="EN103" s="59">
        <f t="shared" si="74"/>
        <v>834.55876316955164</v>
      </c>
      <c r="EO103" s="59">
        <f ca="1">AVERAGE(OFFSET($EN$3,0,0,'Données projet'!$E$15+1,1))-AVERAGE(OFFSET($H$3,0,0,'Données projet'!$E$15+1,1))</f>
        <v>364.9836612099819</v>
      </c>
      <c r="EP103" s="59">
        <f t="shared" si="100"/>
        <v>354.75746837578413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35.779570644040788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35.779570644040788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67.889515456794342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67.889515456794342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67.889515456794342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2.4290000000000003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8.9063333333333343</v>
      </c>
      <c r="H104" s="66">
        <f t="shared" si="56"/>
        <v>221.04133333333334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67.926127645282378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5.4</v>
      </c>
      <c r="N104" s="13">
        <f>IF('Données projet'!$A$36&gt;35,N103+M104-V103,IF(A104&lt;'Données projet'!$A$36,$K$205^A104,IF(A104='Données projet'!$A$36,'Données projet'!$B$36,N103+M104-V103)))</f>
        <v>311.39999999999998</v>
      </c>
      <c r="O104" s="13">
        <f>N104*VLOOKUP('Données projet'!$B$9,Paramètres!$A$1:$I$89,3,0)*VLOOKUP('Données projet'!$B$9,Paramètres!$A$1:$I$89,5,0)</f>
        <v>281.75471999999996</v>
      </c>
      <c r="P104" s="13">
        <f t="shared" si="87"/>
        <v>67.337696723120317</v>
      </c>
      <c r="Q104" s="20">
        <f t="shared" si="107"/>
        <v>608.00262579276773</v>
      </c>
      <c r="R104" s="59">
        <f t="shared" si="55"/>
        <v>893.73176049213646</v>
      </c>
      <c r="S104" s="59">
        <f ca="1">AVERAGE(OFFSET($R$3,0,0,'Données projet'!$E$9+1,1))-AVERAGE(OFFSET($H$3,0,0,'Données projet'!$E$9+1,1))</f>
        <v>455.60094939086878</v>
      </c>
      <c r="T104" s="59">
        <f t="shared" si="88"/>
        <v>287.49979934947112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93.503918642971954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93.503918642971954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67.926127645282378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349.00000000000017</v>
      </c>
      <c r="AJ104" s="13">
        <f>AI104*VLOOKUP('Données projet'!$B$10,Paramètres!$A$1:$I$89,3,0)*VLOOKUP('Données projet'!$B$10,Paramètres!$A$1:$I$89,5,0)</f>
        <v>272.22000000000014</v>
      </c>
      <c r="AK104" s="13">
        <f t="shared" si="89"/>
        <v>65.320184547527205</v>
      </c>
      <c r="AL104" s="20">
        <f t="shared" si="58"/>
        <v>587.88248808694345</v>
      </c>
      <c r="AM104" s="59">
        <f t="shared" si="59"/>
        <v>873.61162278631218</v>
      </c>
      <c r="AN104" s="59">
        <f ca="1">AVERAGE(OFFSET($AM$3,0,0,'Données projet'!$E$10+1,1))-AVERAGE(OFFSET($H$3,0,0,'Données projet'!$E$10+1,1))</f>
        <v>369.26509132111897</v>
      </c>
      <c r="AO104" s="59">
        <f t="shared" si="90"/>
        <v>350.51628439233525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46.908099323651555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46.908099323651555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67.926127645282378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319</v>
      </c>
      <c r="BE104" s="13">
        <f>BD104*VLOOKUP('Données projet'!$B$11,Paramètres!$A$1:$I$89,3,0)*VLOOKUP('Données projet'!$B$11,Paramètres!$A$1:$I$89,5,0)</f>
        <v>308.53680000000003</v>
      </c>
      <c r="BF104" s="13">
        <f t="shared" si="91"/>
        <v>72.963171684496103</v>
      </c>
      <c r="BG104" s="20">
        <f t="shared" si="61"/>
        <v>664.4457840171641</v>
      </c>
      <c r="BH104" s="59">
        <f t="shared" si="62"/>
        <v>950.17491871653283</v>
      </c>
      <c r="BI104" s="59">
        <f ca="1">AVERAGE(OFFSET($BH$3,0,0,'Données projet'!$E$11+1,1))-AVERAGE(OFFSET($H$3,0,0,'Données projet'!$E$11+1,1))</f>
        <v>433.03147896464901</v>
      </c>
      <c r="BJ104" s="59">
        <f t="shared" si="92"/>
        <v>419.62680748045614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34.597790700034615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34.597790700034615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67.926127645282378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4.4000000000000004</v>
      </c>
      <c r="BY104" s="12">
        <f>IF('Données projet'!$A$114&gt;35,BY103+BX104-CG103,IF(A104&lt;'Données projet'!$A$114,$BV$205^A104,IF(A104='Données projet'!$A$114,'Données projet'!$B$114,BY103+BX104-CG103)))</f>
        <v>249.39999999999998</v>
      </c>
      <c r="BZ104" s="13">
        <f>BY104*VLOOKUP('Données projet'!$B$12,Paramètres!$A$1:$I$89,3,0)*VLOOKUP('Données projet'!$B$12,Paramètres!$A$1:$I$89,5,0)</f>
        <v>237.32903999999999</v>
      </c>
      <c r="CA104" s="13">
        <f t="shared" si="93"/>
        <v>57.864486657972002</v>
      </c>
      <c r="CB104" s="20">
        <f t="shared" si="64"/>
        <v>514.12872559596781</v>
      </c>
      <c r="CC104" s="59">
        <f t="shared" si="65"/>
        <v>799.85786029533654</v>
      </c>
      <c r="CD104" s="59">
        <f ca="1">AVERAGE(OFFSET($CC$3,0,0,'Données projet'!$E$12+1,1))-AVERAGE(OFFSET($H$3,0,0,'Données projet'!$E$12+1,1))</f>
        <v>464.14483532651036</v>
      </c>
      <c r="CE104" s="59">
        <f t="shared" si="94"/>
        <v>478.54999024966878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92.610771116809289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92.610771116809289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67.926127645282378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249.0000000000002</v>
      </c>
      <c r="CU104" s="17">
        <f>CT104*VLOOKUP('Données projet'!$B$13,Paramètres!$A$1:$I$89,3,0)*VLOOKUP('Données projet'!$B$13,Paramètres!$A$1:$I$89,5,0)</f>
        <v>217.52640000000019</v>
      </c>
      <c r="CV104" s="13">
        <f t="shared" si="95"/>
        <v>53.576907690651304</v>
      </c>
      <c r="CW104" s="20">
        <f t="shared" si="67"/>
        <v>472.17159422788467</v>
      </c>
      <c r="CX104" s="59">
        <f t="shared" si="68"/>
        <v>757.90072892725334</v>
      </c>
      <c r="CY104" s="59">
        <f ca="1">AVERAGE(OFFSET($CX$3,0,0,'Données projet'!$E$13+1,1))-AVERAGE(OFFSET($H$3,0,0,'Données projet'!$E$13+1,1))</f>
        <v>331.14297110116479</v>
      </c>
      <c r="CZ104" s="59">
        <f t="shared" si="96"/>
        <v>397.33434551047685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33.799543699076125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33.799543699076125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67.926127645282378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255.00000000000006</v>
      </c>
      <c r="DP104" s="17">
        <f>DO104*VLOOKUP('Données projet'!$B$14,Paramètres!$A$1:$I$89,3,0)*VLOOKUP('Données projet'!$B$14,Paramètres!$A$1:$I$89,5,0)</f>
        <v>186.96600000000004</v>
      </c>
      <c r="DQ104" s="13">
        <f t="shared" si="97"/>
        <v>46.868551400324648</v>
      </c>
      <c r="DR104" s="20">
        <f t="shared" si="70"/>
        <v>407.26184368889881</v>
      </c>
      <c r="DS104" s="59">
        <f t="shared" si="71"/>
        <v>692.99097838826754</v>
      </c>
      <c r="DT104" s="59">
        <f ca="1">AVERAGE(OFFSET($DS$3,0,0,'Données projet'!$E$14+1,1))-AVERAGE(OFFSET($H$3,0,0,'Données projet'!$E$14+1,1))</f>
        <v>245.16221536020706</v>
      </c>
      <c r="DU104" s="59">
        <f t="shared" si="98"/>
        <v>222.86730804976878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0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67.926127645282378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319</v>
      </c>
      <c r="EK104" s="17">
        <f>EJ104*VLOOKUP('Données projet'!$B$15,Paramètres!$A$1:$I$89,3,0)*VLOOKUP('Données projet'!$B$15,Paramètres!$A$1:$I$89,5,0)</f>
        <v>253.79640000000001</v>
      </c>
      <c r="EL104" s="13">
        <f t="shared" si="99"/>
        <v>61.39816832228076</v>
      </c>
      <c r="EM104" s="20">
        <f t="shared" si="73"/>
        <v>548.96387316130563</v>
      </c>
      <c r="EN104" s="59">
        <f t="shared" si="74"/>
        <v>834.69300786067436</v>
      </c>
      <c r="EO104" s="59">
        <f ca="1">AVERAGE(OFFSET($EN$3,0,0,'Données projet'!$E$15+1,1))-AVERAGE(OFFSET($H$3,0,0,'Données projet'!$E$15+1,1))</f>
        <v>364.9836612099819</v>
      </c>
      <c r="EP104" s="59">
        <f t="shared" si="100"/>
        <v>354.75746837578413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35.077955087094359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35.077955087094359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67.926127645282378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67.926127645282378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67.926127645282378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2.4290000000000003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8.9063333333333343</v>
      </c>
      <c r="H105" s="66">
        <f t="shared" si="56"/>
        <v>221.04133333333334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67.962104694152742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5.4</v>
      </c>
      <c r="N105" s="13">
        <f>IF('Données projet'!$A$36&gt;35,N104+M105-V104,IF(A105&lt;'Données projet'!$A$36,$K$205^A105,IF(A105='Données projet'!$A$36,'Données projet'!$B$36,N104+M105-V104)))</f>
        <v>316.79999999999995</v>
      </c>
      <c r="O105" s="13">
        <f>N105*VLOOKUP('Données projet'!$B$9,Paramètres!$A$1:$I$89,3,0)*VLOOKUP('Données projet'!$B$9,Paramètres!$A$1:$I$89,5,0)</f>
        <v>286.64063999999996</v>
      </c>
      <c r="P105" s="13">
        <f t="shared" si="87"/>
        <v>68.368446832003599</v>
      </c>
      <c r="Q105" s="20">
        <f t="shared" si="107"/>
        <v>618.30749289907283</v>
      </c>
      <c r="R105" s="59">
        <f t="shared" si="55"/>
        <v>904.16854344429953</v>
      </c>
      <c r="S105" s="59">
        <f ca="1">AVERAGE(OFFSET($R$3,0,0,'Données projet'!$E$9+1,1))-AVERAGE(OFFSET($H$3,0,0,'Données projet'!$E$9+1,1))</f>
        <v>455.60094939086878</v>
      </c>
      <c r="T105" s="59">
        <f t="shared" si="88"/>
        <v>287.49979934947112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91.670363830142222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91.670363830142222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67.962104694152742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349.00000000000017</v>
      </c>
      <c r="AJ105" s="13">
        <f>AI105*VLOOKUP('Données projet'!$B$10,Paramètres!$A$1:$I$89,3,0)*VLOOKUP('Données projet'!$B$10,Paramètres!$A$1:$I$89,5,0)</f>
        <v>272.22000000000014</v>
      </c>
      <c r="AK105" s="13">
        <f t="shared" si="89"/>
        <v>65.320184547527205</v>
      </c>
      <c r="AL105" s="20">
        <f t="shared" si="58"/>
        <v>587.88248808694345</v>
      </c>
      <c r="AM105" s="59">
        <f t="shared" si="59"/>
        <v>873.74353863217016</v>
      </c>
      <c r="AN105" s="59">
        <f ca="1">AVERAGE(OFFSET($AM$3,0,0,'Données projet'!$E$10+1,1))-AVERAGE(OFFSET($H$3,0,0,'Données projet'!$E$10+1,1))</f>
        <v>369.26509132111897</v>
      </c>
      <c r="AO105" s="59">
        <f t="shared" si="90"/>
        <v>350.51628439233525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45.988260107030221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45.988260107030221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67.962104694152742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319</v>
      </c>
      <c r="BE105" s="13">
        <f>BD105*VLOOKUP('Données projet'!$B$11,Paramètres!$A$1:$I$89,3,0)*VLOOKUP('Données projet'!$B$11,Paramètres!$A$1:$I$89,5,0)</f>
        <v>308.53680000000003</v>
      </c>
      <c r="BF105" s="13">
        <f t="shared" si="91"/>
        <v>72.963171684496103</v>
      </c>
      <c r="BG105" s="20">
        <f t="shared" si="61"/>
        <v>664.4457840171641</v>
      </c>
      <c r="BH105" s="59">
        <f t="shared" si="62"/>
        <v>950.3068345623908</v>
      </c>
      <c r="BI105" s="59">
        <f ca="1">AVERAGE(OFFSET($BH$3,0,0,'Données projet'!$E$11+1,1))-AVERAGE(OFFSET($H$3,0,0,'Données projet'!$E$11+1,1))</f>
        <v>433.03147896464901</v>
      </c>
      <c r="BJ105" s="59">
        <f t="shared" si="92"/>
        <v>419.62680748045614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33.919349126975561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33.919349126975561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67.962104694152742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4.4000000000000004</v>
      </c>
      <c r="BY105" s="12">
        <f>IF('Données projet'!$A$114&gt;35,BY104+BX105-CG104,IF(A105&lt;'Données projet'!$A$114,$BV$205^A105,IF(A105='Données projet'!$A$114,'Données projet'!$B$114,BY104+BX105-CG104)))</f>
        <v>253.79999999999998</v>
      </c>
      <c r="BZ105" s="13">
        <f>BY105*VLOOKUP('Données projet'!$B$12,Paramètres!$A$1:$I$89,3,0)*VLOOKUP('Données projet'!$B$12,Paramètres!$A$1:$I$89,5,0)</f>
        <v>241.51607999999999</v>
      </c>
      <c r="CA105" s="13">
        <f t="shared" si="93"/>
        <v>58.765602836317846</v>
      </c>
      <c r="CB105" s="20">
        <f t="shared" si="64"/>
        <v>522.9905976065869</v>
      </c>
      <c r="CC105" s="59">
        <f t="shared" si="65"/>
        <v>808.85164815181361</v>
      </c>
      <c r="CD105" s="59">
        <f ca="1">AVERAGE(OFFSET($CC$3,0,0,'Données projet'!$E$12+1,1))-AVERAGE(OFFSET($H$3,0,0,'Données projet'!$E$12+1,1))</f>
        <v>464.14483532651036</v>
      </c>
      <c r="CE105" s="59">
        <f t="shared" si="94"/>
        <v>478.54999024966878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90.794730382201408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90.794730382201408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67.962104694152742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249.0000000000002</v>
      </c>
      <c r="CU105" s="17">
        <f>CT105*VLOOKUP('Données projet'!$B$13,Paramètres!$A$1:$I$89,3,0)*VLOOKUP('Données projet'!$B$13,Paramètres!$A$1:$I$89,5,0)</f>
        <v>217.52640000000019</v>
      </c>
      <c r="CV105" s="13">
        <f t="shared" si="95"/>
        <v>53.576907690651304</v>
      </c>
      <c r="CW105" s="20">
        <f t="shared" si="67"/>
        <v>472.17159422788467</v>
      </c>
      <c r="CX105" s="59">
        <f t="shared" si="68"/>
        <v>758.03264477311143</v>
      </c>
      <c r="CY105" s="59">
        <f ca="1">AVERAGE(OFFSET($CX$3,0,0,'Données projet'!$E$13+1,1))-AVERAGE(OFFSET($H$3,0,0,'Données projet'!$E$13+1,1))</f>
        <v>331.14297110116479</v>
      </c>
      <c r="CZ105" s="59">
        <f t="shared" si="96"/>
        <v>397.33434551047685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33.136755262823272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33.136755262823272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67.962104694152742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255.00000000000006</v>
      </c>
      <c r="DP105" s="17">
        <f>DO105*VLOOKUP('Données projet'!$B$14,Paramètres!$A$1:$I$89,3,0)*VLOOKUP('Données projet'!$B$14,Paramètres!$A$1:$I$89,5,0)</f>
        <v>186.96600000000004</v>
      </c>
      <c r="DQ105" s="13">
        <f t="shared" si="97"/>
        <v>46.868551400324648</v>
      </c>
      <c r="DR105" s="20">
        <f t="shared" si="70"/>
        <v>407.26184368889881</v>
      </c>
      <c r="DS105" s="59">
        <f t="shared" si="71"/>
        <v>693.12289423412562</v>
      </c>
      <c r="DT105" s="59">
        <f ca="1">AVERAGE(OFFSET($DS$3,0,0,'Données projet'!$E$14+1,1))-AVERAGE(OFFSET($H$3,0,0,'Données projet'!$E$14+1,1))</f>
        <v>245.16221536020706</v>
      </c>
      <c r="DU105" s="59">
        <f t="shared" si="98"/>
        <v>222.86730804976878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0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67.962104694152742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319</v>
      </c>
      <c r="EK105" s="17">
        <f>EJ105*VLOOKUP('Données projet'!$B$15,Paramètres!$A$1:$I$89,3,0)*VLOOKUP('Données projet'!$B$15,Paramètres!$A$1:$I$89,5,0)</f>
        <v>253.79640000000001</v>
      </c>
      <c r="EL105" s="13">
        <f t="shared" si="99"/>
        <v>61.39816832228076</v>
      </c>
      <c r="EM105" s="20">
        <f t="shared" si="73"/>
        <v>548.96387316130563</v>
      </c>
      <c r="EN105" s="59">
        <f t="shared" si="74"/>
        <v>834.82492370653245</v>
      </c>
      <c r="EO105" s="59">
        <f ca="1">AVERAGE(OFFSET($EN$3,0,0,'Données projet'!$E$15+1,1))-AVERAGE(OFFSET($H$3,0,0,'Données projet'!$E$15+1,1))</f>
        <v>364.9836612099819</v>
      </c>
      <c r="EP105" s="59">
        <f t="shared" si="100"/>
        <v>354.75746837578413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34.390097783276417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34.390097783276417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67.962104694152742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67.962104694152742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67.962104694152742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2.4290000000000003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8.9063333333333343</v>
      </c>
      <c r="H106" s="66">
        <f t="shared" si="56"/>
        <v>221.04133333333334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67.997457621657844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5.4</v>
      </c>
      <c r="N106" s="13">
        <f>IF('Données projet'!$A$36&gt;35,N105+M106-V105,IF(A106&lt;'Données projet'!$A$36,$K$205^A106,IF(A106='Données projet'!$A$36,'Données projet'!$B$36,N105+M106-V105)))</f>
        <v>322.19999999999993</v>
      </c>
      <c r="O106" s="13">
        <f>N106*VLOOKUP('Données projet'!$B$9,Paramètres!$A$1:$I$89,3,0)*VLOOKUP('Données projet'!$B$9,Paramètres!$A$1:$I$89,5,0)</f>
        <v>291.5265599999999</v>
      </c>
      <c r="P106" s="13">
        <f t="shared" si="87"/>
        <v>69.397153761857183</v>
      </c>
      <c r="Q106" s="20">
        <f t="shared" si="107"/>
        <v>628.60880146856778</v>
      </c>
      <c r="R106" s="59">
        <f t="shared" si="55"/>
        <v>914.59947941464657</v>
      </c>
      <c r="S106" s="59">
        <f ca="1">AVERAGE(OFFSET($R$3,0,0,'Données projet'!$E$9+1,1))-AVERAGE(OFFSET($H$3,0,0,'Données projet'!$E$9+1,1))</f>
        <v>455.60094939086878</v>
      </c>
      <c r="T106" s="59">
        <f t="shared" si="88"/>
        <v>287.49979934947112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89.872763908834074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89.872763908834074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67.997457621657844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349.00000000000017</v>
      </c>
      <c r="AJ106" s="13">
        <f>AI106*VLOOKUP('Données projet'!$B$10,Paramètres!$A$1:$I$89,3,0)*VLOOKUP('Données projet'!$B$10,Paramètres!$A$1:$I$89,5,0)</f>
        <v>272.22000000000014</v>
      </c>
      <c r="AK106" s="13">
        <f t="shared" si="89"/>
        <v>65.320184547527205</v>
      </c>
      <c r="AL106" s="20">
        <f t="shared" si="58"/>
        <v>587.88248808694345</v>
      </c>
      <c r="AM106" s="59">
        <f t="shared" si="59"/>
        <v>873.87316603302224</v>
      </c>
      <c r="AN106" s="59">
        <f ca="1">AVERAGE(OFFSET($AM$3,0,0,'Données projet'!$E$10+1,1))-AVERAGE(OFFSET($H$3,0,0,'Données projet'!$E$10+1,1))</f>
        <v>369.26509132111897</v>
      </c>
      <c r="AO106" s="59">
        <f t="shared" si="90"/>
        <v>350.51628439233525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45.086458376400309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45.086458376400309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67.997457621657844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319</v>
      </c>
      <c r="BE106" s="13">
        <f>BD106*VLOOKUP('Données projet'!$B$11,Paramètres!$A$1:$I$89,3,0)*VLOOKUP('Données projet'!$B$11,Paramètres!$A$1:$I$89,5,0)</f>
        <v>308.53680000000003</v>
      </c>
      <c r="BF106" s="13">
        <f t="shared" si="91"/>
        <v>72.963171684496103</v>
      </c>
      <c r="BG106" s="20">
        <f t="shared" si="61"/>
        <v>664.4457840171641</v>
      </c>
      <c r="BH106" s="59">
        <f t="shared" si="62"/>
        <v>950.43646196324289</v>
      </c>
      <c r="BI106" s="59">
        <f ca="1">AVERAGE(OFFSET($BH$3,0,0,'Données projet'!$E$11+1,1))-AVERAGE(OFFSET($H$3,0,0,'Données projet'!$E$11+1,1))</f>
        <v>433.03147896464901</v>
      </c>
      <c r="BJ106" s="59">
        <f t="shared" si="92"/>
        <v>419.62680748045614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33.254211379355695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33.254211379355695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67.997457621657844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4.4000000000000004</v>
      </c>
      <c r="BY106" s="12">
        <f>IF('Données projet'!$A$114&gt;35,BY105+BX106-CG105,IF(A106&lt;'Données projet'!$A$114,$BV$205^A106,IF(A106='Données projet'!$A$114,'Données projet'!$B$114,BY105+BX106-CG105)))</f>
        <v>258.2</v>
      </c>
      <c r="BZ106" s="13">
        <f>BY106*VLOOKUP('Données projet'!$B$12,Paramètres!$A$1:$I$89,3,0)*VLOOKUP('Données projet'!$B$12,Paramètres!$A$1:$I$89,5,0)</f>
        <v>245.70311999999998</v>
      </c>
      <c r="CA106" s="13">
        <f t="shared" si="93"/>
        <v>59.664902329356607</v>
      </c>
      <c r="CB106" s="20">
        <f t="shared" si="64"/>
        <v>531.84930555696269</v>
      </c>
      <c r="CC106" s="59">
        <f t="shared" si="65"/>
        <v>817.83998350304137</v>
      </c>
      <c r="CD106" s="59">
        <f ca="1">AVERAGE(OFFSET($CC$3,0,0,'Données projet'!$E$12+1,1))-AVERAGE(OFFSET($H$3,0,0,'Données projet'!$E$12+1,1))</f>
        <v>464.14483532651036</v>
      </c>
      <c r="CE106" s="59">
        <f t="shared" si="94"/>
        <v>478.54999024966878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89.01430109872372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89.01430109872372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67.997457621657844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249.0000000000002</v>
      </c>
      <c r="CU106" s="17">
        <f>CT106*VLOOKUP('Données projet'!$B$13,Paramètres!$A$1:$I$89,3,0)*VLOOKUP('Données projet'!$B$13,Paramètres!$A$1:$I$89,5,0)</f>
        <v>217.52640000000019</v>
      </c>
      <c r="CV106" s="13">
        <f t="shared" si="95"/>
        <v>53.576907690651304</v>
      </c>
      <c r="CW106" s="20">
        <f t="shared" si="67"/>
        <v>472.17159422788467</v>
      </c>
      <c r="CX106" s="59">
        <f t="shared" si="68"/>
        <v>758.1622721739634</v>
      </c>
      <c r="CY106" s="59">
        <f ca="1">AVERAGE(OFFSET($CX$3,0,0,'Données projet'!$E$13+1,1))-AVERAGE(OFFSET($H$3,0,0,'Données projet'!$E$13+1,1))</f>
        <v>331.14297110116479</v>
      </c>
      <c r="CZ106" s="59">
        <f t="shared" si="96"/>
        <v>397.33434551047685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32.486963703544305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32.486963703544305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67.997457621657844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255.00000000000006</v>
      </c>
      <c r="DP106" s="17">
        <f>DO106*VLOOKUP('Données projet'!$B$14,Paramètres!$A$1:$I$89,3,0)*VLOOKUP('Données projet'!$B$14,Paramètres!$A$1:$I$89,5,0)</f>
        <v>186.96600000000004</v>
      </c>
      <c r="DQ106" s="13">
        <f t="shared" si="97"/>
        <v>46.868551400324648</v>
      </c>
      <c r="DR106" s="20">
        <f t="shared" si="70"/>
        <v>407.26184368889881</v>
      </c>
      <c r="DS106" s="59">
        <f t="shared" si="71"/>
        <v>693.25252163497748</v>
      </c>
      <c r="DT106" s="59">
        <f ca="1">AVERAGE(OFFSET($DS$3,0,0,'Données projet'!$E$14+1,1))-AVERAGE(OFFSET($H$3,0,0,'Données projet'!$E$14+1,1))</f>
        <v>245.16221536020706</v>
      </c>
      <c r="DU106" s="59">
        <f t="shared" si="98"/>
        <v>222.86730804976878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0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67.997457621657844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319</v>
      </c>
      <c r="EK106" s="17">
        <f>EJ106*VLOOKUP('Données projet'!$B$15,Paramètres!$A$1:$I$89,3,0)*VLOOKUP('Données projet'!$B$15,Paramètres!$A$1:$I$89,5,0)</f>
        <v>253.79640000000001</v>
      </c>
      <c r="EL106" s="13">
        <f t="shared" si="99"/>
        <v>61.39816832228076</v>
      </c>
      <c r="EM106" s="20">
        <f t="shared" si="73"/>
        <v>548.96387316130563</v>
      </c>
      <c r="EN106" s="59">
        <f t="shared" si="74"/>
        <v>834.9545511073843</v>
      </c>
      <c r="EO106" s="59">
        <f ca="1">AVERAGE(OFFSET($EN$3,0,0,'Données projet'!$E$15+1,1))-AVERAGE(OFFSET($H$3,0,0,'Données projet'!$E$15+1,1))</f>
        <v>364.9836612099819</v>
      </c>
      <c r="EP106" s="59">
        <f t="shared" si="100"/>
        <v>354.75746837578413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33.715728941634815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33.715728941634815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67.997457621657844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67.997457621657844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67.997457621657844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2.4290000000000003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8.9063333333333343</v>
      </c>
      <c r="H107" s="66">
        <f t="shared" si="56"/>
        <v>221.04133333333334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68.032197254908027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5.4</v>
      </c>
      <c r="N107" s="13">
        <f>IF('Données projet'!$A$36&gt;35,N106+M107-V106,IF(A107&lt;'Données projet'!$A$36,$K$205^A107,IF(A107='Données projet'!$A$36,'Données projet'!$B$36,N106+M107-V106)))</f>
        <v>327.59999999999991</v>
      </c>
      <c r="O107" s="13">
        <f>N107*VLOOKUP('Données projet'!$B$9,Paramètres!$A$1:$I$89,3,0)*VLOOKUP('Données projet'!$B$9,Paramètres!$A$1:$I$89,5,0)</f>
        <v>296.4124799999999</v>
      </c>
      <c r="P107" s="13">
        <f t="shared" si="87"/>
        <v>70.423855708154704</v>
      </c>
      <c r="Q107" s="20">
        <f t="shared" si="107"/>
        <v>638.90661802503598</v>
      </c>
      <c r="R107" s="59">
        <f t="shared" si="55"/>
        <v>925.02467462636537</v>
      </c>
      <c r="S107" s="59">
        <f ca="1">AVERAGE(OFFSET($R$3,0,0,'Données projet'!$E$9+1,1))-AVERAGE(OFFSET($H$3,0,0,'Données projet'!$E$9+1,1))</f>
        <v>455.60094939086878</v>
      </c>
      <c r="T107" s="59">
        <f t="shared" si="88"/>
        <v>287.49979934947112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88.110413825555099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88.110413825555099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68.032197254908027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349.00000000000017</v>
      </c>
      <c r="AJ107" s="13">
        <f>AI107*VLOOKUP('Données projet'!$B$10,Paramètres!$A$1:$I$89,3,0)*VLOOKUP('Données projet'!$B$10,Paramètres!$A$1:$I$89,5,0)</f>
        <v>272.22000000000014</v>
      </c>
      <c r="AK107" s="13">
        <f t="shared" si="89"/>
        <v>65.320184547527205</v>
      </c>
      <c r="AL107" s="20">
        <f t="shared" si="58"/>
        <v>587.88248808694345</v>
      </c>
      <c r="AM107" s="59">
        <f t="shared" si="59"/>
        <v>874.00054468827284</v>
      </c>
      <c r="AN107" s="59">
        <f ca="1">AVERAGE(OFFSET($AM$3,0,0,'Données projet'!$E$10+1,1))-AVERAGE(OFFSET($H$3,0,0,'Données projet'!$E$10+1,1))</f>
        <v>369.26509132111897</v>
      </c>
      <c r="AO107" s="59">
        <f t="shared" si="90"/>
        <v>350.51628439233525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44.202340427663309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44.202340427663309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68.032197254908027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319</v>
      </c>
      <c r="BE107" s="13">
        <f>BD107*VLOOKUP('Données projet'!$B$11,Paramètres!$A$1:$I$89,3,0)*VLOOKUP('Données projet'!$B$11,Paramètres!$A$1:$I$89,5,0)</f>
        <v>308.53680000000003</v>
      </c>
      <c r="BF107" s="13">
        <f t="shared" si="91"/>
        <v>72.963171684496103</v>
      </c>
      <c r="BG107" s="20">
        <f t="shared" si="61"/>
        <v>664.4457840171641</v>
      </c>
      <c r="BH107" s="59">
        <f t="shared" si="62"/>
        <v>950.56384061849349</v>
      </c>
      <c r="BI107" s="59">
        <f ca="1">AVERAGE(OFFSET($BH$3,0,0,'Données projet'!$E$11+1,1))-AVERAGE(OFFSET($H$3,0,0,'Données projet'!$E$11+1,1))</f>
        <v>433.03147896464901</v>
      </c>
      <c r="BJ107" s="59">
        <f t="shared" si="92"/>
        <v>419.62680748045614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32.602116577272682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32.602116577272682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68.032197254908027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4.4000000000000004</v>
      </c>
      <c r="BY107" s="12">
        <f>IF('Données projet'!$A$114&gt;35,BY106+BX107-CG106,IF(A107&lt;'Données projet'!$A$114,$BV$205^A107,IF(A107='Données projet'!$A$114,'Données projet'!$B$114,BY106+BX107-CG106)))</f>
        <v>262.59999999999997</v>
      </c>
      <c r="BZ107" s="13">
        <f>BY107*VLOOKUP('Données projet'!$B$12,Paramètres!$A$1:$I$89,3,0)*VLOOKUP('Données projet'!$B$12,Paramètres!$A$1:$I$89,5,0)</f>
        <v>249.89015999999998</v>
      </c>
      <c r="CA107" s="13">
        <f t="shared" si="93"/>
        <v>60.562419667970957</v>
      </c>
      <c r="CB107" s="20">
        <f t="shared" si="64"/>
        <v>540.70490958838275</v>
      </c>
      <c r="CC107" s="59">
        <f t="shared" si="65"/>
        <v>826.82296618971213</v>
      </c>
      <c r="CD107" s="59">
        <f ca="1">AVERAGE(OFFSET($CC$3,0,0,'Données projet'!$E$12+1,1))-AVERAGE(OFFSET($H$3,0,0,'Données projet'!$E$12+1,1))</f>
        <v>464.14483532651036</v>
      </c>
      <c r="CE107" s="59">
        <f t="shared" si="94"/>
        <v>478.54999024966878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87.268784947540397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87.268784947540397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68.032197254908027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249.0000000000002</v>
      </c>
      <c r="CU107" s="17">
        <f>CT107*VLOOKUP('Données projet'!$B$13,Paramètres!$A$1:$I$89,3,0)*VLOOKUP('Données projet'!$B$13,Paramètres!$A$1:$I$89,5,0)</f>
        <v>217.52640000000019</v>
      </c>
      <c r="CV107" s="13">
        <f t="shared" si="95"/>
        <v>53.576907690651304</v>
      </c>
      <c r="CW107" s="20">
        <f t="shared" si="67"/>
        <v>472.17159422788467</v>
      </c>
      <c r="CX107" s="59">
        <f t="shared" si="68"/>
        <v>758.28965082921411</v>
      </c>
      <c r="CY107" s="59">
        <f ca="1">AVERAGE(OFFSET($CX$3,0,0,'Données projet'!$E$13+1,1))-AVERAGE(OFFSET($H$3,0,0,'Données projet'!$E$13+1,1))</f>
        <v>331.14297110116479</v>
      </c>
      <c r="CZ107" s="59">
        <f t="shared" si="96"/>
        <v>397.33434551047685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31.849914160409082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31.849914160409082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68.032197254908027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255.00000000000006</v>
      </c>
      <c r="DP107" s="17">
        <f>DO107*VLOOKUP('Données projet'!$B$14,Paramètres!$A$1:$I$89,3,0)*VLOOKUP('Données projet'!$B$14,Paramètres!$A$1:$I$89,5,0)</f>
        <v>186.96600000000004</v>
      </c>
      <c r="DQ107" s="13">
        <f t="shared" si="97"/>
        <v>46.868551400324648</v>
      </c>
      <c r="DR107" s="20">
        <f t="shared" si="70"/>
        <v>407.26184368889881</v>
      </c>
      <c r="DS107" s="59">
        <f t="shared" si="71"/>
        <v>693.37990029022831</v>
      </c>
      <c r="DT107" s="59">
        <f ca="1">AVERAGE(OFFSET($DS$3,0,0,'Données projet'!$E$14+1,1))-AVERAGE(OFFSET($H$3,0,0,'Données projet'!$E$14+1,1))</f>
        <v>245.16221536020706</v>
      </c>
      <c r="DU107" s="59">
        <f t="shared" si="98"/>
        <v>222.86730804976878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0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68.032197254908027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319</v>
      </c>
      <c r="EK107" s="17">
        <f>EJ107*VLOOKUP('Données projet'!$B$15,Paramètres!$A$1:$I$89,3,0)*VLOOKUP('Données projet'!$B$15,Paramètres!$A$1:$I$89,5,0)</f>
        <v>253.79640000000001</v>
      </c>
      <c r="EL107" s="13">
        <f t="shared" si="99"/>
        <v>61.39816832228076</v>
      </c>
      <c r="EM107" s="20">
        <f t="shared" si="73"/>
        <v>548.96387316130563</v>
      </c>
      <c r="EN107" s="59">
        <f t="shared" si="74"/>
        <v>835.08192976263513</v>
      </c>
      <c r="EO107" s="59">
        <f ca="1">AVERAGE(OFFSET($EN$3,0,0,'Données projet'!$E$15+1,1))-AVERAGE(OFFSET($H$3,0,0,'Données projet'!$E$15+1,1))</f>
        <v>364.9836612099819</v>
      </c>
      <c r="EP107" s="59">
        <f t="shared" si="100"/>
        <v>354.75746837578413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33.054584061653429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33.054584061653429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68.032197254908027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68.032197254908027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68.032197254908027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2.4290000000000003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8.9063333333333343</v>
      </c>
      <c r="H108" s="66">
        <f t="shared" si="56"/>
        <v>221.04133333333334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68.06633423318749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333</v>
      </c>
      <c r="L108" s="12">
        <f>VLOOKUP(A108,'Données projet'!$A$35:$I$55,9,0)</f>
        <v>5.4</v>
      </c>
      <c r="M108" s="12">
        <f t="array" ref="M108">INDEX(L:L,MIN(IF(ISNUMBER(L108:L304),ROW(L108:L304),"")))</f>
        <v>5.4</v>
      </c>
      <c r="N108" s="13">
        <f>IF('Données projet'!$A$36&gt;35,N107+M108-V107,IF(A108&lt;'Données projet'!$A$36,$K$205^A108,IF(A108='Données projet'!$A$36,'Données projet'!$B$36,N107+M108-V107)))</f>
        <v>332.99999999999989</v>
      </c>
      <c r="O108" s="13">
        <f>N108*VLOOKUP('Données projet'!$B$9,Paramètres!$A$1:$I$89,3,0)*VLOOKUP('Données projet'!$B$9,Paramètres!$A$1:$I$89,5,0)</f>
        <v>301.2983999999999</v>
      </c>
      <c r="P108" s="13">
        <f t="shared" si="87"/>
        <v>71.448589534990518</v>
      </c>
      <c r="Q108" s="20">
        <f t="shared" si="107"/>
        <v>649.20100677344158</v>
      </c>
      <c r="R108" s="59">
        <f t="shared" si="55"/>
        <v>935.44423229512904</v>
      </c>
      <c r="S108" s="59">
        <f ca="1">AVERAGE(OFFSET($R$3,0,0,'Données projet'!$E$9+1,1))-AVERAGE(OFFSET($H$3,0,0,'Données projet'!$E$9+1,1))</f>
        <v>455.60094939086878</v>
      </c>
      <c r="T108" s="59">
        <f t="shared" si="88"/>
        <v>287.49979934947112</v>
      </c>
      <c r="U108" s="15">
        <f>IF(ISNA(VLOOKUP(A108,'Données projet'!$A$35:$I$55,3,0)),0,VLOOKUP(A108,'Données projet'!$A$35:$I$55,3,0))</f>
        <v>18</v>
      </c>
      <c r="V108" s="15">
        <f>IF(ISNA(VLOOKUP(A108,'Données projet'!$A$35:$I$55,4,0)),0,VLOOKUP(A108,'Données projet'!$A$35:$I$55,4,0))</f>
        <v>26</v>
      </c>
      <c r="W108" s="16">
        <f>IF(ISNA(VLOOKUP(A108,'Données projet'!$A$35:$I$55,5,0)),0%,VLOOKUP(A108,'Données projet'!$A$35:$I$55,5,0)*VLOOKUP('Données projet'!$B$9,Paramètres!$A$1:$I$89,7,0))</f>
        <v>0.43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97.565189273789613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97.565189273789613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68.06633423318749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349.00000000000017</v>
      </c>
      <c r="AJ108" s="13">
        <f>AI108*VLOOKUP('Données projet'!$B$10,Paramètres!$A$1:$I$89,3,0)*VLOOKUP('Données projet'!$B$10,Paramètres!$A$1:$I$89,5,0)</f>
        <v>272.22000000000014</v>
      </c>
      <c r="AK108" s="13">
        <f t="shared" si="89"/>
        <v>65.320184547527205</v>
      </c>
      <c r="AL108" s="20">
        <f t="shared" si="58"/>
        <v>587.88248808694345</v>
      </c>
      <c r="AM108" s="59">
        <f t="shared" si="59"/>
        <v>874.12571360863092</v>
      </c>
      <c r="AN108" s="59">
        <f ca="1">AVERAGE(OFFSET($AM$3,0,0,'Données projet'!$E$10+1,1))-AVERAGE(OFFSET($H$3,0,0,'Données projet'!$E$10+1,1))</f>
        <v>369.26509132111897</v>
      </c>
      <c r="AO108" s="59">
        <f t="shared" si="90"/>
        <v>350.51628439233525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43.335559492642339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43.335559492642339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68.06633423318749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319</v>
      </c>
      <c r="BE108" s="13">
        <f>BD108*VLOOKUP('Données projet'!$B$11,Paramètres!$A$1:$I$89,3,0)*VLOOKUP('Données projet'!$B$11,Paramètres!$A$1:$I$89,5,0)</f>
        <v>308.53680000000003</v>
      </c>
      <c r="BF108" s="13">
        <f t="shared" si="91"/>
        <v>72.963171684496103</v>
      </c>
      <c r="BG108" s="20">
        <f t="shared" si="61"/>
        <v>664.4457840171641</v>
      </c>
      <c r="BH108" s="59">
        <f t="shared" si="62"/>
        <v>950.68900953885156</v>
      </c>
      <c r="BI108" s="59">
        <f ca="1">AVERAGE(OFFSET($BH$3,0,0,'Données projet'!$E$11+1,1))-AVERAGE(OFFSET($H$3,0,0,'Données projet'!$E$11+1,1))</f>
        <v>433.03147896464901</v>
      </c>
      <c r="BJ108" s="59">
        <f t="shared" si="92"/>
        <v>419.62680748045614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31.962808956519964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31.962808956519964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68.06633423318749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>
        <f>VLOOKUP(A108,'Données projet'!$A$113:$I$133,2,0)</f>
        <v>267</v>
      </c>
      <c r="BW108" s="12">
        <f>VLOOKUP(A108,'Données projet'!$A$113:$I$133,9,0)</f>
        <v>4.4000000000000004</v>
      </c>
      <c r="BX108" s="12">
        <f t="array" ref="BX108">INDEX(BW:BW,MIN(IF(ISNUMBER(BW108:BW304),ROW(BW108:BW304),"")))</f>
        <v>4.4000000000000004</v>
      </c>
      <c r="BY108" s="12">
        <f>IF('Données projet'!$A$114&gt;35,BY107+BX108-CG107,IF(A108&lt;'Données projet'!$A$114,$BV$205^A108,IF(A108='Données projet'!$A$114,'Données projet'!$B$114,BY107+BX108-CG107)))</f>
        <v>266.99999999999994</v>
      </c>
      <c r="BZ108" s="13">
        <f>BY108*VLOOKUP('Données projet'!$B$12,Paramètres!$A$1:$I$89,3,0)*VLOOKUP('Données projet'!$B$12,Paramètres!$A$1:$I$89,5,0)</f>
        <v>254.07719999999992</v>
      </c>
      <c r="CA108" s="13">
        <f t="shared" si="93"/>
        <v>61.458188159552705</v>
      </c>
      <c r="CB108" s="20">
        <f t="shared" si="64"/>
        <v>549.55746771122074</v>
      </c>
      <c r="CC108" s="59">
        <f t="shared" si="65"/>
        <v>835.8006932329082</v>
      </c>
      <c r="CD108" s="59">
        <f ca="1">AVERAGE(OFFSET($CC$3,0,0,'Données projet'!$E$12+1,1))-AVERAGE(OFFSET($H$3,0,0,'Données projet'!$E$12+1,1))</f>
        <v>464.14483532651036</v>
      </c>
      <c r="CE108" s="59">
        <f t="shared" si="94"/>
        <v>478.54999024966878</v>
      </c>
      <c r="CF108" s="15">
        <f>IF(ISNA(VLOOKUP(A108,'Données projet'!$A$113:$I$133,3,0)),0,VLOOKUP(A108,'Données projet'!$A$113:$I$133,3,0))</f>
        <v>20</v>
      </c>
      <c r="CG108" s="15">
        <f>IF(ISNA(VLOOKUP(A108,'Données projet'!$A$113:$I$133,4,0)),0,VLOOKUP(A108,'Données projet'!$A$113:$I$133,4,0))</f>
        <v>21</v>
      </c>
      <c r="CH108" s="16">
        <f>IF(ISNA(VLOOKUP(A108,'Données projet'!$A$113:$I$133,5,0)),0%,VLOOKUP(A108,'Données projet'!$A$113:$I$133,5,0)*VLOOKUP('Données projet'!$B$12,Paramètres!$A$1:$I$89,7,0))</f>
        <v>0.43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95.056746790288955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95.056746790288955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68.06633423318749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249.0000000000002</v>
      </c>
      <c r="CU108" s="17">
        <f>CT108*VLOOKUP('Données projet'!$B$13,Paramètres!$A$1:$I$89,3,0)*VLOOKUP('Données projet'!$B$13,Paramètres!$A$1:$I$89,5,0)</f>
        <v>217.52640000000019</v>
      </c>
      <c r="CV108" s="13">
        <f t="shared" si="95"/>
        <v>53.576907690651304</v>
      </c>
      <c r="CW108" s="20">
        <f t="shared" si="67"/>
        <v>472.17159422788467</v>
      </c>
      <c r="CX108" s="59">
        <f t="shared" si="68"/>
        <v>758.41481974957219</v>
      </c>
      <c r="CY108" s="59">
        <f ca="1">AVERAGE(OFFSET($CX$3,0,0,'Données projet'!$E$13+1,1))-AVERAGE(OFFSET($H$3,0,0,'Données projet'!$E$13+1,1))</f>
        <v>331.14297110116479</v>
      </c>
      <c r="CZ108" s="59">
        <f t="shared" si="96"/>
        <v>397.33434551047685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31.225356770252887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31.225356770252887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68.06633423318749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255.00000000000006</v>
      </c>
      <c r="DP108" s="17">
        <f>DO108*VLOOKUP('Données projet'!$B$14,Paramètres!$A$1:$I$89,3,0)*VLOOKUP('Données projet'!$B$14,Paramètres!$A$1:$I$89,5,0)</f>
        <v>186.96600000000004</v>
      </c>
      <c r="DQ108" s="13">
        <f t="shared" si="97"/>
        <v>46.868551400324648</v>
      </c>
      <c r="DR108" s="20">
        <f t="shared" si="70"/>
        <v>407.26184368889881</v>
      </c>
      <c r="DS108" s="59">
        <f t="shared" si="71"/>
        <v>693.50506921058627</v>
      </c>
      <c r="DT108" s="59">
        <f ca="1">AVERAGE(OFFSET($DS$3,0,0,'Données projet'!$E$14+1,1))-AVERAGE(OFFSET($H$3,0,0,'Données projet'!$E$14+1,1))</f>
        <v>245.16221536020706</v>
      </c>
      <c r="DU108" s="59">
        <f t="shared" si="98"/>
        <v>222.86730804976878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0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68.06633423318749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319</v>
      </c>
      <c r="EK108" s="17">
        <f>EJ108*VLOOKUP('Données projet'!$B$15,Paramètres!$A$1:$I$89,3,0)*VLOOKUP('Données projet'!$B$15,Paramètres!$A$1:$I$89,5,0)</f>
        <v>253.79640000000001</v>
      </c>
      <c r="EL108" s="13">
        <f t="shared" si="99"/>
        <v>61.39816832228076</v>
      </c>
      <c r="EM108" s="20">
        <f t="shared" si="73"/>
        <v>548.96387316130563</v>
      </c>
      <c r="EN108" s="59">
        <f t="shared" si="74"/>
        <v>835.20709868299309</v>
      </c>
      <c r="EO108" s="59">
        <f ca="1">AVERAGE(OFFSET($EN$3,0,0,'Données projet'!$E$15+1,1))-AVERAGE(OFFSET($H$3,0,0,'Données projet'!$E$15+1,1))</f>
        <v>364.9836612099819</v>
      </c>
      <c r="EP108" s="59">
        <f t="shared" si="100"/>
        <v>354.75746837578413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32.406403829509919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32.406403829509919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68.06633423318749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68.06633423318749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68.06633423318749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2.4290000000000003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8.9063333333333343</v>
      </c>
      <c r="H109" s="66">
        <f t="shared" si="56"/>
        <v>221.04133333333334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68.099879011212664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</v>
      </c>
      <c r="N109" s="13">
        <f>IF('Données projet'!$A$36&gt;35,N108+M109-V108,IF(A109&lt;'Données projet'!$A$36,$K$205^A109,IF(A109='Données projet'!$A$36,'Données projet'!$B$36,N108+M109-V108)))</f>
        <v>311.99999999999989</v>
      </c>
      <c r="O109" s="13">
        <f>N109*VLOOKUP('Données projet'!$B$9,Paramètres!$A$1:$I$89,3,0)*VLOOKUP('Données projet'!$B$9,Paramètres!$A$1:$I$89,5,0)</f>
        <v>282.29759999999987</v>
      </c>
      <c r="P109" s="13">
        <f t="shared" si="87"/>
        <v>67.452326629470178</v>
      </c>
      <c r="Q109" s="20">
        <f t="shared" si="107"/>
        <v>609.14778887966042</v>
      </c>
      <c r="R109" s="59">
        <f t="shared" si="55"/>
        <v>895.51401192077356</v>
      </c>
      <c r="S109" s="59">
        <f ca="1">AVERAGE(OFFSET($R$3,0,0,'Données projet'!$E$9+1,1))-AVERAGE(OFFSET($H$3,0,0,'Données projet'!$E$9+1,1))</f>
        <v>455.60094939086878</v>
      </c>
      <c r="T109" s="59">
        <f t="shared" si="88"/>
        <v>287.49979934947112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95.651995421020047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95.651995421020047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68.099879011212664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349.00000000000017</v>
      </c>
      <c r="AJ109" s="13">
        <f>AI109*VLOOKUP('Données projet'!$B$10,Paramètres!$A$1:$I$89,3,0)*VLOOKUP('Données projet'!$B$10,Paramètres!$A$1:$I$89,5,0)</f>
        <v>272.22000000000014</v>
      </c>
      <c r="AK109" s="13">
        <f t="shared" si="89"/>
        <v>65.320184547527205</v>
      </c>
      <c r="AL109" s="20">
        <f t="shared" si="58"/>
        <v>587.88248808694345</v>
      </c>
      <c r="AM109" s="59">
        <f t="shared" si="59"/>
        <v>874.24871112805658</v>
      </c>
      <c r="AN109" s="59">
        <f ca="1">AVERAGE(OFFSET($AM$3,0,0,'Données projet'!$E$10+1,1))-AVERAGE(OFFSET($H$3,0,0,'Données projet'!$E$10+1,1))</f>
        <v>369.26509132111897</v>
      </c>
      <c r="AO109" s="59">
        <f t="shared" si="90"/>
        <v>350.51628439233525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42.485775603072959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42.485775603072959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68.099879011212664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319</v>
      </c>
      <c r="BE109" s="13">
        <f>BD109*VLOOKUP('Données projet'!$B$11,Paramètres!$A$1:$I$89,3,0)*VLOOKUP('Données projet'!$B$11,Paramètres!$A$1:$I$89,5,0)</f>
        <v>308.53680000000003</v>
      </c>
      <c r="BF109" s="13">
        <f t="shared" si="91"/>
        <v>72.963171684496103</v>
      </c>
      <c r="BG109" s="20">
        <f t="shared" si="61"/>
        <v>664.4457840171641</v>
      </c>
      <c r="BH109" s="59">
        <f t="shared" si="62"/>
        <v>950.81200705827723</v>
      </c>
      <c r="BI109" s="59">
        <f ca="1">AVERAGE(OFFSET($BH$3,0,0,'Données projet'!$E$11+1,1))-AVERAGE(OFFSET($H$3,0,0,'Données projet'!$E$11+1,1))</f>
        <v>433.03147896464901</v>
      </c>
      <c r="BJ109" s="59">
        <f t="shared" si="92"/>
        <v>419.62680748045614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31.336037768271062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31.336037768271062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68.099879011212664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245.99999999999994</v>
      </c>
      <c r="BZ109" s="13">
        <f>BY109*VLOOKUP('Données projet'!$B$12,Paramètres!$A$1:$I$89,3,0)*VLOOKUP('Données projet'!$B$12,Paramètres!$A$1:$I$89,5,0)</f>
        <v>234.09359999999998</v>
      </c>
      <c r="CA109" s="13">
        <f t="shared" si="93"/>
        <v>57.166902703920208</v>
      </c>
      <c r="CB109" s="20">
        <f t="shared" si="64"/>
        <v>507.27870887599425</v>
      </c>
      <c r="CC109" s="59">
        <f t="shared" si="65"/>
        <v>793.64493191710733</v>
      </c>
      <c r="CD109" s="59">
        <f ca="1">AVERAGE(OFFSET($CC$3,0,0,'Données projet'!$E$12+1,1))-AVERAGE(OFFSET($H$3,0,0,'Données projet'!$E$12+1,1))</f>
        <v>464.14483532651036</v>
      </c>
      <c r="CE109" s="59">
        <f t="shared" si="94"/>
        <v>478.54999024966878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93.192741964621987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93.192741964621987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68.099879011212664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249.0000000000002</v>
      </c>
      <c r="CU109" s="17">
        <f>CT109*VLOOKUP('Données projet'!$B$13,Paramètres!$A$1:$I$89,3,0)*VLOOKUP('Données projet'!$B$13,Paramètres!$A$1:$I$89,5,0)</f>
        <v>217.52640000000019</v>
      </c>
      <c r="CV109" s="13">
        <f t="shared" si="95"/>
        <v>53.576907690651304</v>
      </c>
      <c r="CW109" s="20">
        <f t="shared" si="67"/>
        <v>472.17159422788467</v>
      </c>
      <c r="CX109" s="59">
        <f t="shared" si="68"/>
        <v>758.53781726899774</v>
      </c>
      <c r="CY109" s="59">
        <f ca="1">AVERAGE(OFFSET($CX$3,0,0,'Données projet'!$E$13+1,1))-AVERAGE(OFFSET($H$3,0,0,'Données projet'!$E$13+1,1))</f>
        <v>331.14297110116479</v>
      </c>
      <c r="CZ109" s="59">
        <f t="shared" si="96"/>
        <v>397.33434551047685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30.61304656957526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30.61304656957526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68.099879011212664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255.00000000000006</v>
      </c>
      <c r="DP109" s="17">
        <f>DO109*VLOOKUP('Données projet'!$B$14,Paramètres!$A$1:$I$89,3,0)*VLOOKUP('Données projet'!$B$14,Paramètres!$A$1:$I$89,5,0)</f>
        <v>186.96600000000004</v>
      </c>
      <c r="DQ109" s="13">
        <f t="shared" si="97"/>
        <v>46.868551400324648</v>
      </c>
      <c r="DR109" s="20">
        <f t="shared" si="70"/>
        <v>407.26184368889881</v>
      </c>
      <c r="DS109" s="59">
        <f t="shared" si="71"/>
        <v>693.62806673001182</v>
      </c>
      <c r="DT109" s="59">
        <f ca="1">AVERAGE(OFFSET($DS$3,0,0,'Données projet'!$E$14+1,1))-AVERAGE(OFFSET($H$3,0,0,'Données projet'!$E$14+1,1))</f>
        <v>245.16221536020706</v>
      </c>
      <c r="DU109" s="59">
        <f t="shared" si="98"/>
        <v>222.86730804976878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0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68.099879011212664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319</v>
      </c>
      <c r="EK109" s="17">
        <f>EJ109*VLOOKUP('Données projet'!$B$15,Paramètres!$A$1:$I$89,3,0)*VLOOKUP('Données projet'!$B$15,Paramètres!$A$1:$I$89,5,0)</f>
        <v>253.79640000000001</v>
      </c>
      <c r="EL109" s="13">
        <f t="shared" si="99"/>
        <v>61.39816832228076</v>
      </c>
      <c r="EM109" s="20">
        <f t="shared" si="73"/>
        <v>548.96387316130563</v>
      </c>
      <c r="EN109" s="59">
        <f t="shared" si="74"/>
        <v>835.33009620241864</v>
      </c>
      <c r="EO109" s="59">
        <f ca="1">AVERAGE(OFFSET($EN$3,0,0,'Données projet'!$E$15+1,1))-AVERAGE(OFFSET($H$3,0,0,'Données projet'!$E$15+1,1))</f>
        <v>364.9836612099819</v>
      </c>
      <c r="EP109" s="59">
        <f t="shared" si="100"/>
        <v>354.75746837578413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31.770934016367839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31.770934016367839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68.099879011212664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68.099879011212664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68.099879011212664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2.4290000000000003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8.9063333333333343</v>
      </c>
      <c r="H110" s="66">
        <f t="shared" si="56"/>
        <v>221.04133333333334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68.132841862334004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</v>
      </c>
      <c r="N110" s="13">
        <f>IF('Données projet'!$A$36&gt;35,N109+M110-V109,IF(A110&lt;'Données projet'!$A$36,$K$205^A110,IF(A110='Données projet'!$A$36,'Données projet'!$B$36,N109+M110-V109)))</f>
        <v>316.99999999999989</v>
      </c>
      <c r="O110" s="13">
        <f>N110*VLOOKUP('Données projet'!$B$9,Paramètres!$A$1:$I$89,3,0)*VLOOKUP('Données projet'!$B$9,Paramètres!$A$1:$I$89,5,0)</f>
        <v>286.82159999999988</v>
      </c>
      <c r="P110" s="13">
        <f t="shared" si="87"/>
        <v>68.406583284351413</v>
      </c>
      <c r="Q110" s="20">
        <f t="shared" si="107"/>
        <v>618.68908588691181</v>
      </c>
      <c r="R110" s="59">
        <f t="shared" si="55"/>
        <v>905.17617271546987</v>
      </c>
      <c r="S110" s="59">
        <f ca="1">AVERAGE(OFFSET($R$3,0,0,'Données projet'!$E$9+1,1))-AVERAGE(OFFSET($H$3,0,0,'Données projet'!$E$9+1,1))</f>
        <v>455.60094939086878</v>
      </c>
      <c r="T110" s="59">
        <f t="shared" si="88"/>
        <v>287.49979934947112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93.776318132770257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93.776318132770257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68.132841862334004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349.00000000000017</v>
      </c>
      <c r="AJ110" s="13">
        <f>AI110*VLOOKUP('Données projet'!$B$10,Paramètres!$A$1:$I$89,3,0)*VLOOKUP('Données projet'!$B$10,Paramètres!$A$1:$I$89,5,0)</f>
        <v>272.22000000000014</v>
      </c>
      <c r="AK110" s="13">
        <f t="shared" si="89"/>
        <v>65.320184547527205</v>
      </c>
      <c r="AL110" s="20">
        <f t="shared" si="58"/>
        <v>587.88248808694345</v>
      </c>
      <c r="AM110" s="59">
        <f t="shared" si="59"/>
        <v>874.36957491550152</v>
      </c>
      <c r="AN110" s="59">
        <f ca="1">AVERAGE(OFFSET($AM$3,0,0,'Données projet'!$E$10+1,1))-AVERAGE(OFFSET($H$3,0,0,'Données projet'!$E$10+1,1))</f>
        <v>369.26509132111897</v>
      </c>
      <c r="AO110" s="59">
        <f t="shared" si="90"/>
        <v>350.51628439233525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41.652655457261048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41.652655457261048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68.132841862334004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319</v>
      </c>
      <c r="BE110" s="13">
        <f>BD110*VLOOKUP('Données projet'!$B$11,Paramètres!$A$1:$I$89,3,0)*VLOOKUP('Données projet'!$B$11,Paramètres!$A$1:$I$89,5,0)</f>
        <v>308.53680000000003</v>
      </c>
      <c r="BF110" s="13">
        <f t="shared" si="91"/>
        <v>72.963171684496103</v>
      </c>
      <c r="BG110" s="20">
        <f t="shared" si="61"/>
        <v>664.4457840171641</v>
      </c>
      <c r="BH110" s="59">
        <f t="shared" si="62"/>
        <v>950.93287084572216</v>
      </c>
      <c r="BI110" s="59">
        <f ca="1">AVERAGE(OFFSET($BH$3,0,0,'Données projet'!$E$11+1,1))-AVERAGE(OFFSET($H$3,0,0,'Données projet'!$E$11+1,1))</f>
        <v>433.03147896464901</v>
      </c>
      <c r="BJ110" s="59">
        <f t="shared" si="92"/>
        <v>419.62680748045614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30.721557180731043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30.721557180731043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68.132841862334004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245.99999999999994</v>
      </c>
      <c r="BZ110" s="13">
        <f>BY110*VLOOKUP('Données projet'!$B$12,Paramètres!$A$1:$I$89,3,0)*VLOOKUP('Données projet'!$B$12,Paramètres!$A$1:$I$89,5,0)</f>
        <v>234.09359999999998</v>
      </c>
      <c r="CA110" s="13">
        <f t="shared" si="93"/>
        <v>57.166902703920208</v>
      </c>
      <c r="CB110" s="20">
        <f t="shared" si="64"/>
        <v>507.27870887599425</v>
      </c>
      <c r="CC110" s="59">
        <f t="shared" si="65"/>
        <v>793.76579570455226</v>
      </c>
      <c r="CD110" s="59">
        <f ca="1">AVERAGE(OFFSET($CC$3,0,0,'Données projet'!$E$12+1,1))-AVERAGE(OFFSET($H$3,0,0,'Données projet'!$E$12+1,1))</f>
        <v>464.14483532651036</v>
      </c>
      <c r="CE110" s="59">
        <f t="shared" si="94"/>
        <v>478.54999024966878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91.365289136655676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91.365289136655676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68.132841862334004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249.0000000000002</v>
      </c>
      <c r="CU110" s="17">
        <f>CT110*VLOOKUP('Données projet'!$B$13,Paramètres!$A$1:$I$89,3,0)*VLOOKUP('Données projet'!$B$13,Paramètres!$A$1:$I$89,5,0)</f>
        <v>217.52640000000019</v>
      </c>
      <c r="CV110" s="13">
        <f t="shared" si="95"/>
        <v>53.576907690651304</v>
      </c>
      <c r="CW110" s="20">
        <f t="shared" si="67"/>
        <v>472.17159422788467</v>
      </c>
      <c r="CX110" s="59">
        <f t="shared" si="68"/>
        <v>758.65868105644267</v>
      </c>
      <c r="CY110" s="59">
        <f ca="1">AVERAGE(OFFSET($CX$3,0,0,'Données projet'!$E$13+1,1))-AVERAGE(OFFSET($H$3,0,0,'Données projet'!$E$13+1,1))</f>
        <v>331.14297110116479</v>
      </c>
      <c r="CZ110" s="59">
        <f t="shared" si="96"/>
        <v>397.33434551047685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30.012743398460579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30.012743398460579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68.132841862334004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255.00000000000006</v>
      </c>
      <c r="DP110" s="17">
        <f>DO110*VLOOKUP('Données projet'!$B$14,Paramètres!$A$1:$I$89,3,0)*VLOOKUP('Données projet'!$B$14,Paramètres!$A$1:$I$89,5,0)</f>
        <v>186.96600000000004</v>
      </c>
      <c r="DQ110" s="13">
        <f t="shared" si="97"/>
        <v>46.868551400324648</v>
      </c>
      <c r="DR110" s="20">
        <f t="shared" si="70"/>
        <v>407.26184368889881</v>
      </c>
      <c r="DS110" s="59">
        <f t="shared" si="71"/>
        <v>693.74893051745676</v>
      </c>
      <c r="DT110" s="59">
        <f ca="1">AVERAGE(OFFSET($DS$3,0,0,'Données projet'!$E$14+1,1))-AVERAGE(OFFSET($H$3,0,0,'Données projet'!$E$14+1,1))</f>
        <v>245.16221536020706</v>
      </c>
      <c r="DU110" s="59">
        <f t="shared" si="98"/>
        <v>222.86730804976878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0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68.132841862334004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319</v>
      </c>
      <c r="EK110" s="17">
        <f>EJ110*VLOOKUP('Données projet'!$B$15,Paramètres!$A$1:$I$89,3,0)*VLOOKUP('Données projet'!$B$15,Paramètres!$A$1:$I$89,5,0)</f>
        <v>253.79640000000001</v>
      </c>
      <c r="EL110" s="13">
        <f t="shared" si="99"/>
        <v>61.39816832228076</v>
      </c>
      <c r="EM110" s="20">
        <f t="shared" si="73"/>
        <v>548.96387316130563</v>
      </c>
      <c r="EN110" s="59">
        <f t="shared" si="74"/>
        <v>835.45095998986358</v>
      </c>
      <c r="EO110" s="59">
        <f ca="1">AVERAGE(OFFSET($EN$3,0,0,'Données projet'!$E$15+1,1))-AVERAGE(OFFSET($H$3,0,0,'Données projet'!$E$15+1,1))</f>
        <v>364.9836612099819</v>
      </c>
      <c r="EP110" s="59">
        <f t="shared" si="100"/>
        <v>354.75746837578413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31.14792537866316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31.14792537866316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68.132841862334004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68.132841862334004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68.132841862334004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2.4290000000000003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8.9063333333333343</v>
      </c>
      <c r="H111" s="66">
        <f t="shared" si="56"/>
        <v>221.04133333333334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68.165232881682272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</v>
      </c>
      <c r="N111" s="13">
        <f>IF('Données projet'!$A$36&gt;35,N110+M111-V110,IF(A111&lt;'Données projet'!$A$36,$K$205^A111,IF(A111='Données projet'!$A$36,'Données projet'!$B$36,N110+M111-V110)))</f>
        <v>321.99999999999989</v>
      </c>
      <c r="O111" s="13">
        <f>N111*VLOOKUP('Données projet'!$B$9,Paramètres!$A$1:$I$89,3,0)*VLOOKUP('Données projet'!$B$9,Paramètres!$A$1:$I$89,5,0)</f>
        <v>291.34559999999993</v>
      </c>
      <c r="P111" s="13">
        <f t="shared" si="87"/>
        <v>69.359089490698707</v>
      </c>
      <c r="Q111" s="20">
        <f t="shared" si="107"/>
        <v>628.22733419630015</v>
      </c>
      <c r="R111" s="59">
        <f t="shared" si="55"/>
        <v>914.8331880958018</v>
      </c>
      <c r="S111" s="59">
        <f ca="1">AVERAGE(OFFSET($R$3,0,0,'Données projet'!$E$9+1,1))-AVERAGE(OFFSET($H$3,0,0,'Données projet'!$E$9+1,1))</f>
        <v>455.60094939086878</v>
      </c>
      <c r="T111" s="59">
        <f t="shared" si="88"/>
        <v>287.49979934947112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91.937421732092872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91.937421732092872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68.165232881682272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349.00000000000017</v>
      </c>
      <c r="AJ111" s="13">
        <f>AI111*VLOOKUP('Données projet'!$B$10,Paramètres!$A$1:$I$89,3,0)*VLOOKUP('Données projet'!$B$10,Paramètres!$A$1:$I$89,5,0)</f>
        <v>272.22000000000014</v>
      </c>
      <c r="AK111" s="13">
        <f t="shared" si="89"/>
        <v>65.320184547527205</v>
      </c>
      <c r="AL111" s="20">
        <f t="shared" si="58"/>
        <v>587.88248808694345</v>
      </c>
      <c r="AM111" s="59">
        <f t="shared" si="59"/>
        <v>874.48834198644511</v>
      </c>
      <c r="AN111" s="59">
        <f ca="1">AVERAGE(OFFSET($AM$3,0,0,'Données projet'!$E$10+1,1))-AVERAGE(OFFSET($H$3,0,0,'Données projet'!$E$10+1,1))</f>
        <v>369.26509132111897</v>
      </c>
      <c r="AO111" s="59">
        <f t="shared" si="90"/>
        <v>350.51628439233525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40.835872289355393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40.835872289355393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68.165232881682272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319</v>
      </c>
      <c r="BE111" s="13">
        <f>BD111*VLOOKUP('Données projet'!$B$11,Paramètres!$A$1:$I$89,3,0)*VLOOKUP('Données projet'!$B$11,Paramètres!$A$1:$I$89,5,0)</f>
        <v>308.53680000000003</v>
      </c>
      <c r="BF111" s="13">
        <f t="shared" si="91"/>
        <v>72.963171684496103</v>
      </c>
      <c r="BG111" s="20">
        <f t="shared" si="61"/>
        <v>664.4457840171641</v>
      </c>
      <c r="BH111" s="59">
        <f t="shared" si="62"/>
        <v>951.05163791666575</v>
      </c>
      <c r="BI111" s="59">
        <f ca="1">AVERAGE(OFFSET($BH$3,0,0,'Données projet'!$E$11+1,1))-AVERAGE(OFFSET($H$3,0,0,'Données projet'!$E$11+1,1))</f>
        <v>433.03147896464901</v>
      </c>
      <c r="BJ111" s="59">
        <f t="shared" si="92"/>
        <v>419.62680748045614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30.119126182716535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30.119126182716535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68.165232881682272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245.99999999999994</v>
      </c>
      <c r="BZ111" s="13">
        <f>BY111*VLOOKUP('Données projet'!$B$12,Paramètres!$A$1:$I$89,3,0)*VLOOKUP('Données projet'!$B$12,Paramètres!$A$1:$I$89,5,0)</f>
        <v>234.09359999999998</v>
      </c>
      <c r="CA111" s="13">
        <f t="shared" si="93"/>
        <v>57.166902703920208</v>
      </c>
      <c r="CB111" s="20">
        <f t="shared" si="64"/>
        <v>507.27870887599425</v>
      </c>
      <c r="CC111" s="59">
        <f t="shared" si="65"/>
        <v>793.88456277549585</v>
      </c>
      <c r="CD111" s="59">
        <f ca="1">AVERAGE(OFFSET($CC$3,0,0,'Données projet'!$E$12+1,1))-AVERAGE(OFFSET($H$3,0,0,'Données projet'!$E$12+1,1))</f>
        <v>464.14483532651036</v>
      </c>
      <c r="CE111" s="59">
        <f t="shared" si="94"/>
        <v>478.54999024966878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89.573671544009613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89.573671544009613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68.165232881682272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249.0000000000002</v>
      </c>
      <c r="CU111" s="17">
        <f>CT111*VLOOKUP('Données projet'!$B$13,Paramètres!$A$1:$I$89,3,0)*VLOOKUP('Données projet'!$B$13,Paramètres!$A$1:$I$89,5,0)</f>
        <v>217.52640000000019</v>
      </c>
      <c r="CV111" s="13">
        <f t="shared" si="95"/>
        <v>53.576907690651304</v>
      </c>
      <c r="CW111" s="20">
        <f t="shared" si="67"/>
        <v>472.17159422788467</v>
      </c>
      <c r="CX111" s="59">
        <f t="shared" si="68"/>
        <v>758.77744812738638</v>
      </c>
      <c r="CY111" s="59">
        <f ca="1">AVERAGE(OFFSET($CX$3,0,0,'Données projet'!$E$13+1,1))-AVERAGE(OFFSET($H$3,0,0,'Données projet'!$E$13+1,1))</f>
        <v>331.14297110116479</v>
      </c>
      <c r="CZ111" s="59">
        <f t="shared" si="96"/>
        <v>397.33434551047685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29.424211806382676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29.424211806382676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68.165232881682272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255.00000000000006</v>
      </c>
      <c r="DP111" s="17">
        <f>DO111*VLOOKUP('Données projet'!$B$14,Paramètres!$A$1:$I$89,3,0)*VLOOKUP('Données projet'!$B$14,Paramètres!$A$1:$I$89,5,0)</f>
        <v>186.96600000000004</v>
      </c>
      <c r="DQ111" s="13">
        <f t="shared" si="97"/>
        <v>46.868551400324648</v>
      </c>
      <c r="DR111" s="20">
        <f t="shared" si="70"/>
        <v>407.26184368889881</v>
      </c>
      <c r="DS111" s="59">
        <f t="shared" si="71"/>
        <v>693.86769758840046</v>
      </c>
      <c r="DT111" s="59">
        <f ca="1">AVERAGE(OFFSET($DS$3,0,0,'Données projet'!$E$14+1,1))-AVERAGE(OFFSET($H$3,0,0,'Données projet'!$E$14+1,1))</f>
        <v>245.16221536020706</v>
      </c>
      <c r="DU111" s="59">
        <f t="shared" si="98"/>
        <v>222.86730804976878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0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68.165232881682272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319</v>
      </c>
      <c r="EK111" s="17">
        <f>EJ111*VLOOKUP('Données projet'!$B$15,Paramètres!$A$1:$I$89,3,0)*VLOOKUP('Données projet'!$B$15,Paramètres!$A$1:$I$89,5,0)</f>
        <v>253.79640000000001</v>
      </c>
      <c r="EL111" s="13">
        <f t="shared" si="99"/>
        <v>61.39816832228076</v>
      </c>
      <c r="EM111" s="20">
        <f t="shared" si="73"/>
        <v>548.96387316130563</v>
      </c>
      <c r="EN111" s="59">
        <f t="shared" si="74"/>
        <v>835.56972706080728</v>
      </c>
      <c r="EO111" s="59">
        <f ca="1">AVERAGE(OFFSET($EN$3,0,0,'Données projet'!$E$15+1,1))-AVERAGE(OFFSET($H$3,0,0,'Données projet'!$E$15+1,1))</f>
        <v>364.9836612099819</v>
      </c>
      <c r="EP111" s="59">
        <f t="shared" si="100"/>
        <v>354.75746837578413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30.537133560346124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30.537133560346124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68.165232881682272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68.165232881682272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68.165232881682272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2.4290000000000003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8.9063333333333343</v>
      </c>
      <c r="H112" s="66">
        <f t="shared" si="56"/>
        <v>221.04133333333334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68.197061989260334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</v>
      </c>
      <c r="N112" s="13">
        <f>IF('Données projet'!$A$36&gt;35,N111+M112-V111,IF(A112&lt;'Données projet'!$A$36,$K$205^A112,IF(A112='Données projet'!$A$36,'Données projet'!$B$36,N111+M112-V111)))</f>
        <v>326.99999999999989</v>
      </c>
      <c r="O112" s="13">
        <f>N112*VLOOKUP('Données projet'!$B$9,Paramètres!$A$1:$I$89,3,0)*VLOOKUP('Données projet'!$B$9,Paramètres!$A$1:$I$89,5,0)</f>
        <v>295.86959999999988</v>
      </c>
      <c r="P112" s="13">
        <f t="shared" si="87"/>
        <v>70.309875568291218</v>
      </c>
      <c r="Q112" s="20">
        <f t="shared" si="107"/>
        <v>637.76258661477357</v>
      </c>
      <c r="R112" s="59">
        <f t="shared" si="55"/>
        <v>924.48514724206143</v>
      </c>
      <c r="S112" s="59">
        <f ca="1">AVERAGE(OFFSET($R$3,0,0,'Données projet'!$E$9+1,1))-AVERAGE(OFFSET($H$3,0,0,'Données projet'!$E$9+1,1))</f>
        <v>455.60094939086878</v>
      </c>
      <c r="T112" s="59">
        <f t="shared" si="88"/>
        <v>287.49979934947112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90.134584968216714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90.134584968216714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68.197061989260334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349.00000000000017</v>
      </c>
      <c r="AJ112" s="13">
        <f>AI112*VLOOKUP('Données projet'!$B$10,Paramètres!$A$1:$I$89,3,0)*VLOOKUP('Données projet'!$B$10,Paramètres!$A$1:$I$89,5,0)</f>
        <v>272.22000000000014</v>
      </c>
      <c r="AK112" s="13">
        <f t="shared" si="89"/>
        <v>65.320184547527205</v>
      </c>
      <c r="AL112" s="20">
        <f t="shared" si="58"/>
        <v>587.88248808694345</v>
      </c>
      <c r="AM112" s="59">
        <f t="shared" si="59"/>
        <v>874.60504871423132</v>
      </c>
      <c r="AN112" s="59">
        <f ca="1">AVERAGE(OFFSET($AM$3,0,0,'Données projet'!$E$10+1,1))-AVERAGE(OFFSET($H$3,0,0,'Données projet'!$E$10+1,1))</f>
        <v>369.26509132111897</v>
      </c>
      <c r="AO112" s="59">
        <f t="shared" si="90"/>
        <v>350.51628439233525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40.035105741183827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40.035105741183827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68.197061989260334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319</v>
      </c>
      <c r="BE112" s="13">
        <f>BD112*VLOOKUP('Données projet'!$B$11,Paramètres!$A$1:$I$89,3,0)*VLOOKUP('Données projet'!$B$11,Paramètres!$A$1:$I$89,5,0)</f>
        <v>308.53680000000003</v>
      </c>
      <c r="BF112" s="13">
        <f t="shared" si="91"/>
        <v>72.963171684496103</v>
      </c>
      <c r="BG112" s="20">
        <f t="shared" si="61"/>
        <v>664.4457840171641</v>
      </c>
      <c r="BH112" s="59">
        <f t="shared" si="62"/>
        <v>951.16834464445196</v>
      </c>
      <c r="BI112" s="59">
        <f ca="1">AVERAGE(OFFSET($BH$3,0,0,'Données projet'!$E$11+1,1))-AVERAGE(OFFSET($H$3,0,0,'Données projet'!$E$11+1,1))</f>
        <v>433.03147896464901</v>
      </c>
      <c r="BJ112" s="59">
        <f t="shared" si="92"/>
        <v>419.62680748045614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29.528508489126462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29.528508489126462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68.197061989260334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245.99999999999994</v>
      </c>
      <c r="BZ112" s="13">
        <f>BY112*VLOOKUP('Données projet'!$B$12,Paramètres!$A$1:$I$89,3,0)*VLOOKUP('Données projet'!$B$12,Paramètres!$A$1:$I$89,5,0)</f>
        <v>234.09359999999998</v>
      </c>
      <c r="CA112" s="13">
        <f t="shared" si="93"/>
        <v>57.166902703920208</v>
      </c>
      <c r="CB112" s="20">
        <f t="shared" si="64"/>
        <v>507.27870887599425</v>
      </c>
      <c r="CC112" s="59">
        <f t="shared" si="65"/>
        <v>794.00126950328217</v>
      </c>
      <c r="CD112" s="59">
        <f ca="1">AVERAGE(OFFSET($CC$3,0,0,'Données projet'!$E$12+1,1))-AVERAGE(OFFSET($H$3,0,0,'Données projet'!$E$12+1,1))</f>
        <v>464.14483532651036</v>
      </c>
      <c r="CE112" s="59">
        <f t="shared" si="94"/>
        <v>478.54999024966878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87.81718647957652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87.81718647957652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68.197061989260334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249.0000000000002</v>
      </c>
      <c r="CU112" s="17">
        <f>CT112*VLOOKUP('Données projet'!$B$13,Paramètres!$A$1:$I$89,3,0)*VLOOKUP('Données projet'!$B$13,Paramètres!$A$1:$I$89,5,0)</f>
        <v>217.52640000000019</v>
      </c>
      <c r="CV112" s="13">
        <f t="shared" si="95"/>
        <v>53.576907690651304</v>
      </c>
      <c r="CW112" s="20">
        <f t="shared" si="67"/>
        <v>472.17159422788467</v>
      </c>
      <c r="CX112" s="59">
        <f t="shared" si="68"/>
        <v>758.89415485517259</v>
      </c>
      <c r="CY112" s="59">
        <f ca="1">AVERAGE(OFFSET($CX$3,0,0,'Données projet'!$E$13+1,1))-AVERAGE(OFFSET($H$3,0,0,'Données projet'!$E$13+1,1))</f>
        <v>331.14297110116479</v>
      </c>
      <c r="CZ112" s="59">
        <f t="shared" si="96"/>
        <v>397.33434551047685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28.847220959856596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28.847220959856596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68.197061989260334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255.00000000000006</v>
      </c>
      <c r="DP112" s="17">
        <f>DO112*VLOOKUP('Données projet'!$B$14,Paramètres!$A$1:$I$89,3,0)*VLOOKUP('Données projet'!$B$14,Paramètres!$A$1:$I$89,5,0)</f>
        <v>186.96600000000004</v>
      </c>
      <c r="DQ112" s="13">
        <f t="shared" si="97"/>
        <v>46.868551400324648</v>
      </c>
      <c r="DR112" s="20">
        <f t="shared" si="70"/>
        <v>407.26184368889881</v>
      </c>
      <c r="DS112" s="59">
        <f t="shared" si="71"/>
        <v>693.98440431618678</v>
      </c>
      <c r="DT112" s="59">
        <f ca="1">AVERAGE(OFFSET($DS$3,0,0,'Données projet'!$E$14+1,1))-AVERAGE(OFFSET($H$3,0,0,'Données projet'!$E$14+1,1))</f>
        <v>245.16221536020706</v>
      </c>
      <c r="DU112" s="59">
        <f t="shared" si="98"/>
        <v>222.86730804976878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0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68.197061989260334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319</v>
      </c>
      <c r="EK112" s="17">
        <f>EJ112*VLOOKUP('Données projet'!$B$15,Paramètres!$A$1:$I$89,3,0)*VLOOKUP('Données projet'!$B$15,Paramètres!$A$1:$I$89,5,0)</f>
        <v>253.79640000000001</v>
      </c>
      <c r="EL112" s="13">
        <f t="shared" si="99"/>
        <v>61.39816832228076</v>
      </c>
      <c r="EM112" s="20">
        <f t="shared" si="73"/>
        <v>548.96387316130563</v>
      </c>
      <c r="EN112" s="59">
        <f t="shared" si="74"/>
        <v>835.6864337885936</v>
      </c>
      <c r="EO112" s="59">
        <f ca="1">AVERAGE(OFFSET($EN$3,0,0,'Données projet'!$E$15+1,1))-AVERAGE(OFFSET($H$3,0,0,'Données projet'!$E$15+1,1))</f>
        <v>364.9836612099819</v>
      </c>
      <c r="EP112" s="59">
        <f t="shared" si="100"/>
        <v>354.75746837578413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29.938318997040064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29.938318997040064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68.197061989260334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68.197061989260334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68.197061989260334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2.4290000000000003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8.9063333333333343</v>
      </c>
      <c r="H113" s="66">
        <f t="shared" si="56"/>
        <v>221.04133333333334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68.228338932981131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332</v>
      </c>
      <c r="L113" s="12">
        <f>VLOOKUP(A113,'Données projet'!$A$35:$I$55,9,0)</f>
        <v>5</v>
      </c>
      <c r="M113" s="12">
        <f t="array" ref="M113">INDEX(L:L,MIN(IF(ISNUMBER(L113:L309),ROW(L113:L309),"")))</f>
        <v>5</v>
      </c>
      <c r="N113" s="13">
        <f>IF('Données projet'!$A$36&gt;35,N112+M113-V112,IF(A113&lt;'Données projet'!$A$36,$K$205^A113,IF(A113='Données projet'!$A$36,'Données projet'!$B$36,N112+M113-V112)))</f>
        <v>331.99999999999989</v>
      </c>
      <c r="O113" s="13">
        <f>N113*VLOOKUP('Données projet'!$B$9,Paramètres!$A$1:$I$89,3,0)*VLOOKUP('Données projet'!$B$9,Paramètres!$A$1:$I$89,5,0)</f>
        <v>300.39359999999988</v>
      </c>
      <c r="P113" s="13">
        <f t="shared" si="87"/>
        <v>71.258970856492667</v>
      </c>
      <c r="Q113" s="20">
        <f t="shared" si="107"/>
        <v>647.29489424172459</v>
      </c>
      <c r="R113" s="59">
        <f t="shared" si="55"/>
        <v>934.13213699598873</v>
      </c>
      <c r="S113" s="59">
        <f ca="1">AVERAGE(OFFSET($R$3,0,0,'Données projet'!$E$9+1,1))-AVERAGE(OFFSET($H$3,0,0,'Données projet'!$E$9+1,1))</f>
        <v>455.60094939086878</v>
      </c>
      <c r="T113" s="59">
        <f t="shared" si="88"/>
        <v>287.49979934947112</v>
      </c>
      <c r="U113" s="15">
        <f>IF(ISNA(VLOOKUP(A113,'Données projet'!$A$35:$I$55,3,0)),0,VLOOKUP(A113,'Données projet'!$A$35:$I$55,3,0))</f>
        <v>19</v>
      </c>
      <c r="V113" s="15">
        <f>IF(ISNA(VLOOKUP(A113,'Données projet'!$A$35:$I$55,4,0)),0,VLOOKUP(A113,'Données projet'!$A$35:$I$55,4,0))</f>
        <v>25</v>
      </c>
      <c r="W113" s="16">
        <f>IF(ISNA(VLOOKUP(A113,'Données projet'!$A$35:$I$55,5,0)),0%,VLOOKUP(A113,'Données projet'!$A$35:$I$55,5,0)*VLOOKUP('Données projet'!$B$9,Paramètres!$A$1:$I$89,7,0))</f>
        <v>0.43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99.119568927223511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99.119568927223511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68.228338932981131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349.00000000000017</v>
      </c>
      <c r="AJ113" s="13">
        <f>AI113*VLOOKUP('Données projet'!$B$10,Paramètres!$A$1:$I$89,3,0)*VLOOKUP('Données projet'!$B$10,Paramètres!$A$1:$I$89,5,0)</f>
        <v>272.22000000000014</v>
      </c>
      <c r="AK113" s="13">
        <f t="shared" si="89"/>
        <v>65.320184547527205</v>
      </c>
      <c r="AL113" s="20">
        <f t="shared" si="58"/>
        <v>587.88248808694345</v>
      </c>
      <c r="AM113" s="59">
        <f t="shared" si="59"/>
        <v>874.71973084120759</v>
      </c>
      <c r="AN113" s="59">
        <f ca="1">AVERAGE(OFFSET($AM$3,0,0,'Données projet'!$E$10+1,1))-AVERAGE(OFFSET($H$3,0,0,'Données projet'!$E$10+1,1))</f>
        <v>369.26509132111897</v>
      </c>
      <c r="AO113" s="59">
        <f t="shared" si="90"/>
        <v>350.51628439233525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39.25004173660254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39.25004173660254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68.228338932981131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319</v>
      </c>
      <c r="BE113" s="13">
        <f>BD113*VLOOKUP('Données projet'!$B$11,Paramètres!$A$1:$I$89,3,0)*VLOOKUP('Données projet'!$B$11,Paramètres!$A$1:$I$89,5,0)</f>
        <v>308.53680000000003</v>
      </c>
      <c r="BF113" s="13">
        <f t="shared" si="91"/>
        <v>72.963171684496103</v>
      </c>
      <c r="BG113" s="20">
        <f t="shared" si="61"/>
        <v>664.4457840171641</v>
      </c>
      <c r="BH113" s="59">
        <f t="shared" si="62"/>
        <v>951.28302677142824</v>
      </c>
      <c r="BI113" s="59">
        <f ca="1">AVERAGE(OFFSET($BH$3,0,0,'Données projet'!$E$11+1,1))-AVERAGE(OFFSET($H$3,0,0,'Données projet'!$E$11+1,1))</f>
        <v>433.03147896464901</v>
      </c>
      <c r="BJ113" s="59">
        <f t="shared" si="92"/>
        <v>419.62680748045614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28.949472448266469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28.949472448266469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68.228338932981131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245.99999999999994</v>
      </c>
      <c r="BZ113" s="13">
        <f>BY113*VLOOKUP('Données projet'!$B$12,Paramètres!$A$1:$I$89,3,0)*VLOOKUP('Données projet'!$B$12,Paramètres!$A$1:$I$89,5,0)</f>
        <v>234.09359999999998</v>
      </c>
      <c r="CA113" s="13">
        <f t="shared" si="93"/>
        <v>57.166902703920208</v>
      </c>
      <c r="CB113" s="20">
        <f t="shared" si="64"/>
        <v>507.27870887599425</v>
      </c>
      <c r="CC113" s="59">
        <f t="shared" si="65"/>
        <v>794.11595163025845</v>
      </c>
      <c r="CD113" s="59">
        <f ca="1">AVERAGE(OFFSET($CC$3,0,0,'Données projet'!$E$12+1,1))-AVERAGE(OFFSET($H$3,0,0,'Données projet'!$E$12+1,1))</f>
        <v>464.14483532651036</v>
      </c>
      <c r="CE113" s="59">
        <f t="shared" si="94"/>
        <v>478.54999024966878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86.095145015906851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86.095145015906851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68.228338932981131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249.0000000000002</v>
      </c>
      <c r="CU113" s="17">
        <f>CT113*VLOOKUP('Données projet'!$B$13,Paramètres!$A$1:$I$89,3,0)*VLOOKUP('Données projet'!$B$13,Paramètres!$A$1:$I$89,5,0)</f>
        <v>217.52640000000019</v>
      </c>
      <c r="CV113" s="13">
        <f t="shared" si="95"/>
        <v>53.576907690651304</v>
      </c>
      <c r="CW113" s="20">
        <f t="shared" si="67"/>
        <v>472.17159422788467</v>
      </c>
      <c r="CX113" s="59">
        <f t="shared" si="68"/>
        <v>759.00883698214875</v>
      </c>
      <c r="CY113" s="59">
        <f ca="1">AVERAGE(OFFSET($CX$3,0,0,'Données projet'!$E$13+1,1))-AVERAGE(OFFSET($H$3,0,0,'Données projet'!$E$13+1,1))</f>
        <v>331.14297110116479</v>
      </c>
      <c r="CZ113" s="59">
        <f t="shared" si="96"/>
        <v>397.33434551047685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28.281544551901224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28.281544551901224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68.228338932981131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255.00000000000006</v>
      </c>
      <c r="DP113" s="17">
        <f>DO113*VLOOKUP('Données projet'!$B$14,Paramètres!$A$1:$I$89,3,0)*VLOOKUP('Données projet'!$B$14,Paramètres!$A$1:$I$89,5,0)</f>
        <v>186.96600000000004</v>
      </c>
      <c r="DQ113" s="13">
        <f t="shared" si="97"/>
        <v>46.868551400324648</v>
      </c>
      <c r="DR113" s="20">
        <f t="shared" si="70"/>
        <v>407.26184368889881</v>
      </c>
      <c r="DS113" s="59">
        <f t="shared" si="71"/>
        <v>694.09908644316295</v>
      </c>
      <c r="DT113" s="59">
        <f ca="1">AVERAGE(OFFSET($DS$3,0,0,'Données projet'!$E$14+1,1))-AVERAGE(OFFSET($H$3,0,0,'Données projet'!$E$14+1,1))</f>
        <v>245.16221536020706</v>
      </c>
      <c r="DU113" s="59">
        <f t="shared" si="98"/>
        <v>222.86730804976878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0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68.228338932981131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319</v>
      </c>
      <c r="EK113" s="17">
        <f>EJ113*VLOOKUP('Données projet'!$B$15,Paramètres!$A$1:$I$89,3,0)*VLOOKUP('Données projet'!$B$15,Paramètres!$A$1:$I$89,5,0)</f>
        <v>253.79640000000001</v>
      </c>
      <c r="EL113" s="13">
        <f t="shared" si="99"/>
        <v>61.39816832228076</v>
      </c>
      <c r="EM113" s="20">
        <f t="shared" si="73"/>
        <v>548.96387316130563</v>
      </c>
      <c r="EN113" s="59">
        <f t="shared" si="74"/>
        <v>835.80111591556977</v>
      </c>
      <c r="EO113" s="59">
        <f ca="1">AVERAGE(OFFSET($EN$3,0,0,'Données projet'!$E$15+1,1))-AVERAGE(OFFSET($H$3,0,0,'Données projet'!$E$15+1,1))</f>
        <v>364.9836612099819</v>
      </c>
      <c r="EP113" s="59">
        <f t="shared" si="100"/>
        <v>354.75746837578413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29.351246822079613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29.351246822079613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68.228338932981131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68.228338932981131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68.228338932981131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2.4290000000000003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8.9063333333333343</v>
      </c>
      <c r="H114" s="66">
        <f t="shared" si="56"/>
        <v>221.04133333333334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68.259073291653124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4.8</v>
      </c>
      <c r="N114" s="13">
        <f>IF('Données projet'!$A$36&gt;35,N113+M114-V113,IF(A114&lt;'Données projet'!$A$36,$K$205^A114,IF(A114='Données projet'!$A$36,'Données projet'!$B$36,N113+M114-V113)))</f>
        <v>311.7999999999999</v>
      </c>
      <c r="O114" s="13">
        <f>N114*VLOOKUP('Données projet'!$B$9,Paramètres!$A$1:$I$89,3,0)*VLOOKUP('Données projet'!$B$9,Paramètres!$A$1:$I$89,5,0)</f>
        <v>282.1166399999999</v>
      </c>
      <c r="P114" s="13">
        <f t="shared" si="87"/>
        <v>67.414119514142243</v>
      </c>
      <c r="Q114" s="20">
        <f t="shared" si="107"/>
        <v>608.76607282046416</v>
      </c>
      <c r="R114" s="59">
        <f t="shared" si="55"/>
        <v>895.71600822319238</v>
      </c>
      <c r="S114" s="59">
        <f ca="1">AVERAGE(OFFSET($R$3,0,0,'Données projet'!$E$9+1,1))-AVERAGE(OFFSET($H$3,0,0,'Données projet'!$E$9+1,1))</f>
        <v>455.60094939086878</v>
      </c>
      <c r="T114" s="59">
        <f t="shared" si="88"/>
        <v>287.49979934947112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97.175894637528074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97.175894637528074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68.259073291653124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349.00000000000017</v>
      </c>
      <c r="AJ114" s="13">
        <f>AI114*VLOOKUP('Données projet'!$B$10,Paramètres!$A$1:$I$89,3,0)*VLOOKUP('Données projet'!$B$10,Paramètres!$A$1:$I$89,5,0)</f>
        <v>272.22000000000014</v>
      </c>
      <c r="AK114" s="13">
        <f t="shared" si="89"/>
        <v>65.320184547527205</v>
      </c>
      <c r="AL114" s="20">
        <f t="shared" si="58"/>
        <v>587.88248808694345</v>
      </c>
      <c r="AM114" s="59">
        <f t="shared" si="59"/>
        <v>874.83242348967156</v>
      </c>
      <c r="AN114" s="59">
        <f ca="1">AVERAGE(OFFSET($AM$3,0,0,'Données projet'!$E$10+1,1))-AVERAGE(OFFSET($H$3,0,0,'Données projet'!$E$10+1,1))</f>
        <v>369.26509132111897</v>
      </c>
      <c r="AO114" s="59">
        <f t="shared" si="90"/>
        <v>350.51628439233525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38.480372358309332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38.480372358309332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68.259073291653124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319</v>
      </c>
      <c r="BE114" s="13">
        <f>BD114*VLOOKUP('Données projet'!$B$11,Paramètres!$A$1:$I$89,3,0)*VLOOKUP('Données projet'!$B$11,Paramètres!$A$1:$I$89,5,0)</f>
        <v>308.53680000000003</v>
      </c>
      <c r="BF114" s="13">
        <f t="shared" si="91"/>
        <v>72.963171684496103</v>
      </c>
      <c r="BG114" s="20">
        <f t="shared" si="61"/>
        <v>664.4457840171641</v>
      </c>
      <c r="BH114" s="59">
        <f t="shared" si="62"/>
        <v>951.3957194198922</v>
      </c>
      <c r="BI114" s="59">
        <f ca="1">AVERAGE(OFFSET($BH$3,0,0,'Données projet'!$E$11+1,1))-AVERAGE(OFFSET($H$3,0,0,'Données projet'!$E$11+1,1))</f>
        <v>433.03147896464901</v>
      </c>
      <c r="BJ114" s="59">
        <f t="shared" si="92"/>
        <v>419.62680748045614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28.381790950990631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28.381790950990631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68.259073291653124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245.99999999999994</v>
      </c>
      <c r="BZ114" s="13">
        <f>BY114*VLOOKUP('Données projet'!$B$12,Paramètres!$A$1:$I$89,3,0)*VLOOKUP('Données projet'!$B$12,Paramètres!$A$1:$I$89,5,0)</f>
        <v>234.09359999999998</v>
      </c>
      <c r="CA114" s="13">
        <f t="shared" si="93"/>
        <v>57.166902703920208</v>
      </c>
      <c r="CB114" s="20">
        <f t="shared" si="64"/>
        <v>507.27870887599425</v>
      </c>
      <c r="CC114" s="59">
        <f t="shared" si="65"/>
        <v>794.22864427872241</v>
      </c>
      <c r="CD114" s="59">
        <f ca="1">AVERAGE(OFFSET($CC$3,0,0,'Données projet'!$E$12+1,1))-AVERAGE(OFFSET($H$3,0,0,'Données projet'!$E$12+1,1))</f>
        <v>464.14483532651036</v>
      </c>
      <c r="CE114" s="59">
        <f t="shared" si="94"/>
        <v>478.54999024966878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84.406871734998163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84.406871734998163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68.259073291653124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249.0000000000002</v>
      </c>
      <c r="CU114" s="17">
        <f>CT114*VLOOKUP('Données projet'!$B$13,Paramètres!$A$1:$I$89,3,0)*VLOOKUP('Données projet'!$B$13,Paramètres!$A$1:$I$89,5,0)</f>
        <v>217.52640000000019</v>
      </c>
      <c r="CV114" s="13">
        <f t="shared" si="95"/>
        <v>53.576907690651304</v>
      </c>
      <c r="CW114" s="20">
        <f t="shared" si="67"/>
        <v>472.17159422788467</v>
      </c>
      <c r="CX114" s="59">
        <f t="shared" si="68"/>
        <v>759.12152963061283</v>
      </c>
      <c r="CY114" s="59">
        <f ca="1">AVERAGE(OFFSET($CX$3,0,0,'Données projet'!$E$13+1,1))-AVERAGE(OFFSET($H$3,0,0,'Données projet'!$E$13+1,1))</f>
        <v>331.14297110116479</v>
      </c>
      <c r="CZ114" s="59">
        <f t="shared" si="96"/>
        <v>397.33434551047685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27.726960713277318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27.726960713277318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68.259073291653124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255.00000000000006</v>
      </c>
      <c r="DP114" s="17">
        <f>DO114*VLOOKUP('Données projet'!$B$14,Paramètres!$A$1:$I$89,3,0)*VLOOKUP('Données projet'!$B$14,Paramètres!$A$1:$I$89,5,0)</f>
        <v>186.96600000000004</v>
      </c>
      <c r="DQ114" s="13">
        <f t="shared" si="97"/>
        <v>46.868551400324648</v>
      </c>
      <c r="DR114" s="20">
        <f t="shared" si="70"/>
        <v>407.26184368889881</v>
      </c>
      <c r="DS114" s="59">
        <f t="shared" si="71"/>
        <v>694.21177909162702</v>
      </c>
      <c r="DT114" s="59">
        <f ca="1">AVERAGE(OFFSET($DS$3,0,0,'Données projet'!$E$14+1,1))-AVERAGE(OFFSET($H$3,0,0,'Données projet'!$E$14+1,1))</f>
        <v>245.16221536020706</v>
      </c>
      <c r="DU114" s="59">
        <f t="shared" si="98"/>
        <v>222.86730804976878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0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68.259073291653124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319</v>
      </c>
      <c r="EK114" s="17">
        <f>EJ114*VLOOKUP('Données projet'!$B$15,Paramètres!$A$1:$I$89,3,0)*VLOOKUP('Données projet'!$B$15,Paramètres!$A$1:$I$89,5,0)</f>
        <v>253.79640000000001</v>
      </c>
      <c r="EL114" s="13">
        <f t="shared" si="99"/>
        <v>61.39816832228076</v>
      </c>
      <c r="EM114" s="20">
        <f t="shared" si="73"/>
        <v>548.96387316130563</v>
      </c>
      <c r="EN114" s="59">
        <f t="shared" si="74"/>
        <v>835.91380856403384</v>
      </c>
      <c r="EO114" s="59">
        <f ca="1">AVERAGE(OFFSET($EN$3,0,0,'Données projet'!$E$15+1,1))-AVERAGE(OFFSET($H$3,0,0,'Données projet'!$E$15+1,1))</f>
        <v>364.9836612099819</v>
      </c>
      <c r="EP114" s="59">
        <f t="shared" si="100"/>
        <v>354.75746837578413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28.77568677439147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28.77568677439147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68.259073291653124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68.259073291653124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68.259073291653124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2.4290000000000003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8.9063333333333343</v>
      </c>
      <c r="H115" s="66">
        <f t="shared" si="56"/>
        <v>221.04133333333334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68.289274477913921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4.8</v>
      </c>
      <c r="N115" s="13">
        <f>IF('Données projet'!$A$36&gt;35,N114+M115-V114,IF(A115&lt;'Données projet'!$A$36,$K$205^A115,IF(A115='Données projet'!$A$36,'Données projet'!$B$36,N114+M115-V114)))</f>
        <v>316.59999999999991</v>
      </c>
      <c r="O115" s="13">
        <f>N115*VLOOKUP('Données projet'!$B$9,Paramètres!$A$1:$I$89,3,0)*VLOOKUP('Données projet'!$B$9,Paramètres!$A$1:$I$89,5,0)</f>
        <v>286.45967999999988</v>
      </c>
      <c r="P115" s="13">
        <f t="shared" si="87"/>
        <v>68.330307577101138</v>
      </c>
      <c r="Q115" s="20">
        <f t="shared" si="107"/>
        <v>617.92589503011754</v>
      </c>
      <c r="R115" s="59">
        <f t="shared" si="55"/>
        <v>904.9865681158019</v>
      </c>
      <c r="S115" s="59">
        <f ca="1">AVERAGE(OFFSET($R$3,0,0,'Données projet'!$E$9+1,1))-AVERAGE(OFFSET($H$3,0,0,'Données projet'!$E$9+1,1))</f>
        <v>455.60094939086878</v>
      </c>
      <c r="T115" s="59">
        <f t="shared" si="88"/>
        <v>287.49979934947112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95.270334615129315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95.270334615129315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68.289274477913921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349.00000000000017</v>
      </c>
      <c r="AJ115" s="13">
        <f>AI115*VLOOKUP('Données projet'!$B$10,Paramètres!$A$1:$I$89,3,0)*VLOOKUP('Données projet'!$B$10,Paramètres!$A$1:$I$89,5,0)</f>
        <v>272.22000000000014</v>
      </c>
      <c r="AK115" s="13">
        <f t="shared" si="89"/>
        <v>65.320184547527205</v>
      </c>
      <c r="AL115" s="20">
        <f t="shared" si="58"/>
        <v>587.88248808694345</v>
      </c>
      <c r="AM115" s="59">
        <f t="shared" si="59"/>
        <v>874.94316117262781</v>
      </c>
      <c r="AN115" s="59">
        <f ca="1">AVERAGE(OFFSET($AM$3,0,0,'Données projet'!$E$10+1,1))-AVERAGE(OFFSET($H$3,0,0,'Données projet'!$E$10+1,1))</f>
        <v>369.26509132111897</v>
      </c>
      <c r="AO115" s="59">
        <f t="shared" si="90"/>
        <v>350.51628439233525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37.725795727072487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37.725795727072487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68.289274477913921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319</v>
      </c>
      <c r="BE115" s="13">
        <f>BD115*VLOOKUP('Données projet'!$B$11,Paramètres!$A$1:$I$89,3,0)*VLOOKUP('Données projet'!$B$11,Paramètres!$A$1:$I$89,5,0)</f>
        <v>308.53680000000003</v>
      </c>
      <c r="BF115" s="13">
        <f t="shared" si="91"/>
        <v>72.963171684496103</v>
      </c>
      <c r="BG115" s="20">
        <f t="shared" si="61"/>
        <v>664.4457840171641</v>
      </c>
      <c r="BH115" s="59">
        <f t="shared" si="62"/>
        <v>951.50645710284846</v>
      </c>
      <c r="BI115" s="59">
        <f ca="1">AVERAGE(OFFSET($BH$3,0,0,'Données projet'!$E$11+1,1))-AVERAGE(OFFSET($H$3,0,0,'Données projet'!$E$11+1,1))</f>
        <v>433.03147896464901</v>
      </c>
      <c r="BJ115" s="59">
        <f t="shared" si="92"/>
        <v>419.62680748045614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27.825241341624846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27.825241341624846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68.289274477913921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245.99999999999994</v>
      </c>
      <c r="BZ115" s="13">
        <f>BY115*VLOOKUP('Données projet'!$B$12,Paramètres!$A$1:$I$89,3,0)*VLOOKUP('Données projet'!$B$12,Paramètres!$A$1:$I$89,5,0)</f>
        <v>234.09359999999998</v>
      </c>
      <c r="CA115" s="13">
        <f t="shared" si="93"/>
        <v>57.166902703920208</v>
      </c>
      <c r="CB115" s="20">
        <f t="shared" si="64"/>
        <v>507.27870887599425</v>
      </c>
      <c r="CC115" s="59">
        <f t="shared" si="65"/>
        <v>794.33938196167855</v>
      </c>
      <c r="CD115" s="59">
        <f ca="1">AVERAGE(OFFSET($CC$3,0,0,'Données projet'!$E$12+1,1))-AVERAGE(OFFSET($H$3,0,0,'Données projet'!$E$12+1,1))</f>
        <v>464.14483532651036</v>
      </c>
      <c r="CE115" s="59">
        <f t="shared" si="94"/>
        <v>478.54999024966878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82.751704463383078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82.751704463383078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68.289274477913921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249.0000000000002</v>
      </c>
      <c r="CU115" s="17">
        <f>CT115*VLOOKUP('Données projet'!$B$13,Paramètres!$A$1:$I$89,3,0)*VLOOKUP('Données projet'!$B$13,Paramètres!$A$1:$I$89,5,0)</f>
        <v>217.52640000000019</v>
      </c>
      <c r="CV115" s="13">
        <f t="shared" si="95"/>
        <v>53.576907690651304</v>
      </c>
      <c r="CW115" s="20">
        <f t="shared" si="67"/>
        <v>472.17159422788467</v>
      </c>
      <c r="CX115" s="59">
        <f t="shared" si="68"/>
        <v>759.23226731356908</v>
      </c>
      <c r="CY115" s="59">
        <f ca="1">AVERAGE(OFFSET($CX$3,0,0,'Données projet'!$E$13+1,1))-AVERAGE(OFFSET($H$3,0,0,'Données projet'!$E$13+1,1))</f>
        <v>331.14297110116479</v>
      </c>
      <c r="CZ115" s="59">
        <f t="shared" si="96"/>
        <v>397.33434551047685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27.183251925466084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27.183251925466084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68.289274477913921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255.00000000000006</v>
      </c>
      <c r="DP115" s="17">
        <f>DO115*VLOOKUP('Données projet'!$B$14,Paramètres!$A$1:$I$89,3,0)*VLOOKUP('Données projet'!$B$14,Paramètres!$A$1:$I$89,5,0)</f>
        <v>186.96600000000004</v>
      </c>
      <c r="DQ115" s="13">
        <f t="shared" si="97"/>
        <v>46.868551400324648</v>
      </c>
      <c r="DR115" s="20">
        <f t="shared" si="70"/>
        <v>407.26184368889881</v>
      </c>
      <c r="DS115" s="59">
        <f t="shared" si="71"/>
        <v>694.32251677458316</v>
      </c>
      <c r="DT115" s="59">
        <f ca="1">AVERAGE(OFFSET($DS$3,0,0,'Données projet'!$E$14+1,1))-AVERAGE(OFFSET($H$3,0,0,'Données projet'!$E$14+1,1))</f>
        <v>245.16221536020706</v>
      </c>
      <c r="DU115" s="59">
        <f t="shared" si="98"/>
        <v>222.86730804976878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0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68.289274477913921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319</v>
      </c>
      <c r="EK115" s="17">
        <f>EJ115*VLOOKUP('Données projet'!$B$15,Paramètres!$A$1:$I$89,3,0)*VLOOKUP('Données projet'!$B$15,Paramètres!$A$1:$I$89,5,0)</f>
        <v>253.79640000000001</v>
      </c>
      <c r="EL115" s="13">
        <f t="shared" si="99"/>
        <v>61.39816832228076</v>
      </c>
      <c r="EM115" s="20">
        <f t="shared" si="73"/>
        <v>548.96387316130563</v>
      </c>
      <c r="EN115" s="59">
        <f t="shared" si="74"/>
        <v>836.02454624698998</v>
      </c>
      <c r="EO115" s="59">
        <f ca="1">AVERAGE(OFFSET($EN$3,0,0,'Données projet'!$E$15+1,1))-AVERAGE(OFFSET($H$3,0,0,'Données projet'!$E$15+1,1))</f>
        <v>364.9836612099819</v>
      </c>
      <c r="EP115" s="59">
        <f t="shared" si="100"/>
        <v>354.75746837578413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28.211413108181524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28.211413108181524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68.289274477913921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68.289274477913921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68.289274477913921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2.4290000000000003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8.9063333333333343</v>
      </c>
      <c r="H116" s="66">
        <f t="shared" si="56"/>
        <v>221.04133333333334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68.318951741112812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4.8</v>
      </c>
      <c r="N116" s="13">
        <f>IF('Données projet'!$A$36&gt;35,N115+M116-V115,IF(A116&lt;'Données projet'!$A$36,$K$205^A116,IF(A116='Données projet'!$A$36,'Données projet'!$B$36,N115+M116-V115)))</f>
        <v>321.39999999999992</v>
      </c>
      <c r="O116" s="13">
        <f>N116*VLOOKUP('Données projet'!$B$9,Paramètres!$A$1:$I$89,3,0)*VLOOKUP('Données projet'!$B$9,Paramètres!$A$1:$I$89,5,0)</f>
        <v>290.80271999999991</v>
      </c>
      <c r="P116" s="13">
        <f t="shared" si="87"/>
        <v>69.244880157128961</v>
      </c>
      <c r="Q116" s="20">
        <f t="shared" si="107"/>
        <v>627.08290360699937</v>
      </c>
      <c r="R116" s="59">
        <f t="shared" si="55"/>
        <v>914.25239332441299</v>
      </c>
      <c r="S116" s="59">
        <f ca="1">AVERAGE(OFFSET($R$3,0,0,'Données projet'!$E$9+1,1))-AVERAGE(OFFSET($H$3,0,0,'Données projet'!$E$9+1,1))</f>
        <v>455.60094939086878</v>
      </c>
      <c r="T116" s="59">
        <f t="shared" si="88"/>
        <v>287.49979934947112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93.402141462492935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93.402141462492935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68.318951741112812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349.00000000000017</v>
      </c>
      <c r="AJ116" s="13">
        <f>AI116*VLOOKUP('Données projet'!$B$10,Paramètres!$A$1:$I$89,3,0)*VLOOKUP('Données projet'!$B$10,Paramètres!$A$1:$I$89,5,0)</f>
        <v>272.22000000000014</v>
      </c>
      <c r="AK116" s="13">
        <f t="shared" si="89"/>
        <v>65.320184547527205</v>
      </c>
      <c r="AL116" s="20">
        <f t="shared" si="58"/>
        <v>587.88248808694345</v>
      </c>
      <c r="AM116" s="59">
        <f t="shared" si="59"/>
        <v>875.05197780435708</v>
      </c>
      <c r="AN116" s="59">
        <f ca="1">AVERAGE(OFFSET($AM$3,0,0,'Données projet'!$E$10+1,1))-AVERAGE(OFFSET($H$3,0,0,'Données projet'!$E$10+1,1))</f>
        <v>369.26509132111897</v>
      </c>
      <c r="AO116" s="59">
        <f t="shared" si="90"/>
        <v>350.51628439233525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36.986015883327894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36.986015883327894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68.318951741112812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319</v>
      </c>
      <c r="BE116" s="13">
        <f>BD116*VLOOKUP('Données projet'!$B$11,Paramètres!$A$1:$I$89,3,0)*VLOOKUP('Données projet'!$B$11,Paramètres!$A$1:$I$89,5,0)</f>
        <v>308.53680000000003</v>
      </c>
      <c r="BF116" s="13">
        <f t="shared" si="91"/>
        <v>72.963171684496103</v>
      </c>
      <c r="BG116" s="20">
        <f t="shared" si="61"/>
        <v>664.4457840171641</v>
      </c>
      <c r="BH116" s="59">
        <f t="shared" si="62"/>
        <v>951.61527373457773</v>
      </c>
      <c r="BI116" s="59">
        <f ca="1">AVERAGE(OFFSET($BH$3,0,0,'Données projet'!$E$11+1,1))-AVERAGE(OFFSET($H$3,0,0,'Données projet'!$E$11+1,1))</f>
        <v>433.03147896464901</v>
      </c>
      <c r="BJ116" s="59">
        <f t="shared" si="92"/>
        <v>419.62680748045614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27.279605330636983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27.279605330636983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68.318951741112812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245.99999999999994</v>
      </c>
      <c r="BZ116" s="13">
        <f>BY116*VLOOKUP('Données projet'!$B$12,Paramètres!$A$1:$I$89,3,0)*VLOOKUP('Données projet'!$B$12,Paramètres!$A$1:$I$89,5,0)</f>
        <v>234.09359999999998</v>
      </c>
      <c r="CA116" s="13">
        <f t="shared" si="93"/>
        <v>57.166902703920208</v>
      </c>
      <c r="CB116" s="20">
        <f t="shared" si="64"/>
        <v>507.27870887599425</v>
      </c>
      <c r="CC116" s="59">
        <f t="shared" si="65"/>
        <v>794.44819859340782</v>
      </c>
      <c r="CD116" s="59">
        <f ca="1">AVERAGE(OFFSET($CC$3,0,0,'Données projet'!$E$12+1,1))-AVERAGE(OFFSET($H$3,0,0,'Données projet'!$E$12+1,1))</f>
        <v>464.14483532651036</v>
      </c>
      <c r="CE116" s="59">
        <f t="shared" si="94"/>
        <v>478.54999024966878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81.128994012412008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81.128994012412008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68.318951741112812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249.0000000000002</v>
      </c>
      <c r="CU116" s="17">
        <f>CT116*VLOOKUP('Données projet'!$B$13,Paramètres!$A$1:$I$89,3,0)*VLOOKUP('Données projet'!$B$13,Paramètres!$A$1:$I$89,5,0)</f>
        <v>217.52640000000019</v>
      </c>
      <c r="CV116" s="13">
        <f t="shared" si="95"/>
        <v>53.576907690651304</v>
      </c>
      <c r="CW116" s="20">
        <f t="shared" si="67"/>
        <v>472.17159422788467</v>
      </c>
      <c r="CX116" s="59">
        <f t="shared" si="68"/>
        <v>759.34108394529835</v>
      </c>
      <c r="CY116" s="59">
        <f ca="1">AVERAGE(OFFSET($CX$3,0,0,'Données projet'!$E$13+1,1))-AVERAGE(OFFSET($H$3,0,0,'Données projet'!$E$13+1,1))</f>
        <v>331.14297110116479</v>
      </c>
      <c r="CZ116" s="59">
        <f t="shared" si="96"/>
        <v>397.33434551047685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26.650204935354214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26.650204935354214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68.318951741112812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255.00000000000006</v>
      </c>
      <c r="DP116" s="17">
        <f>DO116*VLOOKUP('Données projet'!$B$14,Paramètres!$A$1:$I$89,3,0)*VLOOKUP('Données projet'!$B$14,Paramètres!$A$1:$I$89,5,0)</f>
        <v>186.96600000000004</v>
      </c>
      <c r="DQ116" s="13">
        <f t="shared" si="97"/>
        <v>46.868551400324648</v>
      </c>
      <c r="DR116" s="20">
        <f t="shared" si="70"/>
        <v>407.26184368889881</v>
      </c>
      <c r="DS116" s="59">
        <f t="shared" si="71"/>
        <v>694.43133340631243</v>
      </c>
      <c r="DT116" s="59">
        <f ca="1">AVERAGE(OFFSET($DS$3,0,0,'Données projet'!$E$14+1,1))-AVERAGE(OFFSET($H$3,0,0,'Données projet'!$E$14+1,1))</f>
        <v>245.16221536020706</v>
      </c>
      <c r="DU116" s="59">
        <f t="shared" si="98"/>
        <v>222.86730804976878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0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68.318951741112812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319</v>
      </c>
      <c r="EK116" s="17">
        <f>EJ116*VLOOKUP('Données projet'!$B$15,Paramètres!$A$1:$I$89,3,0)*VLOOKUP('Données projet'!$B$15,Paramètres!$A$1:$I$89,5,0)</f>
        <v>253.79640000000001</v>
      </c>
      <c r="EL116" s="13">
        <f t="shared" si="99"/>
        <v>61.39816832228076</v>
      </c>
      <c r="EM116" s="20">
        <f t="shared" si="73"/>
        <v>548.96387316130563</v>
      </c>
      <c r="EN116" s="59">
        <f t="shared" si="74"/>
        <v>836.13336287871925</v>
      </c>
      <c r="EO116" s="59">
        <f ca="1">AVERAGE(OFFSET($EN$3,0,0,'Données projet'!$E$15+1,1))-AVERAGE(OFFSET($H$3,0,0,'Données projet'!$E$15+1,1))</f>
        <v>364.9836612099819</v>
      </c>
      <c r="EP116" s="59">
        <f t="shared" si="100"/>
        <v>354.75746837578413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27.658204504393005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27.658204504393005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68.318951741112812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68.318951741112812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68.318951741112812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2.4290000000000003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8.9063333333333343</v>
      </c>
      <c r="H117" s="66">
        <f t="shared" si="56"/>
        <v>221.04133333333334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68.348114170143617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4.8</v>
      </c>
      <c r="N117" s="13">
        <f>IF('Données projet'!$A$36&gt;35,N116+M117-V116,IF(A117&lt;'Données projet'!$A$36,$K$205^A117,IF(A117='Données projet'!$A$36,'Données projet'!$B$36,N116+M117-V116)))</f>
        <v>326.19999999999993</v>
      </c>
      <c r="O117" s="13">
        <f>N117*VLOOKUP('Données projet'!$B$9,Paramètres!$A$1:$I$89,3,0)*VLOOKUP('Données projet'!$B$9,Paramètres!$A$1:$I$89,5,0)</f>
        <v>295.14575999999994</v>
      </c>
      <c r="P117" s="13">
        <f t="shared" si="87"/>
        <v>70.157864167878188</v>
      </c>
      <c r="Q117" s="20">
        <f t="shared" si="107"/>
        <v>636.237145425721</v>
      </c>
      <c r="R117" s="59">
        <f t="shared" si="55"/>
        <v>923.51356404958096</v>
      </c>
      <c r="S117" s="59">
        <f ca="1">AVERAGE(OFFSET($R$3,0,0,'Données projet'!$E$9+1,1))-AVERAGE(OFFSET($H$3,0,0,'Données projet'!$E$9+1,1))</f>
        <v>455.60094939086878</v>
      </c>
      <c r="T117" s="59">
        <f t="shared" si="88"/>
        <v>287.49979934947112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91.570582438094448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91.570582438094448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68.348114170143617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349.00000000000017</v>
      </c>
      <c r="AJ117" s="13">
        <f>AI117*VLOOKUP('Données projet'!$B$10,Paramètres!$A$1:$I$89,3,0)*VLOOKUP('Données projet'!$B$10,Paramètres!$A$1:$I$89,5,0)</f>
        <v>272.22000000000014</v>
      </c>
      <c r="AK117" s="13">
        <f t="shared" si="89"/>
        <v>65.320184547527205</v>
      </c>
      <c r="AL117" s="20">
        <f t="shared" si="58"/>
        <v>587.88248808694345</v>
      </c>
      <c r="AM117" s="59">
        <f t="shared" si="59"/>
        <v>875.15890671080342</v>
      </c>
      <c r="AN117" s="59">
        <f ca="1">AVERAGE(OFFSET($AM$3,0,0,'Données projet'!$E$10+1,1))-AVERAGE(OFFSET($H$3,0,0,'Données projet'!$E$10+1,1))</f>
        <v>369.26509132111897</v>
      </c>
      <c r="AO117" s="59">
        <f t="shared" si="90"/>
        <v>350.51628439233525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36.260742671097987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36.260742671097987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68.348114170143617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319</v>
      </c>
      <c r="BE117" s="13">
        <f>BD117*VLOOKUP('Données projet'!$B$11,Paramètres!$A$1:$I$89,3,0)*VLOOKUP('Données projet'!$B$11,Paramètres!$A$1:$I$89,5,0)</f>
        <v>308.53680000000003</v>
      </c>
      <c r="BF117" s="13">
        <f t="shared" si="91"/>
        <v>72.963171684496103</v>
      </c>
      <c r="BG117" s="20">
        <f t="shared" si="61"/>
        <v>664.4457840171641</v>
      </c>
      <c r="BH117" s="59">
        <f t="shared" si="62"/>
        <v>951.72220264102407</v>
      </c>
      <c r="BI117" s="59">
        <f ca="1">AVERAGE(OFFSET($BH$3,0,0,'Données projet'!$E$11+1,1))-AVERAGE(OFFSET($H$3,0,0,'Données projet'!$E$11+1,1))</f>
        <v>433.03147896464901</v>
      </c>
      <c r="BJ117" s="59">
        <f t="shared" si="92"/>
        <v>419.62680748045614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26.744668909019488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26.744668909019488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68.348114170143617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245.99999999999994</v>
      </c>
      <c r="BZ117" s="13">
        <f>BY117*VLOOKUP('Données projet'!$B$12,Paramètres!$A$1:$I$89,3,0)*VLOOKUP('Données projet'!$B$12,Paramètres!$A$1:$I$89,5,0)</f>
        <v>234.09359999999998</v>
      </c>
      <c r="CA117" s="13">
        <f t="shared" si="93"/>
        <v>57.166902703920208</v>
      </c>
      <c r="CB117" s="20">
        <f t="shared" si="64"/>
        <v>507.27870887599425</v>
      </c>
      <c r="CC117" s="59">
        <f t="shared" si="65"/>
        <v>794.55512749985417</v>
      </c>
      <c r="CD117" s="59">
        <f ca="1">AVERAGE(OFFSET($CC$3,0,0,'Données projet'!$E$12+1,1))-AVERAGE(OFFSET($H$3,0,0,'Données projet'!$E$12+1,1))</f>
        <v>464.14483532651036</v>
      </c>
      <c r="CE117" s="59">
        <f t="shared" si="94"/>
        <v>478.54999024966878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79.538103923628839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79.538103923628839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68.348114170143617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249.0000000000002</v>
      </c>
      <c r="CU117" s="17">
        <f>CT117*VLOOKUP('Données projet'!$B$13,Paramètres!$A$1:$I$89,3,0)*VLOOKUP('Données projet'!$B$13,Paramètres!$A$1:$I$89,5,0)</f>
        <v>217.52640000000019</v>
      </c>
      <c r="CV117" s="13">
        <f t="shared" si="95"/>
        <v>53.576907690651304</v>
      </c>
      <c r="CW117" s="20">
        <f t="shared" si="67"/>
        <v>472.17159422788467</v>
      </c>
      <c r="CX117" s="59">
        <f t="shared" si="68"/>
        <v>759.44801285174458</v>
      </c>
      <c r="CY117" s="59">
        <f ca="1">AVERAGE(OFFSET($CX$3,0,0,'Données projet'!$E$13+1,1))-AVERAGE(OFFSET($H$3,0,0,'Données projet'!$E$13+1,1))</f>
        <v>331.14297110116479</v>
      </c>
      <c r="CZ117" s="59">
        <f t="shared" si="96"/>
        <v>397.33434551047685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26.127610671591878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26.127610671591878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68.348114170143617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255.00000000000006</v>
      </c>
      <c r="DP117" s="17">
        <f>DO117*VLOOKUP('Données projet'!$B$14,Paramètres!$A$1:$I$89,3,0)*VLOOKUP('Données projet'!$B$14,Paramètres!$A$1:$I$89,5,0)</f>
        <v>186.96600000000004</v>
      </c>
      <c r="DQ117" s="13">
        <f t="shared" si="97"/>
        <v>46.868551400324648</v>
      </c>
      <c r="DR117" s="20">
        <f t="shared" si="70"/>
        <v>407.26184368889881</v>
      </c>
      <c r="DS117" s="59">
        <f t="shared" si="71"/>
        <v>694.53826231275866</v>
      </c>
      <c r="DT117" s="59">
        <f ca="1">AVERAGE(OFFSET($DS$3,0,0,'Données projet'!$E$14+1,1))-AVERAGE(OFFSET($H$3,0,0,'Données projet'!$E$14+1,1))</f>
        <v>245.16221536020706</v>
      </c>
      <c r="DU117" s="59">
        <f t="shared" si="98"/>
        <v>222.86730804976878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0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68.348114170143617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319</v>
      </c>
      <c r="EK117" s="17">
        <f>EJ117*VLOOKUP('Données projet'!$B$15,Paramètres!$A$1:$I$89,3,0)*VLOOKUP('Données projet'!$B$15,Paramètres!$A$1:$I$89,5,0)</f>
        <v>253.79640000000001</v>
      </c>
      <c r="EL117" s="13">
        <f t="shared" si="99"/>
        <v>61.39816832228076</v>
      </c>
      <c r="EM117" s="20">
        <f t="shared" si="73"/>
        <v>548.96387316130563</v>
      </c>
      <c r="EN117" s="59">
        <f t="shared" si="74"/>
        <v>836.24029178516548</v>
      </c>
      <c r="EO117" s="59">
        <f ca="1">AVERAGE(OFFSET($EN$3,0,0,'Données projet'!$E$15+1,1))-AVERAGE(OFFSET($H$3,0,0,'Données projet'!$E$15+1,1))</f>
        <v>364.9836612099819</v>
      </c>
      <c r="EP117" s="59">
        <f t="shared" si="100"/>
        <v>354.75746837578413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27.115843983900849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27.115843983900849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68.348114170143617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68.348114170143617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68.348114170143617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2.4290000000000003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8.9063333333333343</v>
      </c>
      <c r="H118" s="66">
        <f t="shared" si="56"/>
        <v>221.04133333333334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68.376770696228164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331</v>
      </c>
      <c r="L118" s="12">
        <f>VLOOKUP(A118,'Données projet'!$A$35:$I$55,9,0)</f>
        <v>4.8</v>
      </c>
      <c r="M118" s="12">
        <f t="array" ref="M118">INDEX(L:L,MIN(IF(ISNUMBER(L118:L314),ROW(L118:L314),"")))</f>
        <v>4.8</v>
      </c>
      <c r="N118" s="13">
        <f>IF('Données projet'!$A$36&gt;35,N117+M118-V117,IF(A118&lt;'Données projet'!$A$36,$K$205^A118,IF(A118='Données projet'!$A$36,'Données projet'!$B$36,N117+M118-V117)))</f>
        <v>330.99999999999994</v>
      </c>
      <c r="O118" s="13">
        <f>N118*VLOOKUP('Données projet'!$B$9,Paramètres!$A$1:$I$89,3,0)*VLOOKUP('Données projet'!$B$9,Paramètres!$A$1:$I$89,5,0)</f>
        <v>299.48879999999997</v>
      </c>
      <c r="P118" s="13">
        <f t="shared" si="87"/>
        <v>71.069285685467293</v>
      </c>
      <c r="Q118" s="20">
        <f t="shared" si="107"/>
        <v>645.38866590218879</v>
      </c>
      <c r="R118" s="59">
        <f t="shared" si="55"/>
        <v>932.77015845502547</v>
      </c>
      <c r="S118" s="59">
        <f ca="1">AVERAGE(OFFSET($R$3,0,0,'Données projet'!$E$9+1,1))-AVERAGE(OFFSET($H$3,0,0,'Données projet'!$E$9+1,1))</f>
        <v>455.60094939086878</v>
      </c>
      <c r="T118" s="59">
        <f t="shared" si="88"/>
        <v>287.49979934947112</v>
      </c>
      <c r="U118" s="15">
        <f>IF(ISNA(VLOOKUP(A118,'Données projet'!$A$35:$I$55,3,0)),0,VLOOKUP(A118,'Données projet'!$A$35:$I$55,3,0))</f>
        <v>20</v>
      </c>
      <c r="V118" s="15">
        <f>IF(ISNA(VLOOKUP(A118,'Données projet'!$A$35:$I$55,4,0)),0,VLOOKUP(A118,'Données projet'!$A$35:$I$55,4,0))</f>
        <v>24</v>
      </c>
      <c r="W118" s="16">
        <f>IF(ISNA(VLOOKUP(A118,'Données projet'!$A$35:$I$55,5,0)),0%,VLOOKUP(A118,'Données projet'!$A$35:$I$55,5,0)*VLOOKUP('Données projet'!$B$9,Paramètres!$A$1:$I$89,7,0))</f>
        <v>0.43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100.09730863484631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100.09730863484631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68.376770696228164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349.00000000000017</v>
      </c>
      <c r="AJ118" s="13">
        <f>AI118*VLOOKUP('Données projet'!$B$10,Paramètres!$A$1:$I$89,3,0)*VLOOKUP('Données projet'!$B$10,Paramètres!$A$1:$I$89,5,0)</f>
        <v>272.22000000000014</v>
      </c>
      <c r="AK118" s="13">
        <f t="shared" si="89"/>
        <v>65.320184547527205</v>
      </c>
      <c r="AL118" s="20">
        <f t="shared" si="58"/>
        <v>587.88248808694345</v>
      </c>
      <c r="AM118" s="59">
        <f t="shared" si="59"/>
        <v>875.26398063978013</v>
      </c>
      <c r="AN118" s="59">
        <f ca="1">AVERAGE(OFFSET($AM$3,0,0,'Données projet'!$E$10+1,1))-AVERAGE(OFFSET($H$3,0,0,'Données projet'!$E$10+1,1))</f>
        <v>369.26509132111897</v>
      </c>
      <c r="AO118" s="59">
        <f t="shared" si="90"/>
        <v>350.51628439233525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35.549691624186927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35.549691624186927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68.376770696228164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319</v>
      </c>
      <c r="BE118" s="13">
        <f>BD118*VLOOKUP('Données projet'!$B$11,Paramètres!$A$1:$I$89,3,0)*VLOOKUP('Données projet'!$B$11,Paramètres!$A$1:$I$89,5,0)</f>
        <v>308.53680000000003</v>
      </c>
      <c r="BF118" s="13">
        <f t="shared" si="91"/>
        <v>72.963171684496103</v>
      </c>
      <c r="BG118" s="20">
        <f t="shared" si="61"/>
        <v>664.4457840171641</v>
      </c>
      <c r="BH118" s="59">
        <f t="shared" si="62"/>
        <v>951.82727657000078</v>
      </c>
      <c r="BI118" s="59">
        <f ca="1">AVERAGE(OFFSET($BH$3,0,0,'Données projet'!$E$11+1,1))-AVERAGE(OFFSET($H$3,0,0,'Données projet'!$E$11+1,1))</f>
        <v>433.03147896464901</v>
      </c>
      <c r="BJ118" s="59">
        <f t="shared" si="92"/>
        <v>419.62680748045614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26.220222264350912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26.220222264350912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68.376770696228164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245.99999999999994</v>
      </c>
      <c r="BZ118" s="13">
        <f>BY118*VLOOKUP('Données projet'!$B$12,Paramètres!$A$1:$I$89,3,0)*VLOOKUP('Données projet'!$B$12,Paramètres!$A$1:$I$89,5,0)</f>
        <v>234.09359999999998</v>
      </c>
      <c r="CA118" s="13">
        <f t="shared" si="93"/>
        <v>57.166902703920208</v>
      </c>
      <c r="CB118" s="20">
        <f t="shared" si="64"/>
        <v>507.27870887599425</v>
      </c>
      <c r="CC118" s="59">
        <f t="shared" si="65"/>
        <v>794.66020142883087</v>
      </c>
      <c r="CD118" s="59">
        <f ca="1">AVERAGE(OFFSET($CC$3,0,0,'Données projet'!$E$12+1,1))-AVERAGE(OFFSET($H$3,0,0,'Données projet'!$E$12+1,1))</f>
        <v>464.14483532651036</v>
      </c>
      <c r="CE118" s="59">
        <f t="shared" si="94"/>
        <v>478.54999024966878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77.978410219139562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77.978410219139562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68.376770696228164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249.0000000000002</v>
      </c>
      <c r="CU118" s="17">
        <f>CT118*VLOOKUP('Données projet'!$B$13,Paramètres!$A$1:$I$89,3,0)*VLOOKUP('Données projet'!$B$13,Paramètres!$A$1:$I$89,5,0)</f>
        <v>217.52640000000019</v>
      </c>
      <c r="CV118" s="13">
        <f t="shared" si="95"/>
        <v>53.576907690651304</v>
      </c>
      <c r="CW118" s="20">
        <f t="shared" si="67"/>
        <v>472.17159422788467</v>
      </c>
      <c r="CX118" s="59">
        <f t="shared" si="68"/>
        <v>759.55308678072129</v>
      </c>
      <c r="CY118" s="59">
        <f ca="1">AVERAGE(OFFSET($CX$3,0,0,'Données projet'!$E$13+1,1))-AVERAGE(OFFSET($H$3,0,0,'Données projet'!$E$13+1,1))</f>
        <v>331.14297110116479</v>
      </c>
      <c r="CZ118" s="59">
        <f t="shared" si="96"/>
        <v>397.33434551047685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25.615264162590893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25.615264162590893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68.376770696228164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255.00000000000006</v>
      </c>
      <c r="DP118" s="17">
        <f>DO118*VLOOKUP('Données projet'!$B$14,Paramètres!$A$1:$I$89,3,0)*VLOOKUP('Données projet'!$B$14,Paramètres!$A$1:$I$89,5,0)</f>
        <v>186.96600000000004</v>
      </c>
      <c r="DQ118" s="13">
        <f t="shared" si="97"/>
        <v>46.868551400324648</v>
      </c>
      <c r="DR118" s="20">
        <f t="shared" si="70"/>
        <v>407.26184368889881</v>
      </c>
      <c r="DS118" s="59">
        <f t="shared" si="71"/>
        <v>694.64333624173537</v>
      </c>
      <c r="DT118" s="59">
        <f ca="1">AVERAGE(OFFSET($DS$3,0,0,'Données projet'!$E$14+1,1))-AVERAGE(OFFSET($H$3,0,0,'Données projet'!$E$14+1,1))</f>
        <v>245.16221536020706</v>
      </c>
      <c r="DU118" s="59">
        <f t="shared" si="98"/>
        <v>222.86730804976878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0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68.376770696228164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319</v>
      </c>
      <c r="EK118" s="17">
        <f>EJ118*VLOOKUP('Données projet'!$B$15,Paramètres!$A$1:$I$89,3,0)*VLOOKUP('Données projet'!$B$15,Paramètres!$A$1:$I$89,5,0)</f>
        <v>253.79640000000001</v>
      </c>
      <c r="EL118" s="13">
        <f t="shared" si="99"/>
        <v>61.39816832228076</v>
      </c>
      <c r="EM118" s="20">
        <f t="shared" si="73"/>
        <v>548.96387316130563</v>
      </c>
      <c r="EN118" s="59">
        <f t="shared" si="74"/>
        <v>836.34536571414219</v>
      </c>
      <c r="EO118" s="59">
        <f ca="1">AVERAGE(OFFSET($EN$3,0,0,'Données projet'!$E$15+1,1))-AVERAGE(OFFSET($H$3,0,0,'Données projet'!$E$15+1,1))</f>
        <v>364.9836612099819</v>
      </c>
      <c r="EP118" s="59">
        <f t="shared" si="100"/>
        <v>354.75746837578413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26.584118822408289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26.584118822408289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68.376770696228164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68.376770696228164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68.376770696228164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2.4290000000000003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8.9063333333333343</v>
      </c>
      <c r="H119" s="66">
        <f t="shared" si="56"/>
        <v>221.04133333333334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68.404930095651551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306.99999999999994</v>
      </c>
      <c r="O119" s="13">
        <f>N119*VLOOKUP('Données projet'!$B$9,Paramètres!$A$1:$I$89,3,0)*VLOOKUP('Données projet'!$B$9,Paramètres!$A$1:$I$89,5,0)</f>
        <v>277.77359999999993</v>
      </c>
      <c r="P119" s="13">
        <f t="shared" si="87"/>
        <v>66.496288176842356</v>
      </c>
      <c r="Q119" s="20">
        <f t="shared" si="107"/>
        <v>599.60338857466706</v>
      </c>
      <c r="R119" s="59">
        <f t="shared" si="55"/>
        <v>887.08813225872268</v>
      </c>
      <c r="S119" s="59">
        <f ca="1">AVERAGE(OFFSET($R$3,0,0,'Données projet'!$E$9+1,1))-AVERAGE(OFFSET($H$3,0,0,'Données projet'!$E$9+1,1))</f>
        <v>455.60094939086878</v>
      </c>
      <c r="T119" s="59">
        <f t="shared" si="88"/>
        <v>287.49979934947112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98.134461465846726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98.134461465846726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68.404930095651551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349.00000000000017</v>
      </c>
      <c r="AJ119" s="13">
        <f>AI119*VLOOKUP('Données projet'!$B$10,Paramètres!$A$1:$I$89,3,0)*VLOOKUP('Données projet'!$B$10,Paramètres!$A$1:$I$89,5,0)</f>
        <v>272.22000000000014</v>
      </c>
      <c r="AK119" s="13">
        <f t="shared" si="89"/>
        <v>65.320184547527205</v>
      </c>
      <c r="AL119" s="20">
        <f t="shared" si="58"/>
        <v>587.88248808694345</v>
      </c>
      <c r="AM119" s="59">
        <f t="shared" si="59"/>
        <v>875.36723177099907</v>
      </c>
      <c r="AN119" s="59">
        <f ca="1">AVERAGE(OFFSET($AM$3,0,0,'Données projet'!$E$10+1,1))-AVERAGE(OFFSET($H$3,0,0,'Données projet'!$E$10+1,1))</f>
        <v>369.26509132111897</v>
      </c>
      <c r="AO119" s="59">
        <f t="shared" si="90"/>
        <v>350.51628439233525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34.852583854607474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34.852583854607474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68.404930095651551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319</v>
      </c>
      <c r="BE119" s="13">
        <f>BD119*VLOOKUP('Données projet'!$B$11,Paramètres!$A$1:$I$89,3,0)*VLOOKUP('Données projet'!$B$11,Paramètres!$A$1:$I$89,5,0)</f>
        <v>308.53680000000003</v>
      </c>
      <c r="BF119" s="13">
        <f t="shared" si="91"/>
        <v>72.963171684496103</v>
      </c>
      <c r="BG119" s="20">
        <f t="shared" si="61"/>
        <v>664.4457840171641</v>
      </c>
      <c r="BH119" s="59">
        <f t="shared" si="62"/>
        <v>951.93052770121972</v>
      </c>
      <c r="BI119" s="59">
        <f ca="1">AVERAGE(OFFSET($BH$3,0,0,'Données projet'!$E$11+1,1))-AVERAGE(OFFSET($H$3,0,0,'Données projet'!$E$11+1,1))</f>
        <v>433.03147896464901</v>
      </c>
      <c r="BJ119" s="59">
        <f t="shared" si="92"/>
        <v>419.62680748045614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25.70605969850342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25.70605969850342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68.404930095651551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245.99999999999994</v>
      </c>
      <c r="BZ119" s="13">
        <f>BY119*VLOOKUP('Données projet'!$B$12,Paramètres!$A$1:$I$89,3,0)*VLOOKUP('Données projet'!$B$12,Paramètres!$A$1:$I$89,5,0)</f>
        <v>234.09359999999998</v>
      </c>
      <c r="CA119" s="13">
        <f t="shared" si="93"/>
        <v>57.166902703920208</v>
      </c>
      <c r="CB119" s="20">
        <f t="shared" si="64"/>
        <v>507.27870887599425</v>
      </c>
      <c r="CC119" s="59">
        <f t="shared" si="65"/>
        <v>794.76345256004993</v>
      </c>
      <c r="CD119" s="59">
        <f ca="1">AVERAGE(OFFSET($CC$3,0,0,'Données projet'!$E$12+1,1))-AVERAGE(OFFSET($H$3,0,0,'Données projet'!$E$12+1,1))</f>
        <v>464.14483532651036</v>
      </c>
      <c r="CE119" s="59">
        <f t="shared" si="94"/>
        <v>478.54999024966878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76.449301156876103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76.449301156876103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68.404930095651551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249.0000000000002</v>
      </c>
      <c r="CU119" s="17">
        <f>CT119*VLOOKUP('Données projet'!$B$13,Paramètres!$A$1:$I$89,3,0)*VLOOKUP('Données projet'!$B$13,Paramètres!$A$1:$I$89,5,0)</f>
        <v>217.52640000000019</v>
      </c>
      <c r="CV119" s="13">
        <f t="shared" si="95"/>
        <v>53.576907690651304</v>
      </c>
      <c r="CW119" s="20">
        <f t="shared" si="67"/>
        <v>472.17159422788467</v>
      </c>
      <c r="CX119" s="59">
        <f t="shared" si="68"/>
        <v>759.65633791194034</v>
      </c>
      <c r="CY119" s="59">
        <f ca="1">AVERAGE(OFFSET($CX$3,0,0,'Données projet'!$E$13+1,1))-AVERAGE(OFFSET($H$3,0,0,'Données projet'!$E$13+1,1))</f>
        <v>331.14297110116479</v>
      </c>
      <c r="CZ119" s="59">
        <f t="shared" si="96"/>
        <v>397.33434551047685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25.112964456130907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25.112964456130907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68.404930095651551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255.00000000000006</v>
      </c>
      <c r="DP119" s="17">
        <f>DO119*VLOOKUP('Données projet'!$B$14,Paramètres!$A$1:$I$89,3,0)*VLOOKUP('Données projet'!$B$14,Paramètres!$A$1:$I$89,5,0)</f>
        <v>186.96600000000004</v>
      </c>
      <c r="DQ119" s="13">
        <f t="shared" si="97"/>
        <v>46.868551400324648</v>
      </c>
      <c r="DR119" s="20">
        <f t="shared" si="70"/>
        <v>407.26184368889881</v>
      </c>
      <c r="DS119" s="59">
        <f t="shared" si="71"/>
        <v>694.74658737295454</v>
      </c>
      <c r="DT119" s="59">
        <f ca="1">AVERAGE(OFFSET($DS$3,0,0,'Données projet'!$E$14+1,1))-AVERAGE(OFFSET($H$3,0,0,'Données projet'!$E$14+1,1))</f>
        <v>245.16221536020706</v>
      </c>
      <c r="DU119" s="59">
        <f t="shared" si="98"/>
        <v>222.86730804976878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0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68.404930095651551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319</v>
      </c>
      <c r="EK119" s="17">
        <f>EJ119*VLOOKUP('Données projet'!$B$15,Paramètres!$A$1:$I$89,3,0)*VLOOKUP('Données projet'!$B$15,Paramètres!$A$1:$I$89,5,0)</f>
        <v>253.79640000000001</v>
      </c>
      <c r="EL119" s="13">
        <f t="shared" si="99"/>
        <v>61.39816832228076</v>
      </c>
      <c r="EM119" s="20">
        <f t="shared" si="73"/>
        <v>548.96387316130563</v>
      </c>
      <c r="EN119" s="59">
        <f t="shared" si="74"/>
        <v>836.44861684536136</v>
      </c>
      <c r="EO119" s="59">
        <f ca="1">AVERAGE(OFFSET($EN$3,0,0,'Données projet'!$E$15+1,1))-AVERAGE(OFFSET($H$3,0,0,'Données projet'!$E$15+1,1))</f>
        <v>364.9836612099819</v>
      </c>
      <c r="EP119" s="59">
        <f t="shared" si="100"/>
        <v>354.75746837578413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26.062820467012276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26.062820467012276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68.404930095651551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68.404930095651551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68.404930095651551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2.4290000000000003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8.9063333333333343</v>
      </c>
      <c r="H120" s="66">
        <f t="shared" si="56"/>
        <v>221.04133333333334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68.43260099244992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306.99999999999994</v>
      </c>
      <c r="O120" s="13">
        <f>N120*VLOOKUP('Données projet'!$B$9,Paramètres!$A$1:$I$89,3,0)*VLOOKUP('Données projet'!$B$9,Paramètres!$A$1:$I$89,5,0)</f>
        <v>277.77359999999993</v>
      </c>
      <c r="P120" s="13">
        <f t="shared" si="87"/>
        <v>66.496288176842356</v>
      </c>
      <c r="Q120" s="20">
        <f t="shared" si="107"/>
        <v>599.60338857466706</v>
      </c>
      <c r="R120" s="59">
        <f t="shared" si="55"/>
        <v>887.18959221365003</v>
      </c>
      <c r="S120" s="59">
        <f ca="1">AVERAGE(OFFSET($R$3,0,0,'Données projet'!$E$9+1,1))-AVERAGE(OFFSET($H$3,0,0,'Données projet'!$E$9+1,1))</f>
        <v>455.60094939086878</v>
      </c>
      <c r="T120" s="59">
        <f t="shared" si="88"/>
        <v>287.49979934947112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96.210104532612661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96.210104532612661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68.43260099244992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349.00000000000017</v>
      </c>
      <c r="AJ120" s="13">
        <f>AI120*VLOOKUP('Données projet'!$B$10,Paramètres!$A$1:$I$89,3,0)*VLOOKUP('Données projet'!$B$10,Paramètres!$A$1:$I$89,5,0)</f>
        <v>272.22000000000014</v>
      </c>
      <c r="AK120" s="13">
        <f t="shared" si="89"/>
        <v>65.320184547527205</v>
      </c>
      <c r="AL120" s="20">
        <f t="shared" si="58"/>
        <v>587.88248808694345</v>
      </c>
      <c r="AM120" s="59">
        <f t="shared" si="59"/>
        <v>875.46869172592642</v>
      </c>
      <c r="AN120" s="59">
        <f ca="1">AVERAGE(OFFSET($AM$3,0,0,'Données projet'!$E$10+1,1))-AVERAGE(OFFSET($H$3,0,0,'Données projet'!$E$10+1,1))</f>
        <v>369.26509132111897</v>
      </c>
      <c r="AO120" s="59">
        <f t="shared" si="90"/>
        <v>350.51628439233525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34.169145943195723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34.169145943195723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68.43260099244992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319</v>
      </c>
      <c r="BE120" s="13">
        <f>BD120*VLOOKUP('Données projet'!$B$11,Paramètres!$A$1:$I$89,3,0)*VLOOKUP('Données projet'!$B$11,Paramètres!$A$1:$I$89,5,0)</f>
        <v>308.53680000000003</v>
      </c>
      <c r="BF120" s="13">
        <f t="shared" si="91"/>
        <v>72.963171684496103</v>
      </c>
      <c r="BG120" s="20">
        <f t="shared" si="61"/>
        <v>664.4457840171641</v>
      </c>
      <c r="BH120" s="59">
        <f t="shared" si="62"/>
        <v>952.03198765614707</v>
      </c>
      <c r="BI120" s="59">
        <f ca="1">AVERAGE(OFFSET($BH$3,0,0,'Données projet'!$E$11+1,1))-AVERAGE(OFFSET($H$3,0,0,'Données projet'!$E$11+1,1))</f>
        <v>433.03147896464901</v>
      </c>
      <c r="BJ120" s="59">
        <f t="shared" si="92"/>
        <v>419.62680748045614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25.201979546963997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25.201979546963997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68.43260099244992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245.99999999999994</v>
      </c>
      <c r="BZ120" s="13">
        <f>BY120*VLOOKUP('Données projet'!$B$12,Paramètres!$A$1:$I$89,3,0)*VLOOKUP('Données projet'!$B$12,Paramètres!$A$1:$I$89,5,0)</f>
        <v>234.09359999999998</v>
      </c>
      <c r="CA120" s="13">
        <f t="shared" si="93"/>
        <v>57.166902703920208</v>
      </c>
      <c r="CB120" s="20">
        <f t="shared" si="64"/>
        <v>507.27870887599425</v>
      </c>
      <c r="CC120" s="59">
        <f t="shared" si="65"/>
        <v>794.86491251497728</v>
      </c>
      <c r="CD120" s="59">
        <f ca="1">AVERAGE(OFFSET($CC$3,0,0,'Données projet'!$E$12+1,1))-AVERAGE(OFFSET($H$3,0,0,'Données projet'!$E$12+1,1))</f>
        <v>464.14483532651036</v>
      </c>
      <c r="CE120" s="59">
        <f t="shared" si="94"/>
        <v>478.54999024966878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74.950176990659187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74.950176990659187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68.43260099244992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249.0000000000002</v>
      </c>
      <c r="CU120" s="17">
        <f>CT120*VLOOKUP('Données projet'!$B$13,Paramètres!$A$1:$I$89,3,0)*VLOOKUP('Données projet'!$B$13,Paramètres!$A$1:$I$89,5,0)</f>
        <v>217.52640000000019</v>
      </c>
      <c r="CV120" s="13">
        <f t="shared" si="95"/>
        <v>53.576907690651304</v>
      </c>
      <c r="CW120" s="20">
        <f t="shared" si="67"/>
        <v>472.17159422788467</v>
      </c>
      <c r="CX120" s="59">
        <f t="shared" si="68"/>
        <v>759.75779786686769</v>
      </c>
      <c r="CY120" s="59">
        <f ca="1">AVERAGE(OFFSET($CX$3,0,0,'Données projet'!$E$13+1,1))-AVERAGE(OFFSET($H$3,0,0,'Données projet'!$E$13+1,1))</f>
        <v>331.14297110116479</v>
      </c>
      <c r="CZ120" s="59">
        <f t="shared" si="96"/>
        <v>397.33434551047685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24.620514540542032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24.620514540542032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68.43260099244992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255.00000000000006</v>
      </c>
      <c r="DP120" s="17">
        <f>DO120*VLOOKUP('Données projet'!$B$14,Paramètres!$A$1:$I$89,3,0)*VLOOKUP('Données projet'!$B$14,Paramètres!$A$1:$I$89,5,0)</f>
        <v>186.96600000000004</v>
      </c>
      <c r="DQ120" s="13">
        <f t="shared" si="97"/>
        <v>46.868551400324648</v>
      </c>
      <c r="DR120" s="20">
        <f t="shared" si="70"/>
        <v>407.26184368889881</v>
      </c>
      <c r="DS120" s="59">
        <f t="shared" si="71"/>
        <v>694.84804732788189</v>
      </c>
      <c r="DT120" s="59">
        <f ca="1">AVERAGE(OFFSET($DS$3,0,0,'Données projet'!$E$14+1,1))-AVERAGE(OFFSET($H$3,0,0,'Données projet'!$E$14+1,1))</f>
        <v>245.16221536020706</v>
      </c>
      <c r="DU120" s="59">
        <f t="shared" si="98"/>
        <v>222.86730804976878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0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68.43260099244992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319</v>
      </c>
      <c r="EK120" s="17">
        <f>EJ120*VLOOKUP('Données projet'!$B$15,Paramètres!$A$1:$I$89,3,0)*VLOOKUP('Données projet'!$B$15,Paramètres!$A$1:$I$89,5,0)</f>
        <v>253.79640000000001</v>
      </c>
      <c r="EL120" s="13">
        <f t="shared" si="99"/>
        <v>61.39816832228076</v>
      </c>
      <c r="EM120" s="20">
        <f t="shared" si="73"/>
        <v>548.96387316130563</v>
      </c>
      <c r="EN120" s="59">
        <f t="shared" si="74"/>
        <v>836.55007680028871</v>
      </c>
      <c r="EO120" s="59">
        <f ca="1">AVERAGE(OFFSET($EN$3,0,0,'Données projet'!$E$15+1,1))-AVERAGE(OFFSET($H$3,0,0,'Données projet'!$E$15+1,1))</f>
        <v>364.9836612099819</v>
      </c>
      <c r="EP120" s="59">
        <f t="shared" si="100"/>
        <v>354.75746837578413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25.551744454404975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25.551744454404975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68.43260099244992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68.43260099244992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68.43260099244992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2.4290000000000003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8.9063333333333343</v>
      </c>
      <c r="H121" s="66">
        <f t="shared" si="56"/>
        <v>221.04133333333334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68.459791861051698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306.99999999999994</v>
      </c>
      <c r="O121" s="13">
        <f>N121*VLOOKUP('Données projet'!$B$9,Paramètres!$A$1:$I$89,3,0)*VLOOKUP('Données projet'!$B$9,Paramètres!$A$1:$I$89,5,0)</f>
        <v>277.77359999999993</v>
      </c>
      <c r="P121" s="13">
        <f t="shared" si="87"/>
        <v>66.496288176842356</v>
      </c>
      <c r="Q121" s="20">
        <f t="shared" si="107"/>
        <v>599.60338857466706</v>
      </c>
      <c r="R121" s="59">
        <f t="shared" si="55"/>
        <v>887.28929206519001</v>
      </c>
      <c r="S121" s="59">
        <f ca="1">AVERAGE(OFFSET($R$3,0,0,'Données projet'!$E$9+1,1))-AVERAGE(OFFSET($H$3,0,0,'Données projet'!$E$9+1,1))</f>
        <v>455.60094939086878</v>
      </c>
      <c r="T121" s="59">
        <f t="shared" si="88"/>
        <v>287.49979934947112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94.323483065097491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94.323483065097491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68.459791861051698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349.00000000000017</v>
      </c>
      <c r="AJ121" s="13">
        <f>AI121*VLOOKUP('Données projet'!$B$10,Paramètres!$A$1:$I$89,3,0)*VLOOKUP('Données projet'!$B$10,Paramètres!$A$1:$I$89,5,0)</f>
        <v>272.22000000000014</v>
      </c>
      <c r="AK121" s="13">
        <f t="shared" si="89"/>
        <v>65.320184547527205</v>
      </c>
      <c r="AL121" s="20">
        <f t="shared" si="58"/>
        <v>587.88248808694345</v>
      </c>
      <c r="AM121" s="59">
        <f t="shared" si="59"/>
        <v>875.5683915774664</v>
      </c>
      <c r="AN121" s="59">
        <f ca="1">AVERAGE(OFFSET($AM$3,0,0,'Données projet'!$E$10+1,1))-AVERAGE(OFFSET($H$3,0,0,'Données projet'!$E$10+1,1))</f>
        <v>369.26509132111897</v>
      </c>
      <c r="AO121" s="59">
        <f t="shared" si="90"/>
        <v>350.51628439233525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33.499109832370792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33.499109832370792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68.459791861051698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319</v>
      </c>
      <c r="BE121" s="13">
        <f>BD121*VLOOKUP('Données projet'!$B$11,Paramètres!$A$1:$I$89,3,0)*VLOOKUP('Données projet'!$B$11,Paramètres!$A$1:$I$89,5,0)</f>
        <v>308.53680000000003</v>
      </c>
      <c r="BF121" s="13">
        <f t="shared" si="91"/>
        <v>72.963171684496103</v>
      </c>
      <c r="BG121" s="20">
        <f t="shared" si="61"/>
        <v>664.4457840171641</v>
      </c>
      <c r="BH121" s="59">
        <f t="shared" si="62"/>
        <v>952.13168750768705</v>
      </c>
      <c r="BI121" s="59">
        <f ca="1">AVERAGE(OFFSET($BH$3,0,0,'Données projet'!$E$11+1,1))-AVERAGE(OFFSET($H$3,0,0,'Données projet'!$E$11+1,1))</f>
        <v>433.03147896464901</v>
      </c>
      <c r="BJ121" s="59">
        <f t="shared" si="92"/>
        <v>419.62680748045614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24.707784099737729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24.707784099737729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68.459791861051698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245.99999999999994</v>
      </c>
      <c r="BZ121" s="13">
        <f>BY121*VLOOKUP('Données projet'!$B$12,Paramètres!$A$1:$I$89,3,0)*VLOOKUP('Données projet'!$B$12,Paramètres!$A$1:$I$89,5,0)</f>
        <v>234.09359999999998</v>
      </c>
      <c r="CA121" s="13">
        <f t="shared" si="93"/>
        <v>57.166902703920208</v>
      </c>
      <c r="CB121" s="20">
        <f t="shared" si="64"/>
        <v>507.27870887599425</v>
      </c>
      <c r="CC121" s="59">
        <f t="shared" si="65"/>
        <v>794.96461236651714</v>
      </c>
      <c r="CD121" s="59">
        <f ca="1">AVERAGE(OFFSET($CC$3,0,0,'Données projet'!$E$12+1,1))-AVERAGE(OFFSET($H$3,0,0,'Données projet'!$E$12+1,1))</f>
        <v>464.14483532651036</v>
      </c>
      <c r="CE121" s="59">
        <f t="shared" si="94"/>
        <v>478.54999024966878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73.480449734966328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73.480449734966328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68.459791861051698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249.0000000000002</v>
      </c>
      <c r="CU121" s="17">
        <f>CT121*VLOOKUP('Données projet'!$B$13,Paramètres!$A$1:$I$89,3,0)*VLOOKUP('Données projet'!$B$13,Paramètres!$A$1:$I$89,5,0)</f>
        <v>217.52640000000019</v>
      </c>
      <c r="CV121" s="13">
        <f t="shared" si="95"/>
        <v>53.576907690651304</v>
      </c>
      <c r="CW121" s="20">
        <f t="shared" si="67"/>
        <v>472.17159422788467</v>
      </c>
      <c r="CX121" s="59">
        <f t="shared" si="68"/>
        <v>759.85749771840756</v>
      </c>
      <c r="CY121" s="59">
        <f ca="1">AVERAGE(OFFSET($CX$3,0,0,'Données projet'!$E$13+1,1))-AVERAGE(OFFSET($H$3,0,0,'Données projet'!$E$13+1,1))</f>
        <v>331.14297110116479</v>
      </c>
      <c r="CZ121" s="59">
        <f t="shared" si="96"/>
        <v>397.33434551047685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24.137721267433065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24.137721267433065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68.459791861051698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255.00000000000006</v>
      </c>
      <c r="DP121" s="17">
        <f>DO121*VLOOKUP('Données projet'!$B$14,Paramètres!$A$1:$I$89,3,0)*VLOOKUP('Données projet'!$B$14,Paramètres!$A$1:$I$89,5,0)</f>
        <v>186.96600000000004</v>
      </c>
      <c r="DQ121" s="13">
        <f t="shared" si="97"/>
        <v>46.868551400324648</v>
      </c>
      <c r="DR121" s="20">
        <f t="shared" si="70"/>
        <v>407.26184368889881</v>
      </c>
      <c r="DS121" s="59">
        <f t="shared" si="71"/>
        <v>694.94774717942164</v>
      </c>
      <c r="DT121" s="59">
        <f ca="1">AVERAGE(OFFSET($DS$3,0,0,'Données projet'!$E$14+1,1))-AVERAGE(OFFSET($H$3,0,0,'Données projet'!$E$14+1,1))</f>
        <v>245.16221536020706</v>
      </c>
      <c r="DU121" s="59">
        <f t="shared" si="98"/>
        <v>222.86730804976878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0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68.459791861051698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319</v>
      </c>
      <c r="EK121" s="17">
        <f>EJ121*VLOOKUP('Données projet'!$B$15,Paramètres!$A$1:$I$89,3,0)*VLOOKUP('Données projet'!$B$15,Paramètres!$A$1:$I$89,5,0)</f>
        <v>253.79640000000001</v>
      </c>
      <c r="EL121" s="13">
        <f t="shared" si="99"/>
        <v>61.39816832228076</v>
      </c>
      <c r="EM121" s="20">
        <f t="shared" si="73"/>
        <v>548.96387316130563</v>
      </c>
      <c r="EN121" s="59">
        <f t="shared" si="74"/>
        <v>836.64977665182846</v>
      </c>
      <c r="EO121" s="59">
        <f ca="1">AVERAGE(OFFSET($EN$3,0,0,'Données projet'!$E$15+1,1))-AVERAGE(OFFSET($H$3,0,0,'Données projet'!$E$15+1,1))</f>
        <v>364.9836612099819</v>
      </c>
      <c r="EP121" s="59">
        <f t="shared" si="100"/>
        <v>354.75746837578413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25.050690330679316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25.050690330679316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68.459791861051698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68.459791861051698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68.459791861051698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2.4290000000000003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8.9063333333333343</v>
      </c>
      <c r="H122" s="66">
        <f t="shared" si="56"/>
        <v>221.04133333333334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68.486511028872911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306.99999999999994</v>
      </c>
      <c r="O122" s="13">
        <f>N122*VLOOKUP('Données projet'!$B$9,Paramètres!$A$1:$I$89,3,0)*VLOOKUP('Données projet'!$B$9,Paramètres!$A$1:$I$89,5,0)</f>
        <v>277.77359999999993</v>
      </c>
      <c r="P122" s="13">
        <f t="shared" si="87"/>
        <v>66.496288176842356</v>
      </c>
      <c r="Q122" s="20">
        <f t="shared" si="107"/>
        <v>599.60338857466706</v>
      </c>
      <c r="R122" s="59">
        <f t="shared" si="55"/>
        <v>887.38726234720116</v>
      </c>
      <c r="S122" s="59">
        <f ca="1">AVERAGE(OFFSET($R$3,0,0,'Données projet'!$E$9+1,1))-AVERAGE(OFFSET($H$3,0,0,'Données projet'!$E$9+1,1))</f>
        <v>455.60094939086878</v>
      </c>
      <c r="T122" s="59">
        <f t="shared" si="88"/>
        <v>287.49979934947112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92.473857093834823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92.473857093834823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68.486511028872911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349.00000000000017</v>
      </c>
      <c r="AJ122" s="13">
        <f>AI122*VLOOKUP('Données projet'!$B$10,Paramètres!$A$1:$I$89,3,0)*VLOOKUP('Données projet'!$B$10,Paramètres!$A$1:$I$89,5,0)</f>
        <v>272.22000000000014</v>
      </c>
      <c r="AK122" s="13">
        <f t="shared" si="89"/>
        <v>65.320184547527205</v>
      </c>
      <c r="AL122" s="20">
        <f t="shared" si="58"/>
        <v>587.88248808694345</v>
      </c>
      <c r="AM122" s="59">
        <f t="shared" si="59"/>
        <v>875.66636185947755</v>
      </c>
      <c r="AN122" s="59">
        <f ca="1">AVERAGE(OFFSET($AM$3,0,0,'Données projet'!$E$10+1,1))-AVERAGE(OFFSET($H$3,0,0,'Données projet'!$E$10+1,1))</f>
        <v>369.26509132111897</v>
      </c>
      <c r="AO122" s="59">
        <f t="shared" si="90"/>
        <v>350.51628439233525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32.842212720997459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32.842212720997459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68.486511028872911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319</v>
      </c>
      <c r="BE122" s="13">
        <f>BD122*VLOOKUP('Données projet'!$B$11,Paramètres!$A$1:$I$89,3,0)*VLOOKUP('Données projet'!$B$11,Paramètres!$A$1:$I$89,5,0)</f>
        <v>308.53680000000003</v>
      </c>
      <c r="BF122" s="13">
        <f t="shared" si="91"/>
        <v>72.963171684496103</v>
      </c>
      <c r="BG122" s="20">
        <f t="shared" si="61"/>
        <v>664.4457840171641</v>
      </c>
      <c r="BH122" s="59">
        <f t="shared" si="62"/>
        <v>952.22965778969819</v>
      </c>
      <c r="BI122" s="59">
        <f ca="1">AVERAGE(OFFSET($BH$3,0,0,'Données projet'!$E$11+1,1))-AVERAGE(OFFSET($H$3,0,0,'Données projet'!$E$11+1,1))</f>
        <v>433.03147896464901</v>
      </c>
      <c r="BJ122" s="59">
        <f t="shared" si="92"/>
        <v>419.62680748045614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24.223279523802109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24.223279523802109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68.486511028872911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245.99999999999994</v>
      </c>
      <c r="BZ122" s="13">
        <f>BY122*VLOOKUP('Données projet'!$B$12,Paramètres!$A$1:$I$89,3,0)*VLOOKUP('Données projet'!$B$12,Paramètres!$A$1:$I$89,5,0)</f>
        <v>234.09359999999998</v>
      </c>
      <c r="CA122" s="13">
        <f t="shared" si="93"/>
        <v>57.166902703920208</v>
      </c>
      <c r="CB122" s="20">
        <f t="shared" si="64"/>
        <v>507.27870887599425</v>
      </c>
      <c r="CC122" s="59">
        <f t="shared" si="65"/>
        <v>795.06258264852829</v>
      </c>
      <c r="CD122" s="59">
        <f ca="1">AVERAGE(OFFSET($CC$3,0,0,'Données projet'!$E$12+1,1))-AVERAGE(OFFSET($H$3,0,0,'Données projet'!$E$12+1,1))</f>
        <v>464.14483532651036</v>
      </c>
      <c r="CE122" s="59">
        <f t="shared" si="94"/>
        <v>478.54999024966878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72.039542934312507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72.039542934312507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68.486511028872911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249.0000000000002</v>
      </c>
      <c r="CU122" s="17">
        <f>CT122*VLOOKUP('Données projet'!$B$13,Paramètres!$A$1:$I$89,3,0)*VLOOKUP('Données projet'!$B$13,Paramètres!$A$1:$I$89,5,0)</f>
        <v>217.52640000000019</v>
      </c>
      <c r="CV122" s="13">
        <f t="shared" si="95"/>
        <v>53.576907690651304</v>
      </c>
      <c r="CW122" s="20">
        <f t="shared" si="67"/>
        <v>472.17159422788467</v>
      </c>
      <c r="CX122" s="59">
        <f t="shared" si="68"/>
        <v>759.9554680004187</v>
      </c>
      <c r="CY122" s="59">
        <f ca="1">AVERAGE(OFFSET($CX$3,0,0,'Données projet'!$E$13+1,1))-AVERAGE(OFFSET($H$3,0,0,'Données projet'!$E$13+1,1))</f>
        <v>331.14297110116479</v>
      </c>
      <c r="CZ122" s="59">
        <f t="shared" si="96"/>
        <v>397.33434551047685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23.664395275934943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23.664395275934943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68.486511028872911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255.00000000000006</v>
      </c>
      <c r="DP122" s="17">
        <f>DO122*VLOOKUP('Données projet'!$B$14,Paramètres!$A$1:$I$89,3,0)*VLOOKUP('Données projet'!$B$14,Paramètres!$A$1:$I$89,5,0)</f>
        <v>186.96600000000004</v>
      </c>
      <c r="DQ122" s="13">
        <f t="shared" si="97"/>
        <v>46.868551400324648</v>
      </c>
      <c r="DR122" s="20">
        <f t="shared" si="70"/>
        <v>407.26184368889881</v>
      </c>
      <c r="DS122" s="59">
        <f t="shared" si="71"/>
        <v>695.04571746143279</v>
      </c>
      <c r="DT122" s="59">
        <f ca="1">AVERAGE(OFFSET($DS$3,0,0,'Données projet'!$E$14+1,1))-AVERAGE(OFFSET($H$3,0,0,'Données projet'!$E$14+1,1))</f>
        <v>245.16221536020706</v>
      </c>
      <c r="DU122" s="59">
        <f t="shared" si="98"/>
        <v>222.86730804976878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0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68.486511028872911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319</v>
      </c>
      <c r="EK122" s="17">
        <f>EJ122*VLOOKUP('Données projet'!$B$15,Paramètres!$A$1:$I$89,3,0)*VLOOKUP('Données projet'!$B$15,Paramètres!$A$1:$I$89,5,0)</f>
        <v>253.79640000000001</v>
      </c>
      <c r="EL122" s="13">
        <f t="shared" si="99"/>
        <v>61.39816832228076</v>
      </c>
      <c r="EM122" s="20">
        <f t="shared" si="73"/>
        <v>548.96387316130563</v>
      </c>
      <c r="EN122" s="59">
        <f t="shared" si="74"/>
        <v>836.74774693383961</v>
      </c>
      <c r="EO122" s="59">
        <f ca="1">AVERAGE(OFFSET($EN$3,0,0,'Données projet'!$E$15+1,1))-AVERAGE(OFFSET($H$3,0,0,'Données projet'!$E$15+1,1))</f>
        <v>364.9836612099819</v>
      </c>
      <c r="EP122" s="59">
        <f t="shared" si="100"/>
        <v>354.75746837578413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24.559461572707079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24.559461572707079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68.486511028872911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68.486511028872911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68.486511028872911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2.4290000000000003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8.9063333333333343</v>
      </c>
      <c r="H123" s="66">
        <f t="shared" si="56"/>
        <v>221.04133333333334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68.512766678867536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306.99999999999994</v>
      </c>
      <c r="O123" s="13">
        <f>N123*VLOOKUP('Données projet'!$B$9,Paramètres!$A$1:$I$89,3,0)*VLOOKUP('Données projet'!$B$9,Paramètres!$A$1:$I$89,5,0)</f>
        <v>277.77359999999993</v>
      </c>
      <c r="P123" s="13">
        <f t="shared" si="87"/>
        <v>66.496288176842356</v>
      </c>
      <c r="Q123" s="20">
        <f t="shared" si="107"/>
        <v>599.60338857466706</v>
      </c>
      <c r="R123" s="59">
        <f t="shared" si="55"/>
        <v>887.48353306384797</v>
      </c>
      <c r="S123" s="59">
        <f ca="1">AVERAGE(OFFSET($R$3,0,0,'Données projet'!$E$9+1,1))-AVERAGE(OFFSET($H$3,0,0,'Données projet'!$E$9+1,1))</f>
        <v>455.60094939086878</v>
      </c>
      <c r="T123" s="59">
        <f t="shared" si="88"/>
        <v>287.49979934947112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90.660501159708161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90.660501159708161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68.512766678867536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349.00000000000017</v>
      </c>
      <c r="AJ123" s="13">
        <f>AI123*VLOOKUP('Données projet'!$B$10,Paramètres!$A$1:$I$89,3,0)*VLOOKUP('Données projet'!$B$10,Paramètres!$A$1:$I$89,5,0)</f>
        <v>272.22000000000014</v>
      </c>
      <c r="AK123" s="13">
        <f t="shared" si="89"/>
        <v>65.320184547527205</v>
      </c>
      <c r="AL123" s="20">
        <f t="shared" si="58"/>
        <v>587.88248808694345</v>
      </c>
      <c r="AM123" s="59">
        <f t="shared" si="59"/>
        <v>875.76263257612436</v>
      </c>
      <c r="AN123" s="59">
        <f ca="1">AVERAGE(OFFSET($AM$3,0,0,'Données projet'!$E$10+1,1))-AVERAGE(OFFSET($H$3,0,0,'Données projet'!$E$10+1,1))</f>
        <v>369.26509132111897</v>
      </c>
      <c r="AO123" s="59">
        <f t="shared" si="90"/>
        <v>350.51628439233525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32.198196961310487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32.198196961310487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68.512766678867536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319</v>
      </c>
      <c r="BE123" s="13">
        <f>BD123*VLOOKUP('Données projet'!$B$11,Paramètres!$A$1:$I$89,3,0)*VLOOKUP('Données projet'!$B$11,Paramètres!$A$1:$I$89,5,0)</f>
        <v>308.53680000000003</v>
      </c>
      <c r="BF123" s="13">
        <f t="shared" si="91"/>
        <v>72.963171684496103</v>
      </c>
      <c r="BG123" s="20">
        <f t="shared" si="61"/>
        <v>664.4457840171641</v>
      </c>
      <c r="BH123" s="59">
        <f t="shared" si="62"/>
        <v>952.32592850634501</v>
      </c>
      <c r="BI123" s="59">
        <f ca="1">AVERAGE(OFFSET($BH$3,0,0,'Données projet'!$E$11+1,1))-AVERAGE(OFFSET($H$3,0,0,'Données projet'!$E$11+1,1))</f>
        <v>433.03147896464901</v>
      </c>
      <c r="BJ123" s="59">
        <f t="shared" si="92"/>
        <v>419.62680748045614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23.748275787081976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23.748275787081976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68.512766678867536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245.99999999999994</v>
      </c>
      <c r="BZ123" s="13">
        <f>BY123*VLOOKUP('Données projet'!$B$12,Paramètres!$A$1:$I$89,3,0)*VLOOKUP('Données projet'!$B$12,Paramètres!$A$1:$I$89,5,0)</f>
        <v>234.09359999999998</v>
      </c>
      <c r="CA123" s="13">
        <f t="shared" si="93"/>
        <v>57.166902703920208</v>
      </c>
      <c r="CB123" s="20">
        <f t="shared" si="64"/>
        <v>507.27870887599425</v>
      </c>
      <c r="CC123" s="59">
        <f t="shared" si="65"/>
        <v>795.15885336517522</v>
      </c>
      <c r="CD123" s="59">
        <f ca="1">AVERAGE(OFFSET($CC$3,0,0,'Données projet'!$E$12+1,1))-AVERAGE(OFFSET($H$3,0,0,'Données projet'!$E$12+1,1))</f>
        <v>464.14483532651036</v>
      </c>
      <c r="CE123" s="59">
        <f t="shared" si="94"/>
        <v>478.54999024966878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70.626891437153134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70.626891437153134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68.512766678867536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249.0000000000002</v>
      </c>
      <c r="CU123" s="17">
        <f>CT123*VLOOKUP('Données projet'!$B$13,Paramètres!$A$1:$I$89,3,0)*VLOOKUP('Données projet'!$B$13,Paramètres!$A$1:$I$89,5,0)</f>
        <v>217.52640000000019</v>
      </c>
      <c r="CV123" s="13">
        <f t="shared" si="95"/>
        <v>53.576907690651304</v>
      </c>
      <c r="CW123" s="20">
        <f t="shared" si="67"/>
        <v>472.17159422788467</v>
      </c>
      <c r="CX123" s="59">
        <f t="shared" si="68"/>
        <v>760.05173871706563</v>
      </c>
      <c r="CY123" s="59">
        <f ca="1">AVERAGE(OFFSET($CX$3,0,0,'Données projet'!$E$13+1,1))-AVERAGE(OFFSET($H$3,0,0,'Données projet'!$E$13+1,1))</f>
        <v>331.14297110116479</v>
      </c>
      <c r="CZ123" s="59">
        <f t="shared" si="96"/>
        <v>397.33434551047685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23.200350918429752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23.200350918429752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68.512766678867536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255.00000000000006</v>
      </c>
      <c r="DP123" s="17">
        <f>DO123*VLOOKUP('Données projet'!$B$14,Paramètres!$A$1:$I$89,3,0)*VLOOKUP('Données projet'!$B$14,Paramètres!$A$1:$I$89,5,0)</f>
        <v>186.96600000000004</v>
      </c>
      <c r="DQ123" s="13">
        <f t="shared" si="97"/>
        <v>46.868551400324648</v>
      </c>
      <c r="DR123" s="20">
        <f t="shared" si="70"/>
        <v>407.26184368889881</v>
      </c>
      <c r="DS123" s="59">
        <f t="shared" si="71"/>
        <v>695.14198817807983</v>
      </c>
      <c r="DT123" s="59">
        <f ca="1">AVERAGE(OFFSET($DS$3,0,0,'Données projet'!$E$14+1,1))-AVERAGE(OFFSET($H$3,0,0,'Données projet'!$E$14+1,1))</f>
        <v>245.16221536020706</v>
      </c>
      <c r="DU123" s="59">
        <f t="shared" si="98"/>
        <v>222.86730804976878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0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68.512766678867536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319</v>
      </c>
      <c r="EK123" s="17">
        <f>EJ123*VLOOKUP('Données projet'!$B$15,Paramètres!$A$1:$I$89,3,0)*VLOOKUP('Données projet'!$B$15,Paramètres!$A$1:$I$89,5,0)</f>
        <v>253.79640000000001</v>
      </c>
      <c r="EL123" s="13">
        <f t="shared" si="99"/>
        <v>61.39816832228076</v>
      </c>
      <c r="EM123" s="20">
        <f t="shared" si="73"/>
        <v>548.96387316130563</v>
      </c>
      <c r="EN123" s="59">
        <f t="shared" si="74"/>
        <v>836.84401765048665</v>
      </c>
      <c r="EO123" s="59">
        <f ca="1">AVERAGE(OFFSET($EN$3,0,0,'Données projet'!$E$15+1,1))-AVERAGE(OFFSET($H$3,0,0,'Données projet'!$E$15+1,1))</f>
        <v>364.9836612099819</v>
      </c>
      <c r="EP123" s="59">
        <f t="shared" si="100"/>
        <v>354.75746837578413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24.077865511058722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24.077865511058722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68.512766678867536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68.512766678867536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68.512766678867536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2.4290000000000003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8.9063333333333343</v>
      </c>
      <c r="H124" s="66">
        <f t="shared" si="56"/>
        <v>221.04133333333334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68.538566852033597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306.99999999999994</v>
      </c>
      <c r="O124" s="13">
        <f>N124*VLOOKUP('Données projet'!$B$9,Paramètres!$A$1:$I$89,3,0)*VLOOKUP('Données projet'!$B$9,Paramètres!$A$1:$I$89,5,0)</f>
        <v>277.77359999999993</v>
      </c>
      <c r="P124" s="13">
        <f t="shared" si="87"/>
        <v>66.496288176842356</v>
      </c>
      <c r="Q124" s="20">
        <f t="shared" si="107"/>
        <v>599.60338857466706</v>
      </c>
      <c r="R124" s="59">
        <f t="shared" si="55"/>
        <v>887.57813369879023</v>
      </c>
      <c r="S124" s="59">
        <f ca="1">AVERAGE(OFFSET($R$3,0,0,'Données projet'!$E$9+1,1))-AVERAGE(OFFSET($H$3,0,0,'Données projet'!$E$9+1,1))</f>
        <v>455.60094939086878</v>
      </c>
      <c r="T124" s="59">
        <f t="shared" si="88"/>
        <v>287.49979934947112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88.882704029411826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88.882704029411826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68.538566852033597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349.00000000000017</v>
      </c>
      <c r="AJ124" s="13">
        <f>AI124*VLOOKUP('Données projet'!$B$10,Paramètres!$A$1:$I$89,3,0)*VLOOKUP('Données projet'!$B$10,Paramètres!$A$1:$I$89,5,0)</f>
        <v>272.22000000000014</v>
      </c>
      <c r="AK124" s="13">
        <f t="shared" si="89"/>
        <v>65.320184547527205</v>
      </c>
      <c r="AL124" s="20">
        <f t="shared" si="58"/>
        <v>587.88248808694345</v>
      </c>
      <c r="AM124" s="59">
        <f t="shared" si="59"/>
        <v>875.85723321106661</v>
      </c>
      <c r="AN124" s="59">
        <f ca="1">AVERAGE(OFFSET($AM$3,0,0,'Données projet'!$E$10+1,1))-AVERAGE(OFFSET($H$3,0,0,'Données projet'!$E$10+1,1))</f>
        <v>369.26509132111897</v>
      </c>
      <c r="AO124" s="59">
        <f t="shared" si="90"/>
        <v>350.51628439233525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31.566809957860148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31.566809957860148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68.538566852033597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319</v>
      </c>
      <c r="BE124" s="13">
        <f>BD124*VLOOKUP('Données projet'!$B$11,Paramètres!$A$1:$I$89,3,0)*VLOOKUP('Données projet'!$B$11,Paramètres!$A$1:$I$89,5,0)</f>
        <v>308.53680000000003</v>
      </c>
      <c r="BF124" s="13">
        <f t="shared" si="91"/>
        <v>72.963171684496103</v>
      </c>
      <c r="BG124" s="20">
        <f t="shared" si="61"/>
        <v>664.4457840171641</v>
      </c>
      <c r="BH124" s="59">
        <f t="shared" si="62"/>
        <v>952.42052914128726</v>
      </c>
      <c r="BI124" s="59">
        <f ca="1">AVERAGE(OFFSET($BH$3,0,0,'Données projet'!$E$11+1,1))-AVERAGE(OFFSET($H$3,0,0,'Données projet'!$E$11+1,1))</f>
        <v>433.03147896464901</v>
      </c>
      <c r="BJ124" s="59">
        <f t="shared" si="92"/>
        <v>419.62680748045614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23.282586583915251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23.282586583915251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68.538566852033597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245.99999999999994</v>
      </c>
      <c r="BZ124" s="13">
        <f>BY124*VLOOKUP('Données projet'!$B$12,Paramètres!$A$1:$I$89,3,0)*VLOOKUP('Données projet'!$B$12,Paramètres!$A$1:$I$89,5,0)</f>
        <v>234.09359999999998</v>
      </c>
      <c r="CA124" s="13">
        <f t="shared" si="93"/>
        <v>57.166902703920208</v>
      </c>
      <c r="CB124" s="20">
        <f t="shared" si="64"/>
        <v>507.27870887599425</v>
      </c>
      <c r="CC124" s="59">
        <f t="shared" si="65"/>
        <v>795.25345400011747</v>
      </c>
      <c r="CD124" s="59">
        <f ca="1">AVERAGE(OFFSET($CC$3,0,0,'Données projet'!$E$12+1,1))-AVERAGE(OFFSET($H$3,0,0,'Données projet'!$E$12+1,1))</f>
        <v>464.14483532651036</v>
      </c>
      <c r="CE124" s="59">
        <f t="shared" si="94"/>
        <v>478.54999024966878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69.241941174220727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69.241941174220727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68.538566852033597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249.0000000000002</v>
      </c>
      <c r="CU124" s="17">
        <f>CT124*VLOOKUP('Données projet'!$B$13,Paramètres!$A$1:$I$89,3,0)*VLOOKUP('Données projet'!$B$13,Paramètres!$A$1:$I$89,5,0)</f>
        <v>217.52640000000019</v>
      </c>
      <c r="CV124" s="13">
        <f t="shared" si="95"/>
        <v>53.576907690651304</v>
      </c>
      <c r="CW124" s="20">
        <f t="shared" si="67"/>
        <v>472.17159422788467</v>
      </c>
      <c r="CX124" s="59">
        <f t="shared" si="68"/>
        <v>760.14633935200789</v>
      </c>
      <c r="CY124" s="59">
        <f ca="1">AVERAGE(OFFSET($CX$3,0,0,'Données projet'!$E$13+1,1))-AVERAGE(OFFSET($H$3,0,0,'Données projet'!$E$13+1,1))</f>
        <v>331.14297110116479</v>
      </c>
      <c r="CZ124" s="59">
        <f t="shared" si="96"/>
        <v>397.33434551047685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22.745406187736126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22.745406187736126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68.538566852033597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255.00000000000006</v>
      </c>
      <c r="DP124" s="17">
        <f>DO124*VLOOKUP('Données projet'!$B$14,Paramètres!$A$1:$I$89,3,0)*VLOOKUP('Données projet'!$B$14,Paramètres!$A$1:$I$89,5,0)</f>
        <v>186.96600000000004</v>
      </c>
      <c r="DQ124" s="13">
        <f t="shared" si="97"/>
        <v>46.868551400324648</v>
      </c>
      <c r="DR124" s="20">
        <f t="shared" si="70"/>
        <v>407.26184368889881</v>
      </c>
      <c r="DS124" s="59">
        <f t="shared" si="71"/>
        <v>695.23658881302208</v>
      </c>
      <c r="DT124" s="59">
        <f ca="1">AVERAGE(OFFSET($DS$3,0,0,'Données projet'!$E$14+1,1))-AVERAGE(OFFSET($H$3,0,0,'Données projet'!$E$14+1,1))</f>
        <v>245.16221536020706</v>
      </c>
      <c r="DU124" s="59">
        <f t="shared" si="98"/>
        <v>222.86730804976878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0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68.538566852033597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319</v>
      </c>
      <c r="EK124" s="17">
        <f>EJ124*VLOOKUP('Données projet'!$B$15,Paramètres!$A$1:$I$89,3,0)*VLOOKUP('Données projet'!$B$15,Paramètres!$A$1:$I$89,5,0)</f>
        <v>253.79640000000001</v>
      </c>
      <c r="EL124" s="13">
        <f t="shared" si="99"/>
        <v>61.39816832228076</v>
      </c>
      <c r="EM124" s="20">
        <f t="shared" si="73"/>
        <v>548.96387316130563</v>
      </c>
      <c r="EN124" s="59">
        <f t="shared" si="74"/>
        <v>836.9386182854289</v>
      </c>
      <c r="EO124" s="59">
        <f ca="1">AVERAGE(OFFSET($EN$3,0,0,'Données projet'!$E$15+1,1))-AVERAGE(OFFSET($H$3,0,0,'Données projet'!$E$15+1,1))</f>
        <v>364.9836612099819</v>
      </c>
      <c r="EP124" s="59">
        <f t="shared" si="100"/>
        <v>354.75746837578413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23.605713254434693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23.605713254434693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68.538566852033597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68.538566852033597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68.538566852033597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2.4290000000000003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8.9063333333333343</v>
      </c>
      <c r="H125" s="66">
        <f t="shared" si="56"/>
        <v>221.04133333333334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68.563919449875755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306.99999999999994</v>
      </c>
      <c r="O125" s="13">
        <f>N125*VLOOKUP('Données projet'!$B$9,Paramètres!$A$1:$I$89,3,0)*VLOOKUP('Données projet'!$B$9,Paramètres!$A$1:$I$89,5,0)</f>
        <v>277.77359999999993</v>
      </c>
      <c r="P125" s="13">
        <f t="shared" si="87"/>
        <v>66.496288176842356</v>
      </c>
      <c r="Q125" s="20">
        <f t="shared" si="107"/>
        <v>599.60338857466706</v>
      </c>
      <c r="R125" s="59">
        <f t="shared" si="55"/>
        <v>887.67109322421152</v>
      </c>
      <c r="S125" s="59">
        <f ca="1">AVERAGE(OFFSET($R$3,0,0,'Données projet'!$E$9+1,1))-AVERAGE(OFFSET($H$3,0,0,'Données projet'!$E$9+1,1))</f>
        <v>455.60094939086878</v>
      </c>
      <c r="T125" s="59">
        <f t="shared" si="88"/>
        <v>287.49979934947112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87.139768416491421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87.139768416491421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68.563919449875755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349.00000000000017</v>
      </c>
      <c r="AJ125" s="13">
        <f>AI125*VLOOKUP('Données projet'!$B$10,Paramètres!$A$1:$I$89,3,0)*VLOOKUP('Données projet'!$B$10,Paramètres!$A$1:$I$89,5,0)</f>
        <v>272.22000000000014</v>
      </c>
      <c r="AK125" s="13">
        <f t="shared" si="89"/>
        <v>65.320184547527205</v>
      </c>
      <c r="AL125" s="20">
        <f t="shared" si="58"/>
        <v>587.88248808694345</v>
      </c>
      <c r="AM125" s="59">
        <f t="shared" si="59"/>
        <v>875.95019273648791</v>
      </c>
      <c r="AN125" s="59">
        <f ca="1">AVERAGE(OFFSET($AM$3,0,0,'Données projet'!$E$10+1,1))-AVERAGE(OFFSET($H$3,0,0,'Données projet'!$E$10+1,1))</f>
        <v>369.26509132111897</v>
      </c>
      <c r="AO125" s="59">
        <f t="shared" si="90"/>
        <v>350.51628439233525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30.947804068439424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30.947804068439424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68.563919449875755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319</v>
      </c>
      <c r="BE125" s="13">
        <f>BD125*VLOOKUP('Données projet'!$B$11,Paramètres!$A$1:$I$89,3,0)*VLOOKUP('Données projet'!$B$11,Paramètres!$A$1:$I$89,5,0)</f>
        <v>308.53680000000003</v>
      </c>
      <c r="BF125" s="13">
        <f t="shared" si="91"/>
        <v>72.963171684496103</v>
      </c>
      <c r="BG125" s="20">
        <f t="shared" si="61"/>
        <v>664.4457840171641</v>
      </c>
      <c r="BH125" s="59">
        <f t="shared" si="62"/>
        <v>952.51348866670855</v>
      </c>
      <c r="BI125" s="59">
        <f ca="1">AVERAGE(OFFSET($BH$3,0,0,'Données projet'!$E$11+1,1))-AVERAGE(OFFSET($H$3,0,0,'Données projet'!$E$11+1,1))</f>
        <v>433.03147896464901</v>
      </c>
      <c r="BJ125" s="59">
        <f t="shared" si="92"/>
        <v>419.62680748045614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22.82602926198026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22.82602926198026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68.563919449875755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245.99999999999994</v>
      </c>
      <c r="BZ125" s="13">
        <f>BY125*VLOOKUP('Données projet'!$B$12,Paramètres!$A$1:$I$89,3,0)*VLOOKUP('Données projet'!$B$12,Paramètres!$A$1:$I$89,5,0)</f>
        <v>234.09359999999998</v>
      </c>
      <c r="CA125" s="13">
        <f t="shared" si="93"/>
        <v>57.166902703920208</v>
      </c>
      <c r="CB125" s="20">
        <f t="shared" si="64"/>
        <v>507.27870887599425</v>
      </c>
      <c r="CC125" s="59">
        <f t="shared" si="65"/>
        <v>795.34641352553865</v>
      </c>
      <c r="CD125" s="59">
        <f ca="1">AVERAGE(OFFSET($CC$3,0,0,'Données projet'!$E$12+1,1))-AVERAGE(OFFSET($H$3,0,0,'Données projet'!$E$12+1,1))</f>
        <v>464.14483532651036</v>
      </c>
      <c r="CE125" s="59">
        <f t="shared" si="94"/>
        <v>478.54999024966878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67.884148941208167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67.884148941208167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68.563919449875755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249.0000000000002</v>
      </c>
      <c r="CU125" s="17">
        <f>CT125*VLOOKUP('Données projet'!$B$13,Paramètres!$A$1:$I$89,3,0)*VLOOKUP('Données projet'!$B$13,Paramètres!$A$1:$I$89,5,0)</f>
        <v>217.52640000000019</v>
      </c>
      <c r="CV125" s="13">
        <f t="shared" si="95"/>
        <v>53.576907690651304</v>
      </c>
      <c r="CW125" s="20">
        <f t="shared" si="67"/>
        <v>472.17159422788467</v>
      </c>
      <c r="CX125" s="59">
        <f t="shared" si="68"/>
        <v>760.23929887742906</v>
      </c>
      <c r="CY125" s="59">
        <f ca="1">AVERAGE(OFFSET($CX$3,0,0,'Données projet'!$E$13+1,1))-AVERAGE(OFFSET($H$3,0,0,'Données projet'!$E$13+1,1))</f>
        <v>331.14297110116479</v>
      </c>
      <c r="CZ125" s="59">
        <f t="shared" si="96"/>
        <v>397.33434551047685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22.299382645722517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22.299382645722517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68.563919449875755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255.00000000000006</v>
      </c>
      <c r="DP125" s="17">
        <f>DO125*VLOOKUP('Données projet'!$B$14,Paramètres!$A$1:$I$89,3,0)*VLOOKUP('Données projet'!$B$14,Paramètres!$A$1:$I$89,5,0)</f>
        <v>186.96600000000004</v>
      </c>
      <c r="DQ125" s="13">
        <f t="shared" si="97"/>
        <v>46.868551400324648</v>
      </c>
      <c r="DR125" s="20">
        <f t="shared" si="70"/>
        <v>407.26184368889881</v>
      </c>
      <c r="DS125" s="59">
        <f t="shared" si="71"/>
        <v>695.32954833844315</v>
      </c>
      <c r="DT125" s="59">
        <f ca="1">AVERAGE(OFFSET($DS$3,0,0,'Données projet'!$E$14+1,1))-AVERAGE(OFFSET($H$3,0,0,'Données projet'!$E$14+1,1))</f>
        <v>245.16221536020706</v>
      </c>
      <c r="DU125" s="59">
        <f t="shared" si="98"/>
        <v>222.86730804976878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0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68.563919449875755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319</v>
      </c>
      <c r="EK125" s="17">
        <f>EJ125*VLOOKUP('Données projet'!$B$15,Paramètres!$A$1:$I$89,3,0)*VLOOKUP('Données projet'!$B$15,Paramètres!$A$1:$I$89,5,0)</f>
        <v>253.79640000000001</v>
      </c>
      <c r="EL125" s="13">
        <f t="shared" si="99"/>
        <v>61.39816832228076</v>
      </c>
      <c r="EM125" s="20">
        <f t="shared" si="73"/>
        <v>548.96387316130563</v>
      </c>
      <c r="EN125" s="59">
        <f t="shared" si="74"/>
        <v>837.03157781084997</v>
      </c>
      <c r="EO125" s="59">
        <f ca="1">AVERAGE(OFFSET($EN$3,0,0,'Données projet'!$E$15+1,1))-AVERAGE(OFFSET($H$3,0,0,'Données projet'!$E$15+1,1))</f>
        <v>364.9836612099819</v>
      </c>
      <c r="EP125" s="59">
        <f t="shared" si="100"/>
        <v>354.75746837578413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23.142819615578624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23.142819615578624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68.563919449875755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68.563919449875755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68.563919449875755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2.4290000000000003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8.9063333333333343</v>
      </c>
      <c r="H126" s="66">
        <f t="shared" si="56"/>
        <v>221.04133333333334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68.588832236825283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306.99999999999994</v>
      </c>
      <c r="O126" s="13">
        <f>N126*VLOOKUP('Données projet'!$B$9,Paramètres!$A$1:$I$89,3,0)*VLOOKUP('Données projet'!$B$9,Paramètres!$A$1:$I$89,5,0)</f>
        <v>277.77359999999993</v>
      </c>
      <c r="P126" s="13">
        <f t="shared" si="87"/>
        <v>66.496288176842356</v>
      </c>
      <c r="Q126" s="20">
        <f t="shared" si="107"/>
        <v>599.60338857466706</v>
      </c>
      <c r="R126" s="59">
        <f t="shared" si="55"/>
        <v>887.7624401096931</v>
      </c>
      <c r="S126" s="59">
        <f ca="1">AVERAGE(OFFSET($R$3,0,0,'Données projet'!$E$9+1,1))-AVERAGE(OFFSET($H$3,0,0,'Données projet'!$E$9+1,1))</f>
        <v>455.60094939086878</v>
      </c>
      <c r="T126" s="59">
        <f t="shared" si="88"/>
        <v>287.49979934947112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85.431010707854625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85.431010707854625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68.588832236825283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349.00000000000017</v>
      </c>
      <c r="AJ126" s="13">
        <f>AI126*VLOOKUP('Données projet'!$B$10,Paramètres!$A$1:$I$89,3,0)*VLOOKUP('Données projet'!$B$10,Paramètres!$A$1:$I$89,5,0)</f>
        <v>272.22000000000014</v>
      </c>
      <c r="AK126" s="13">
        <f t="shared" si="89"/>
        <v>65.320184547527205</v>
      </c>
      <c r="AL126" s="20">
        <f t="shared" si="58"/>
        <v>587.88248808694345</v>
      </c>
      <c r="AM126" s="59">
        <f t="shared" si="59"/>
        <v>876.04153962196949</v>
      </c>
      <c r="AN126" s="59">
        <f ca="1">AVERAGE(OFFSET($AM$3,0,0,'Données projet'!$E$10+1,1))-AVERAGE(OFFSET($H$3,0,0,'Données projet'!$E$10+1,1))</f>
        <v>369.26509132111897</v>
      </c>
      <c r="AO126" s="59">
        <f t="shared" si="90"/>
        <v>350.51628439233525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30.340936506953931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30.340936506953931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68.588832236825283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319</v>
      </c>
      <c r="BE126" s="13">
        <f>BD126*VLOOKUP('Données projet'!$B$11,Paramètres!$A$1:$I$89,3,0)*VLOOKUP('Données projet'!$B$11,Paramètres!$A$1:$I$89,5,0)</f>
        <v>308.53680000000003</v>
      </c>
      <c r="BF126" s="13">
        <f t="shared" si="91"/>
        <v>72.963171684496103</v>
      </c>
      <c r="BG126" s="20">
        <f t="shared" si="61"/>
        <v>664.4457840171641</v>
      </c>
      <c r="BH126" s="59">
        <f t="shared" si="62"/>
        <v>952.60483555219014</v>
      </c>
      <c r="BI126" s="59">
        <f ca="1">AVERAGE(OFFSET($BH$3,0,0,'Données projet'!$E$11+1,1))-AVERAGE(OFFSET($H$3,0,0,'Données projet'!$E$11+1,1))</f>
        <v>433.03147896464901</v>
      </c>
      <c r="BJ126" s="59">
        <f t="shared" si="92"/>
        <v>419.62680748045614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22.378424750655945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22.378424750655945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68.588832236825283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245.99999999999994</v>
      </c>
      <c r="BZ126" s="13">
        <f>BY126*VLOOKUP('Données projet'!$B$12,Paramètres!$A$1:$I$89,3,0)*VLOOKUP('Données projet'!$B$12,Paramètres!$A$1:$I$89,5,0)</f>
        <v>234.09359999999998</v>
      </c>
      <c r="CA126" s="13">
        <f t="shared" si="93"/>
        <v>57.166902703920208</v>
      </c>
      <c r="CB126" s="20">
        <f t="shared" si="64"/>
        <v>507.27870887599425</v>
      </c>
      <c r="CC126" s="59">
        <f t="shared" si="65"/>
        <v>795.43776041102024</v>
      </c>
      <c r="CD126" s="59">
        <f ca="1">AVERAGE(OFFSET($CC$3,0,0,'Données projet'!$E$12+1,1))-AVERAGE(OFFSET($H$3,0,0,'Données projet'!$E$12+1,1))</f>
        <v>464.14483532651036</v>
      </c>
      <c r="CE126" s="59">
        <f t="shared" si="94"/>
        <v>478.54999024966878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66.552982185713503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66.552982185713503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68.588832236825283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249.0000000000002</v>
      </c>
      <c r="CU126" s="17">
        <f>CT126*VLOOKUP('Données projet'!$B$13,Paramètres!$A$1:$I$89,3,0)*VLOOKUP('Données projet'!$B$13,Paramètres!$A$1:$I$89,5,0)</f>
        <v>217.52640000000019</v>
      </c>
      <c r="CV126" s="13">
        <f t="shared" si="95"/>
        <v>53.576907690651304</v>
      </c>
      <c r="CW126" s="20">
        <f t="shared" si="67"/>
        <v>472.17159422788467</v>
      </c>
      <c r="CX126" s="59">
        <f t="shared" si="68"/>
        <v>760.33064576291076</v>
      </c>
      <c r="CY126" s="59">
        <f ca="1">AVERAGE(OFFSET($CX$3,0,0,'Données projet'!$E$13+1,1))-AVERAGE(OFFSET($H$3,0,0,'Données projet'!$E$13+1,1))</f>
        <v>331.14297110116479</v>
      </c>
      <c r="CZ126" s="59">
        <f t="shared" si="96"/>
        <v>397.33434551047685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21.862105353320299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21.862105353320299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68.588832236825283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255.00000000000006</v>
      </c>
      <c r="DP126" s="17">
        <f>DO126*VLOOKUP('Données projet'!$B$14,Paramètres!$A$1:$I$89,3,0)*VLOOKUP('Données projet'!$B$14,Paramètres!$A$1:$I$89,5,0)</f>
        <v>186.96600000000004</v>
      </c>
      <c r="DQ126" s="13">
        <f t="shared" si="97"/>
        <v>46.868551400324648</v>
      </c>
      <c r="DR126" s="20">
        <f t="shared" si="70"/>
        <v>407.26184368889881</v>
      </c>
      <c r="DS126" s="59">
        <f t="shared" si="71"/>
        <v>695.42089522392484</v>
      </c>
      <c r="DT126" s="59">
        <f ca="1">AVERAGE(OFFSET($DS$3,0,0,'Données projet'!$E$14+1,1))-AVERAGE(OFFSET($H$3,0,0,'Données projet'!$E$14+1,1))</f>
        <v>245.16221536020706</v>
      </c>
      <c r="DU126" s="59">
        <f t="shared" si="98"/>
        <v>222.86730804976878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0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68.588832236825283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319</v>
      </c>
      <c r="EK126" s="17">
        <f>EJ126*VLOOKUP('Données projet'!$B$15,Paramètres!$A$1:$I$89,3,0)*VLOOKUP('Données projet'!$B$15,Paramètres!$A$1:$I$89,5,0)</f>
        <v>253.79640000000001</v>
      </c>
      <c r="EL126" s="13">
        <f t="shared" si="99"/>
        <v>61.39816832228076</v>
      </c>
      <c r="EM126" s="20">
        <f t="shared" si="73"/>
        <v>548.96387316130563</v>
      </c>
      <c r="EN126" s="59">
        <f t="shared" si="74"/>
        <v>837.12292469633167</v>
      </c>
      <c r="EO126" s="59">
        <f ca="1">AVERAGE(OFFSET($EN$3,0,0,'Données projet'!$E$15+1,1))-AVERAGE(OFFSET($H$3,0,0,'Données projet'!$E$15+1,1))</f>
        <v>364.9836612099819</v>
      </c>
      <c r="EP126" s="59">
        <f t="shared" si="100"/>
        <v>354.75746837578413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22.689003038643282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22.689003038643282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68.588832236825283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68.588832236825283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68.588832236825283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2.4290000000000003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8.9063333333333343</v>
      </c>
      <c r="H127" s="66">
        <f t="shared" si="56"/>
        <v>221.04133333333334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68.613312842617887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306.99999999999994</v>
      </c>
      <c r="O127" s="13">
        <f>N127*VLOOKUP('Données projet'!$B$9,Paramètres!$A$1:$I$89,3,0)*VLOOKUP('Données projet'!$B$9,Paramètres!$A$1:$I$89,5,0)</f>
        <v>277.77359999999993</v>
      </c>
      <c r="P127" s="13">
        <f t="shared" si="87"/>
        <v>66.496288176842356</v>
      </c>
      <c r="Q127" s="20">
        <f t="shared" si="107"/>
        <v>599.60338857466706</v>
      </c>
      <c r="R127" s="59">
        <f t="shared" si="55"/>
        <v>887.85220233093264</v>
      </c>
      <c r="S127" s="59">
        <f ca="1">AVERAGE(OFFSET($R$3,0,0,'Données projet'!$E$9+1,1))-AVERAGE(OFFSET($H$3,0,0,'Données projet'!$E$9+1,1))</f>
        <v>455.60094939086878</v>
      </c>
      <c r="T127" s="59">
        <f t="shared" si="88"/>
        <v>287.49979934947112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83.755760695644909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83.755760695644909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68.613312842617887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349.00000000000017</v>
      </c>
      <c r="AJ127" s="13">
        <f>AI127*VLOOKUP('Données projet'!$B$10,Paramètres!$A$1:$I$89,3,0)*VLOOKUP('Données projet'!$B$10,Paramètres!$A$1:$I$89,5,0)</f>
        <v>272.22000000000014</v>
      </c>
      <c r="AK127" s="13">
        <f t="shared" si="89"/>
        <v>65.320184547527205</v>
      </c>
      <c r="AL127" s="20">
        <f t="shared" si="58"/>
        <v>587.88248808694345</v>
      </c>
      <c r="AM127" s="59">
        <f t="shared" si="59"/>
        <v>876.13130184320903</v>
      </c>
      <c r="AN127" s="59">
        <f ca="1">AVERAGE(OFFSET($AM$3,0,0,'Données projet'!$E$10+1,1))-AVERAGE(OFFSET($H$3,0,0,'Données projet'!$E$10+1,1))</f>
        <v>369.26509132111897</v>
      </c>
      <c r="AO127" s="59">
        <f t="shared" si="90"/>
        <v>350.51628439233525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29.745969248196502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29.745969248196502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68.613312842617887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319</v>
      </c>
      <c r="BE127" s="13">
        <f>BD127*VLOOKUP('Données projet'!$B$11,Paramètres!$A$1:$I$89,3,0)*VLOOKUP('Données projet'!$B$11,Paramètres!$A$1:$I$89,5,0)</f>
        <v>308.53680000000003</v>
      </c>
      <c r="BF127" s="13">
        <f t="shared" si="91"/>
        <v>72.963171684496103</v>
      </c>
      <c r="BG127" s="20">
        <f t="shared" si="61"/>
        <v>664.4457840171641</v>
      </c>
      <c r="BH127" s="59">
        <f t="shared" si="62"/>
        <v>952.69459777342968</v>
      </c>
      <c r="BI127" s="59">
        <f ca="1">AVERAGE(OFFSET($BH$3,0,0,'Données projet'!$E$11+1,1))-AVERAGE(OFFSET($H$3,0,0,'Données projet'!$E$11+1,1))</f>
        <v>433.03147896464901</v>
      </c>
      <c r="BJ127" s="59">
        <f t="shared" si="92"/>
        <v>419.62680748045614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21.939597490786905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21.939597490786905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68.613312842617887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245.99999999999994</v>
      </c>
      <c r="BZ127" s="13">
        <f>BY127*VLOOKUP('Données projet'!$B$12,Paramètres!$A$1:$I$89,3,0)*VLOOKUP('Données projet'!$B$12,Paramètres!$A$1:$I$89,5,0)</f>
        <v>234.09359999999998</v>
      </c>
      <c r="CA127" s="13">
        <f t="shared" si="93"/>
        <v>57.166902703920208</v>
      </c>
      <c r="CB127" s="20">
        <f t="shared" si="64"/>
        <v>507.27870887599425</v>
      </c>
      <c r="CC127" s="59">
        <f t="shared" si="65"/>
        <v>795.52752263225989</v>
      </c>
      <c r="CD127" s="59">
        <f ca="1">AVERAGE(OFFSET($CC$3,0,0,'Données projet'!$E$12+1,1))-AVERAGE(OFFSET($H$3,0,0,'Données projet'!$E$12+1,1))</f>
        <v>464.14483532651036</v>
      </c>
      <c r="CE127" s="59">
        <f t="shared" si="94"/>
        <v>478.54999024966878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65.247918798362534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65.247918798362534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68.613312842617887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249.0000000000002</v>
      </c>
      <c r="CU127" s="17">
        <f>CT127*VLOOKUP('Données projet'!$B$13,Paramètres!$A$1:$I$89,3,0)*VLOOKUP('Données projet'!$B$13,Paramètres!$A$1:$I$89,5,0)</f>
        <v>217.52640000000019</v>
      </c>
      <c r="CV127" s="13">
        <f t="shared" si="95"/>
        <v>53.576907690651304</v>
      </c>
      <c r="CW127" s="20">
        <f t="shared" si="67"/>
        <v>472.17159422788467</v>
      </c>
      <c r="CX127" s="59">
        <f t="shared" si="68"/>
        <v>760.42040798415019</v>
      </c>
      <c r="CY127" s="59">
        <f ca="1">AVERAGE(OFFSET($CX$3,0,0,'Données projet'!$E$13+1,1))-AVERAGE(OFFSET($H$3,0,0,'Données projet'!$E$13+1,1))</f>
        <v>331.14297110116479</v>
      </c>
      <c r="CZ127" s="59">
        <f t="shared" si="96"/>
        <v>397.33434551047685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21.433402801909274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21.433402801909274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68.613312842617887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255.00000000000006</v>
      </c>
      <c r="DP127" s="17">
        <f>DO127*VLOOKUP('Données projet'!$B$14,Paramètres!$A$1:$I$89,3,0)*VLOOKUP('Données projet'!$B$14,Paramètres!$A$1:$I$89,5,0)</f>
        <v>186.96600000000004</v>
      </c>
      <c r="DQ127" s="13">
        <f t="shared" si="97"/>
        <v>46.868551400324648</v>
      </c>
      <c r="DR127" s="20">
        <f t="shared" si="70"/>
        <v>407.26184368889881</v>
      </c>
      <c r="DS127" s="59">
        <f t="shared" si="71"/>
        <v>695.51065744516438</v>
      </c>
      <c r="DT127" s="59">
        <f ca="1">AVERAGE(OFFSET($DS$3,0,0,'Données projet'!$E$14+1,1))-AVERAGE(OFFSET($H$3,0,0,'Données projet'!$E$14+1,1))</f>
        <v>245.16221536020706</v>
      </c>
      <c r="DU127" s="59">
        <f t="shared" si="98"/>
        <v>222.86730804976878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0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68.613312842617887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319</v>
      </c>
      <c r="EK127" s="17">
        <f>EJ127*VLOOKUP('Données projet'!$B$15,Paramètres!$A$1:$I$89,3,0)*VLOOKUP('Données projet'!$B$15,Paramètres!$A$1:$I$89,5,0)</f>
        <v>253.79640000000001</v>
      </c>
      <c r="EL127" s="13">
        <f t="shared" si="99"/>
        <v>61.39816832228076</v>
      </c>
      <c r="EM127" s="20">
        <f t="shared" si="73"/>
        <v>548.96387316130563</v>
      </c>
      <c r="EN127" s="59">
        <f t="shared" si="74"/>
        <v>837.2126869175712</v>
      </c>
      <c r="EO127" s="59">
        <f ca="1">AVERAGE(OFFSET($EN$3,0,0,'Données projet'!$E$15+1,1))-AVERAGE(OFFSET($H$3,0,0,'Données projet'!$E$15+1,1))</f>
        <v>364.9836612099819</v>
      </c>
      <c r="EP127" s="59">
        <f t="shared" si="100"/>
        <v>354.75746837578413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22.244085527980861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22.244085527980861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68.613312842617887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68.613312842617887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68.613312842617887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2.4290000000000003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8.9063333333333343</v>
      </c>
      <c r="H128" s="66">
        <f t="shared" si="56"/>
        <v>221.04133333333334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68.637368764630423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306.99999999999994</v>
      </c>
      <c r="O128" s="13">
        <f>N128*VLOOKUP('Données projet'!$B$9,Paramètres!$A$1:$I$89,3,0)*VLOOKUP('Données projet'!$B$9,Paramètres!$A$1:$I$89,5,0)</f>
        <v>277.77359999999993</v>
      </c>
      <c r="P128" s="13">
        <f t="shared" si="87"/>
        <v>66.496288176842356</v>
      </c>
      <c r="Q128" s="20">
        <f t="shared" si="107"/>
        <v>599.60338857466706</v>
      </c>
      <c r="R128" s="59">
        <f t="shared" si="55"/>
        <v>887.94040737831187</v>
      </c>
      <c r="S128" s="59">
        <f ca="1">AVERAGE(OFFSET($R$3,0,0,'Données projet'!$E$9+1,1))-AVERAGE(OFFSET($H$3,0,0,'Données projet'!$E$9+1,1))</f>
        <v>455.60094939086878</v>
      </c>
      <c r="T128" s="59">
        <f t="shared" si="88"/>
        <v>287.49979934947112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82.113361314373023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82.113361314373023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68.637368764630423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349.00000000000017</v>
      </c>
      <c r="AJ128" s="13">
        <f>AI128*VLOOKUP('Données projet'!$B$10,Paramètres!$A$1:$I$89,3,0)*VLOOKUP('Données projet'!$B$10,Paramètres!$A$1:$I$89,5,0)</f>
        <v>272.22000000000014</v>
      </c>
      <c r="AK128" s="13">
        <f t="shared" si="89"/>
        <v>65.320184547527205</v>
      </c>
      <c r="AL128" s="20">
        <f t="shared" si="58"/>
        <v>587.88248808694345</v>
      </c>
      <c r="AM128" s="59">
        <f t="shared" si="59"/>
        <v>876.21950689058826</v>
      </c>
      <c r="AN128" s="59">
        <f ca="1">AVERAGE(OFFSET($AM$3,0,0,'Données projet'!$E$10+1,1))-AVERAGE(OFFSET($H$3,0,0,'Données projet'!$E$10+1,1))</f>
        <v>369.26509132111897</v>
      </c>
      <c r="AO128" s="59">
        <f t="shared" si="90"/>
        <v>350.51628439233525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29.162668934489112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29.162668934489112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68.637368764630423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319</v>
      </c>
      <c r="BE128" s="13">
        <f>BD128*VLOOKUP('Données projet'!$B$11,Paramètres!$A$1:$I$89,3,0)*VLOOKUP('Données projet'!$B$11,Paramètres!$A$1:$I$89,5,0)</f>
        <v>308.53680000000003</v>
      </c>
      <c r="BF128" s="13">
        <f t="shared" si="91"/>
        <v>72.963171684496103</v>
      </c>
      <c r="BG128" s="20">
        <f t="shared" si="61"/>
        <v>664.4457840171641</v>
      </c>
      <c r="BH128" s="59">
        <f t="shared" si="62"/>
        <v>952.78280282080891</v>
      </c>
      <c r="BI128" s="59">
        <f ca="1">AVERAGE(OFFSET($BH$3,0,0,'Données projet'!$E$11+1,1))-AVERAGE(OFFSET($H$3,0,0,'Données projet'!$E$11+1,1))</f>
        <v>433.03147896464901</v>
      </c>
      <c r="BJ128" s="59">
        <f t="shared" si="92"/>
        <v>419.62680748045614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21.509375365825697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21.509375365825697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68.637368764630423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245.99999999999994</v>
      </c>
      <c r="BZ128" s="13">
        <f>BY128*VLOOKUP('Données projet'!$B$12,Paramètres!$A$1:$I$89,3,0)*VLOOKUP('Données projet'!$B$12,Paramètres!$A$1:$I$89,5,0)</f>
        <v>234.09359999999998</v>
      </c>
      <c r="CA128" s="13">
        <f t="shared" si="93"/>
        <v>57.166902703920208</v>
      </c>
      <c r="CB128" s="20">
        <f t="shared" si="64"/>
        <v>507.27870887599425</v>
      </c>
      <c r="CC128" s="59">
        <f t="shared" si="65"/>
        <v>795.61572767963912</v>
      </c>
      <c r="CD128" s="59">
        <f ca="1">AVERAGE(OFFSET($CC$3,0,0,'Données projet'!$E$12+1,1))-AVERAGE(OFFSET($H$3,0,0,'Données projet'!$E$12+1,1))</f>
        <v>464.14483532651036</v>
      </c>
      <c r="CE128" s="59">
        <f t="shared" si="94"/>
        <v>478.54999024966878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63.968446908027452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63.968446908027452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68.637368764630423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249.0000000000002</v>
      </c>
      <c r="CU128" s="17">
        <f>CT128*VLOOKUP('Données projet'!$B$13,Paramètres!$A$1:$I$89,3,0)*VLOOKUP('Données projet'!$B$13,Paramètres!$A$1:$I$89,5,0)</f>
        <v>217.52640000000019</v>
      </c>
      <c r="CV128" s="13">
        <f t="shared" si="95"/>
        <v>53.576907690651304</v>
      </c>
      <c r="CW128" s="20">
        <f t="shared" si="67"/>
        <v>472.17159422788467</v>
      </c>
      <c r="CX128" s="59">
        <f t="shared" si="68"/>
        <v>760.50861303152953</v>
      </c>
      <c r="CY128" s="59">
        <f ca="1">AVERAGE(OFFSET($CX$3,0,0,'Données projet'!$E$13+1,1))-AVERAGE(OFFSET($H$3,0,0,'Données projet'!$E$13+1,1))</f>
        <v>331.14297110116479</v>
      </c>
      <c r="CZ128" s="59">
        <f t="shared" si="96"/>
        <v>397.33434551047685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21.013106846048682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21.013106846048682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68.637368764630423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255.00000000000006</v>
      </c>
      <c r="DP128" s="17">
        <f>DO128*VLOOKUP('Données projet'!$B$14,Paramètres!$A$1:$I$89,3,0)*VLOOKUP('Données projet'!$B$14,Paramètres!$A$1:$I$89,5,0)</f>
        <v>186.96600000000004</v>
      </c>
      <c r="DQ128" s="13">
        <f t="shared" si="97"/>
        <v>46.868551400324648</v>
      </c>
      <c r="DR128" s="20">
        <f t="shared" si="70"/>
        <v>407.26184368889881</v>
      </c>
      <c r="DS128" s="59">
        <f t="shared" si="71"/>
        <v>695.59886249254373</v>
      </c>
      <c r="DT128" s="59">
        <f ca="1">AVERAGE(OFFSET($DS$3,0,0,'Données projet'!$E$14+1,1))-AVERAGE(OFFSET($H$3,0,0,'Données projet'!$E$14+1,1))</f>
        <v>245.16221536020706</v>
      </c>
      <c r="DU128" s="59">
        <f t="shared" si="98"/>
        <v>222.86730804976878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0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68.637368764630423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319</v>
      </c>
      <c r="EK128" s="17">
        <f>EJ128*VLOOKUP('Données projet'!$B$15,Paramètres!$A$1:$I$89,3,0)*VLOOKUP('Données projet'!$B$15,Paramètres!$A$1:$I$89,5,0)</f>
        <v>253.79640000000001</v>
      </c>
      <c r="EL128" s="13">
        <f t="shared" si="99"/>
        <v>61.39816832228076</v>
      </c>
      <c r="EM128" s="20">
        <f t="shared" si="73"/>
        <v>548.96387316130563</v>
      </c>
      <c r="EN128" s="59">
        <f t="shared" si="74"/>
        <v>837.30089196495055</v>
      </c>
      <c r="EO128" s="59">
        <f ca="1">AVERAGE(OFFSET($EN$3,0,0,'Données projet'!$E$15+1,1))-AVERAGE(OFFSET($H$3,0,0,'Données projet'!$E$15+1,1))</f>
        <v>364.9836612099819</v>
      </c>
      <c r="EP128" s="59">
        <f t="shared" si="100"/>
        <v>354.75746837578413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21.807892578329643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21.807892578329643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68.637368764630423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68.637368764630423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68.637368764630423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2.4290000000000003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8.9063333333333343</v>
      </c>
      <c r="H129" s="66">
        <f t="shared" si="56"/>
        <v>221.04133333333334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68.661007370177032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306.99999999999994</v>
      </c>
      <c r="O129" s="13">
        <f>N129*VLOOKUP('Données projet'!$B$9,Paramètres!$A$1:$I$89,3,0)*VLOOKUP('Données projet'!$B$9,Paramètres!$A$1:$I$89,5,0)</f>
        <v>277.77359999999993</v>
      </c>
      <c r="P129" s="13">
        <f t="shared" si="87"/>
        <v>66.496288176842356</v>
      </c>
      <c r="Q129" s="20">
        <f t="shared" si="107"/>
        <v>599.60338857466706</v>
      </c>
      <c r="R129" s="59">
        <f t="shared" si="55"/>
        <v>888.02708226531627</v>
      </c>
      <c r="S129" s="59">
        <f ca="1">AVERAGE(OFFSET($R$3,0,0,'Données projet'!$E$9+1,1))-AVERAGE(OFFSET($H$3,0,0,'Données projet'!$E$9+1,1))</f>
        <v>455.60094939086878</v>
      </c>
      <c r="T129" s="59">
        <f t="shared" si="88"/>
        <v>287.49979934947112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80.50316838320316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80.50316838320316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68.661007370177032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349.00000000000017</v>
      </c>
      <c r="AJ129" s="13">
        <f>AI129*VLOOKUP('Données projet'!$B$10,Paramètres!$A$1:$I$89,3,0)*VLOOKUP('Données projet'!$B$10,Paramètres!$A$1:$I$89,5,0)</f>
        <v>272.22000000000014</v>
      </c>
      <c r="AK129" s="13">
        <f t="shared" si="89"/>
        <v>65.320184547527205</v>
      </c>
      <c r="AL129" s="20">
        <f t="shared" si="58"/>
        <v>587.88248808694345</v>
      </c>
      <c r="AM129" s="59">
        <f t="shared" si="59"/>
        <v>876.30618177759266</v>
      </c>
      <c r="AN129" s="59">
        <f ca="1">AVERAGE(OFFSET($AM$3,0,0,'Données projet'!$E$10+1,1))-AVERAGE(OFFSET($H$3,0,0,'Données projet'!$E$10+1,1))</f>
        <v>369.26509132111897</v>
      </c>
      <c r="AO129" s="59">
        <f t="shared" si="90"/>
        <v>350.51628439233525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28.590806784155465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28.590806784155465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68.661007370177032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319</v>
      </c>
      <c r="BE129" s="13">
        <f>BD129*VLOOKUP('Données projet'!$B$11,Paramètres!$A$1:$I$89,3,0)*VLOOKUP('Données projet'!$B$11,Paramètres!$A$1:$I$89,5,0)</f>
        <v>308.53680000000003</v>
      </c>
      <c r="BF129" s="13">
        <f t="shared" si="91"/>
        <v>72.963171684496103</v>
      </c>
      <c r="BG129" s="20">
        <f t="shared" si="61"/>
        <v>664.4457840171641</v>
      </c>
      <c r="BH129" s="59">
        <f t="shared" si="62"/>
        <v>952.8694777078133</v>
      </c>
      <c r="BI129" s="59">
        <f ca="1">AVERAGE(OFFSET($BH$3,0,0,'Données projet'!$E$11+1,1))-AVERAGE(OFFSET($H$3,0,0,'Données projet'!$E$11+1,1))</f>
        <v>433.03147896464901</v>
      </c>
      <c r="BJ129" s="59">
        <f t="shared" si="92"/>
        <v>419.62680748045614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21.087589634325393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21.087589634325393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68.661007370177032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245.99999999999994</v>
      </c>
      <c r="BZ129" s="13">
        <f>BY129*VLOOKUP('Données projet'!$B$12,Paramètres!$A$1:$I$89,3,0)*VLOOKUP('Données projet'!$B$12,Paramètres!$A$1:$I$89,5,0)</f>
        <v>234.09359999999998</v>
      </c>
      <c r="CA129" s="13">
        <f t="shared" si="93"/>
        <v>57.166902703920208</v>
      </c>
      <c r="CB129" s="20">
        <f t="shared" si="64"/>
        <v>507.27870887599425</v>
      </c>
      <c r="CC129" s="59">
        <f t="shared" si="65"/>
        <v>795.7024025666434</v>
      </c>
      <c r="CD129" s="59">
        <f ca="1">AVERAGE(OFFSET($CC$3,0,0,'Données projet'!$E$12+1,1))-AVERAGE(OFFSET($H$3,0,0,'Données projet'!$E$12+1,1))</f>
        <v>464.14483532651036</v>
      </c>
      <c r="CE129" s="59">
        <f t="shared" si="94"/>
        <v>478.54999024966878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62.714064681061046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62.714064681061046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68.661007370177032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249.0000000000002</v>
      </c>
      <c r="CU129" s="17">
        <f>CT129*VLOOKUP('Données projet'!$B$13,Paramètres!$A$1:$I$89,3,0)*VLOOKUP('Données projet'!$B$13,Paramètres!$A$1:$I$89,5,0)</f>
        <v>217.52640000000019</v>
      </c>
      <c r="CV129" s="13">
        <f t="shared" si="95"/>
        <v>53.576907690651304</v>
      </c>
      <c r="CW129" s="20">
        <f t="shared" si="67"/>
        <v>472.17159422788467</v>
      </c>
      <c r="CX129" s="59">
        <f t="shared" si="68"/>
        <v>760.59528791853381</v>
      </c>
      <c r="CY129" s="59">
        <f ca="1">AVERAGE(OFFSET($CX$3,0,0,'Données projet'!$E$13+1,1))-AVERAGE(OFFSET($H$3,0,0,'Données projet'!$E$13+1,1))</f>
        <v>331.14297110116479</v>
      </c>
      <c r="CZ129" s="59">
        <f t="shared" si="96"/>
        <v>397.33434551047685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20.601052637527296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20.601052637527296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68.661007370177032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255.00000000000006</v>
      </c>
      <c r="DP129" s="17">
        <f>DO129*VLOOKUP('Données projet'!$B$14,Paramètres!$A$1:$I$89,3,0)*VLOOKUP('Données projet'!$B$14,Paramètres!$A$1:$I$89,5,0)</f>
        <v>186.96600000000004</v>
      </c>
      <c r="DQ129" s="13">
        <f t="shared" si="97"/>
        <v>46.868551400324648</v>
      </c>
      <c r="DR129" s="20">
        <f t="shared" si="70"/>
        <v>407.26184368889881</v>
      </c>
      <c r="DS129" s="59">
        <f t="shared" si="71"/>
        <v>695.6855373795479</v>
      </c>
      <c r="DT129" s="59">
        <f ca="1">AVERAGE(OFFSET($DS$3,0,0,'Données projet'!$E$14+1,1))-AVERAGE(OFFSET($H$3,0,0,'Données projet'!$E$14+1,1))</f>
        <v>245.16221536020706</v>
      </c>
      <c r="DU129" s="59">
        <f t="shared" si="98"/>
        <v>222.86730804976878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0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68.661007370177032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319</v>
      </c>
      <c r="EK129" s="17">
        <f>EJ129*VLOOKUP('Données projet'!$B$15,Paramètres!$A$1:$I$89,3,0)*VLOOKUP('Données projet'!$B$15,Paramètres!$A$1:$I$89,5,0)</f>
        <v>253.79640000000001</v>
      </c>
      <c r="EL129" s="13">
        <f t="shared" si="99"/>
        <v>61.39816832228076</v>
      </c>
      <c r="EM129" s="20">
        <f t="shared" si="73"/>
        <v>548.96387316130563</v>
      </c>
      <c r="EN129" s="59">
        <f t="shared" si="74"/>
        <v>837.38756685195472</v>
      </c>
      <c r="EO129" s="59">
        <f ca="1">AVERAGE(OFFSET($EN$3,0,0,'Données projet'!$E$15+1,1))-AVERAGE(OFFSET($H$3,0,0,'Données projet'!$E$15+1,1))</f>
        <v>364.9836612099819</v>
      </c>
      <c r="EP129" s="59">
        <f t="shared" si="100"/>
        <v>354.75746837578413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21.380253106369658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21.380253106369658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68.661007370177032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68.661007370177032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68.661007370177032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2.4290000000000003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8.9063333333333343</v>
      </c>
      <c r="H130" s="66">
        <f t="shared" si="56"/>
        <v>221.04133333333334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68.684235898765394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306.99999999999994</v>
      </c>
      <c r="O130" s="13">
        <f>N130*VLOOKUP('Données projet'!$B$9,Paramètres!$A$1:$I$89,3,0)*VLOOKUP('Données projet'!$B$9,Paramètres!$A$1:$I$89,5,0)</f>
        <v>277.77359999999993</v>
      </c>
      <c r="P130" s="13">
        <f t="shared" si="87"/>
        <v>66.496288176842356</v>
      </c>
      <c r="Q130" s="20">
        <f t="shared" si="107"/>
        <v>599.60338857466706</v>
      </c>
      <c r="R130" s="59">
        <f t="shared" si="55"/>
        <v>888.11225353680686</v>
      </c>
      <c r="S130" s="59">
        <f ca="1">AVERAGE(OFFSET($R$3,0,0,'Données projet'!$E$9+1,1))-AVERAGE(OFFSET($H$3,0,0,'Données projet'!$E$9+1,1))</f>
        <v>455.60094939086878</v>
      </c>
      <c r="T130" s="59">
        <f t="shared" si="88"/>
        <v>287.49979934947112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78.92455035329283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78.92455035329283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68.684235898765394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349.00000000000017</v>
      </c>
      <c r="AJ130" s="13">
        <f>AI130*VLOOKUP('Données projet'!$B$10,Paramètres!$A$1:$I$89,3,0)*VLOOKUP('Données projet'!$B$10,Paramètres!$A$1:$I$89,5,0)</f>
        <v>272.22000000000014</v>
      </c>
      <c r="AK130" s="13">
        <f t="shared" si="89"/>
        <v>65.320184547527205</v>
      </c>
      <c r="AL130" s="20">
        <f t="shared" si="58"/>
        <v>587.88248808694345</v>
      </c>
      <c r="AM130" s="59">
        <f t="shared" si="59"/>
        <v>876.39135304908325</v>
      </c>
      <c r="AN130" s="59">
        <f ca="1">AVERAGE(OFFSET($AM$3,0,0,'Données projet'!$E$10+1,1))-AVERAGE(OFFSET($H$3,0,0,'Données projet'!$E$10+1,1))</f>
        <v>369.26509132111897</v>
      </c>
      <c r="AO130" s="59">
        <f t="shared" si="90"/>
        <v>350.51628439233525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28.030158501788389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28.030158501788389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68.684235898765394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319</v>
      </c>
      <c r="BE130" s="13">
        <f>BD130*VLOOKUP('Données projet'!$B$11,Paramètres!$A$1:$I$89,3,0)*VLOOKUP('Données projet'!$B$11,Paramètres!$A$1:$I$89,5,0)</f>
        <v>308.53680000000003</v>
      </c>
      <c r="BF130" s="13">
        <f t="shared" si="91"/>
        <v>72.963171684496103</v>
      </c>
      <c r="BG130" s="20">
        <f t="shared" si="61"/>
        <v>664.4457840171641</v>
      </c>
      <c r="BH130" s="59">
        <f t="shared" si="62"/>
        <v>952.9546489793039</v>
      </c>
      <c r="BI130" s="59">
        <f ca="1">AVERAGE(OFFSET($BH$3,0,0,'Données projet'!$E$11+1,1))-AVERAGE(OFFSET($H$3,0,0,'Données projet'!$E$11+1,1))</f>
        <v>433.03147896464901</v>
      </c>
      <c r="BJ130" s="59">
        <f t="shared" si="92"/>
        <v>419.62680748045614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20.674074863755916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20.674074863755916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68.684235898765394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245.99999999999994</v>
      </c>
      <c r="BZ130" s="13">
        <f>BY130*VLOOKUP('Données projet'!$B$12,Paramètres!$A$1:$I$89,3,0)*VLOOKUP('Données projet'!$B$12,Paramètres!$A$1:$I$89,5,0)</f>
        <v>234.09359999999998</v>
      </c>
      <c r="CA130" s="13">
        <f t="shared" si="93"/>
        <v>57.166902703920208</v>
      </c>
      <c r="CB130" s="20">
        <f t="shared" si="64"/>
        <v>507.27870887599425</v>
      </c>
      <c r="CC130" s="59">
        <f t="shared" si="65"/>
        <v>795.78757383813399</v>
      </c>
      <c r="CD130" s="59">
        <f ca="1">AVERAGE(OFFSET($CC$3,0,0,'Données projet'!$E$12+1,1))-AVERAGE(OFFSET($H$3,0,0,'Données projet'!$E$12+1,1))</f>
        <v>464.14483532651036</v>
      </c>
      <c r="CE130" s="59">
        <f t="shared" si="94"/>
        <v>478.54999024966878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61.484280124467844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61.484280124467844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68.684235898765394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249.0000000000002</v>
      </c>
      <c r="CU130" s="17">
        <f>CT130*VLOOKUP('Données projet'!$B$13,Paramètres!$A$1:$I$89,3,0)*VLOOKUP('Données projet'!$B$13,Paramètres!$A$1:$I$89,5,0)</f>
        <v>217.52640000000019</v>
      </c>
      <c r="CV130" s="13">
        <f t="shared" si="95"/>
        <v>53.576907690651304</v>
      </c>
      <c r="CW130" s="20">
        <f t="shared" si="67"/>
        <v>472.17159422788467</v>
      </c>
      <c r="CX130" s="59">
        <f t="shared" si="68"/>
        <v>760.68045919002452</v>
      </c>
      <c r="CY130" s="59">
        <f ca="1">AVERAGE(OFFSET($CX$3,0,0,'Données projet'!$E$13+1,1))-AVERAGE(OFFSET($H$3,0,0,'Données projet'!$E$13+1,1))</f>
        <v>331.14297110116479</v>
      </c>
      <c r="CZ130" s="59">
        <f t="shared" si="96"/>
        <v>397.33434551047685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20.197078560706764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20.197078560706764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68.684235898765394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255.00000000000006</v>
      </c>
      <c r="DP130" s="17">
        <f>DO130*VLOOKUP('Données projet'!$B$14,Paramètres!$A$1:$I$89,3,0)*VLOOKUP('Données projet'!$B$14,Paramètres!$A$1:$I$89,5,0)</f>
        <v>186.96600000000004</v>
      </c>
      <c r="DQ130" s="13">
        <f t="shared" si="97"/>
        <v>46.868551400324648</v>
      </c>
      <c r="DR130" s="20">
        <f t="shared" si="70"/>
        <v>407.26184368889881</v>
      </c>
      <c r="DS130" s="59">
        <f t="shared" si="71"/>
        <v>695.7707086510386</v>
      </c>
      <c r="DT130" s="59">
        <f ca="1">AVERAGE(OFFSET($DS$3,0,0,'Données projet'!$E$14+1,1))-AVERAGE(OFFSET($H$3,0,0,'Données projet'!$E$14+1,1))</f>
        <v>245.16221536020706</v>
      </c>
      <c r="DU130" s="59">
        <f t="shared" si="98"/>
        <v>222.86730804976878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0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68.684235898765394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319</v>
      </c>
      <c r="EK130" s="17">
        <f>EJ130*VLOOKUP('Données projet'!$B$15,Paramètres!$A$1:$I$89,3,0)*VLOOKUP('Données projet'!$B$15,Paramètres!$A$1:$I$89,5,0)</f>
        <v>253.79640000000001</v>
      </c>
      <c r="EL130" s="13">
        <f t="shared" si="99"/>
        <v>61.39816832228076</v>
      </c>
      <c r="EM130" s="20">
        <f t="shared" si="73"/>
        <v>548.96387316130563</v>
      </c>
      <c r="EN130" s="59">
        <f t="shared" si="74"/>
        <v>837.47273812344542</v>
      </c>
      <c r="EO130" s="59">
        <f ca="1">AVERAGE(OFFSET($EN$3,0,0,'Données projet'!$E$15+1,1))-AVERAGE(OFFSET($H$3,0,0,'Données projet'!$E$15+1,1))</f>
        <v>364.9836612099819</v>
      </c>
      <c r="EP130" s="59">
        <f t="shared" si="100"/>
        <v>354.75746837578413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20.960999383620486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20.960999383620486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68.684235898765394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68.684235898765394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68.684235898765394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2.4290000000000003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8.9063333333333343</v>
      </c>
      <c r="H131" s="66">
        <f t="shared" si="56"/>
        <v>221.04133333333334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68.707061464313966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306.99999999999994</v>
      </c>
      <c r="O131" s="13">
        <f>N131*VLOOKUP('Données projet'!$B$9,Paramètres!$A$1:$I$89,3,0)*VLOOKUP('Données projet'!$B$9,Paramètres!$A$1:$I$89,5,0)</f>
        <v>277.77359999999993</v>
      </c>
      <c r="P131" s="13">
        <f t="shared" si="87"/>
        <v>66.496288176842356</v>
      </c>
      <c r="Q131" s="20">
        <f t="shared" ref="Q131:Q153" si="108">(O131+P131)*0.475*44/12</f>
        <v>599.60338857466706</v>
      </c>
      <c r="R131" s="59">
        <f t="shared" ref="R131:R194" si="109">Q131+(I131+J131)*44/12</f>
        <v>888.19594727715162</v>
      </c>
      <c r="S131" s="59">
        <f ca="1">AVERAGE(OFFSET($R$3,0,0,'Données projet'!$E$9+1,1))-AVERAGE(OFFSET($H$3,0,0,'Données projet'!$E$9+1,1))</f>
        <v>455.60094939086878</v>
      </c>
      <c r="T131" s="59">
        <f t="shared" si="88"/>
        <v>287.49979934947112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77.376888060087126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77.376888060087126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68.707061464313966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349.00000000000017</v>
      </c>
      <c r="AJ131" s="13">
        <f>AI131*VLOOKUP('Données projet'!$B$10,Paramètres!$A$1:$I$89,3,0)*VLOOKUP('Données projet'!$B$10,Paramètres!$A$1:$I$89,5,0)</f>
        <v>272.22000000000014</v>
      </c>
      <c r="AK131" s="13">
        <f t="shared" si="89"/>
        <v>65.320184547527205</v>
      </c>
      <c r="AL131" s="20">
        <f t="shared" si="58"/>
        <v>587.88248808694345</v>
      </c>
      <c r="AM131" s="59">
        <f t="shared" si="59"/>
        <v>876.47504678942801</v>
      </c>
      <c r="AN131" s="59">
        <f ca="1">AVERAGE(OFFSET($AM$3,0,0,'Données projet'!$E$10+1,1))-AVERAGE(OFFSET($H$3,0,0,'Données projet'!$E$10+1,1))</f>
        <v>369.26509132111897</v>
      </c>
      <c r="AO131" s="59">
        <f t="shared" si="90"/>
        <v>350.51628439233525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27.480504190276847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27.480504190276847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68.707061464313966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319</v>
      </c>
      <c r="BE131" s="13">
        <f>BD131*VLOOKUP('Données projet'!$B$11,Paramètres!$A$1:$I$89,3,0)*VLOOKUP('Données projet'!$B$11,Paramètres!$A$1:$I$89,5,0)</f>
        <v>308.53680000000003</v>
      </c>
      <c r="BF131" s="13">
        <f t="shared" si="91"/>
        <v>72.963171684496103</v>
      </c>
      <c r="BG131" s="20">
        <f t="shared" si="61"/>
        <v>664.4457840171641</v>
      </c>
      <c r="BH131" s="59">
        <f t="shared" si="62"/>
        <v>953.03834271964865</v>
      </c>
      <c r="BI131" s="59">
        <f ca="1">AVERAGE(OFFSET($BH$3,0,0,'Données projet'!$E$11+1,1))-AVERAGE(OFFSET($H$3,0,0,'Données projet'!$E$11+1,1))</f>
        <v>433.03147896464901</v>
      </c>
      <c r="BJ131" s="59">
        <f t="shared" si="92"/>
        <v>419.62680748045614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20.268668865618199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20.268668865618199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68.707061464313966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245.99999999999994</v>
      </c>
      <c r="BZ131" s="13">
        <f>BY131*VLOOKUP('Données projet'!$B$12,Paramètres!$A$1:$I$89,3,0)*VLOOKUP('Données projet'!$B$12,Paramètres!$A$1:$I$89,5,0)</f>
        <v>234.09359999999998</v>
      </c>
      <c r="CA131" s="13">
        <f t="shared" si="93"/>
        <v>57.166902703920208</v>
      </c>
      <c r="CB131" s="20">
        <f t="shared" si="64"/>
        <v>507.27870887599425</v>
      </c>
      <c r="CC131" s="59">
        <f t="shared" si="65"/>
        <v>795.87126757847886</v>
      </c>
      <c r="CD131" s="59">
        <f ca="1">AVERAGE(OFFSET($CC$3,0,0,'Données projet'!$E$12+1,1))-AVERAGE(OFFSET($H$3,0,0,'Données projet'!$E$12+1,1))</f>
        <v>464.14483532651036</v>
      </c>
      <c r="CE131" s="59">
        <f t="shared" si="94"/>
        <v>478.54999024966878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60.278610892934921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60.278610892934921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68.707061464313966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249.0000000000002</v>
      </c>
      <c r="CU131" s="17">
        <f>CT131*VLOOKUP('Données projet'!$B$13,Paramètres!$A$1:$I$89,3,0)*VLOOKUP('Données projet'!$B$13,Paramètres!$A$1:$I$89,5,0)</f>
        <v>217.52640000000019</v>
      </c>
      <c r="CV131" s="13">
        <f t="shared" si="95"/>
        <v>53.576907690651304</v>
      </c>
      <c r="CW131" s="20">
        <f t="shared" si="67"/>
        <v>472.17159422788467</v>
      </c>
      <c r="CX131" s="59">
        <f t="shared" si="68"/>
        <v>760.76415293036916</v>
      </c>
      <c r="CY131" s="59">
        <f ca="1">AVERAGE(OFFSET($CX$3,0,0,'Données projet'!$E$13+1,1))-AVERAGE(OFFSET($H$3,0,0,'Données projet'!$E$13+1,1))</f>
        <v>331.14297110116479</v>
      </c>
      <c r="CZ131" s="59">
        <f t="shared" si="96"/>
        <v>397.33434551047685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19.801026169132825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19.801026169132825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68.707061464313966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255.00000000000006</v>
      </c>
      <c r="DP131" s="17">
        <f>DO131*VLOOKUP('Données projet'!$B$14,Paramètres!$A$1:$I$89,3,0)*VLOOKUP('Données projet'!$B$14,Paramètres!$A$1:$I$89,5,0)</f>
        <v>186.96600000000004</v>
      </c>
      <c r="DQ131" s="13">
        <f t="shared" si="97"/>
        <v>46.868551400324648</v>
      </c>
      <c r="DR131" s="20">
        <f t="shared" si="70"/>
        <v>407.26184368889881</v>
      </c>
      <c r="DS131" s="59">
        <f t="shared" si="71"/>
        <v>695.85440239138336</v>
      </c>
      <c r="DT131" s="59">
        <f ca="1">AVERAGE(OFFSET($DS$3,0,0,'Données projet'!$E$14+1,1))-AVERAGE(OFFSET($H$3,0,0,'Données projet'!$E$14+1,1))</f>
        <v>245.16221536020706</v>
      </c>
      <c r="DU131" s="59">
        <f t="shared" si="98"/>
        <v>222.86730804976878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0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68.707061464313966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319</v>
      </c>
      <c r="EK131" s="17">
        <f>EJ131*VLOOKUP('Données projet'!$B$15,Paramètres!$A$1:$I$89,3,0)*VLOOKUP('Données projet'!$B$15,Paramètres!$A$1:$I$89,5,0)</f>
        <v>253.79640000000001</v>
      </c>
      <c r="EL131" s="13">
        <f t="shared" si="99"/>
        <v>61.39816832228076</v>
      </c>
      <c r="EM131" s="20">
        <f t="shared" si="73"/>
        <v>548.96387316130563</v>
      </c>
      <c r="EN131" s="59">
        <f t="shared" si="74"/>
        <v>837.55643186379018</v>
      </c>
      <c r="EO131" s="59">
        <f ca="1">AVERAGE(OFFSET($EN$3,0,0,'Données projet'!$E$15+1,1))-AVERAGE(OFFSET($H$3,0,0,'Données projet'!$E$15+1,1))</f>
        <v>364.9836612099819</v>
      </c>
      <c r="EP131" s="59">
        <f t="shared" si="100"/>
        <v>354.75746837578413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20.549966970654904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20.549966970654904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68.707061464313966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68.707061464313966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68.707061464313966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2.4290000000000003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8.9063333333333343</v>
      </c>
      <c r="H132" s="66">
        <f t="shared" ref="H132:H195" si="110">(B132+E132+F132)*44/12+(C132+D132)*0.475*44/12</f>
        <v>221.04133333333334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68.729491057330605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306.99999999999994</v>
      </c>
      <c r="O132" s="13">
        <f>N132*VLOOKUP('Données projet'!$B$9,Paramètres!$A$1:$I$89,3,0)*VLOOKUP('Données projet'!$B$9,Paramètres!$A$1:$I$89,5,0)</f>
        <v>277.77359999999993</v>
      </c>
      <c r="P132" s="13">
        <f t="shared" si="87"/>
        <v>66.496288176842356</v>
      </c>
      <c r="Q132" s="20">
        <f t="shared" si="108"/>
        <v>599.60338857466706</v>
      </c>
      <c r="R132" s="59">
        <f t="shared" si="109"/>
        <v>888.27818911821259</v>
      </c>
      <c r="S132" s="59">
        <f ca="1">AVERAGE(OFFSET($R$3,0,0,'Données projet'!$E$9+1,1))-AVERAGE(OFFSET($H$3,0,0,'Données projet'!$E$9+1,1))</f>
        <v>455.60094939086878</v>
      </c>
      <c r="T132" s="59">
        <f t="shared" si="88"/>
        <v>287.49979934947112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75.859574480470386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75.859574480470386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68.729491057330605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349.00000000000017</v>
      </c>
      <c r="AJ132" s="13">
        <f>AI132*VLOOKUP('Données projet'!$B$10,Paramètres!$A$1:$I$89,3,0)*VLOOKUP('Données projet'!$B$10,Paramètres!$A$1:$I$89,5,0)</f>
        <v>272.22000000000014</v>
      </c>
      <c r="AK132" s="13">
        <f t="shared" si="89"/>
        <v>65.320184547527205</v>
      </c>
      <c r="AL132" s="20">
        <f t="shared" ref="AL132:AL153" si="112">(AJ132+AK132)*0.475*44/12</f>
        <v>587.88248808694345</v>
      </c>
      <c r="AM132" s="59">
        <f t="shared" ref="AM132:AM195" si="113">AL132+(AD132+AE132)*44/12</f>
        <v>876.55728863048898</v>
      </c>
      <c r="AN132" s="59">
        <f ca="1">AVERAGE(OFFSET($AM$3,0,0,'Données projet'!$E$10+1,1))-AVERAGE(OFFSET($H$3,0,0,'Données projet'!$E$10+1,1))</f>
        <v>369.26509132111897</v>
      </c>
      <c r="AO132" s="59">
        <f t="shared" si="90"/>
        <v>350.51628439233525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26.941628264558016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26.941628264558016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68.729491057330605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319</v>
      </c>
      <c r="BE132" s="13">
        <f>BD132*VLOOKUP('Données projet'!$B$11,Paramètres!$A$1:$I$89,3,0)*VLOOKUP('Données projet'!$B$11,Paramètres!$A$1:$I$89,5,0)</f>
        <v>308.53680000000003</v>
      </c>
      <c r="BF132" s="13">
        <f t="shared" si="91"/>
        <v>72.963171684496103</v>
      </c>
      <c r="BG132" s="20">
        <f t="shared" ref="BG132:BG153" si="115">(BE132+BF132)*0.475*44/12</f>
        <v>664.4457840171641</v>
      </c>
      <c r="BH132" s="59">
        <f t="shared" ref="BH132:BH195" si="116">BG132+(AY132+AZ132)*44/12</f>
        <v>953.12058456070963</v>
      </c>
      <c r="BI132" s="59">
        <f ca="1">AVERAGE(OFFSET($BH$3,0,0,'Données projet'!$E$11+1,1))-AVERAGE(OFFSET($H$3,0,0,'Données projet'!$E$11+1,1))</f>
        <v>433.03147896464901</v>
      </c>
      <c r="BJ132" s="59">
        <f t="shared" si="92"/>
        <v>419.62680748045614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19.871212631830723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19.871212631830723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68.729491057330605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245.99999999999994</v>
      </c>
      <c r="BZ132" s="13">
        <f>BY132*VLOOKUP('Données projet'!$B$12,Paramètres!$A$1:$I$89,3,0)*VLOOKUP('Données projet'!$B$12,Paramètres!$A$1:$I$89,5,0)</f>
        <v>234.09359999999998</v>
      </c>
      <c r="CA132" s="13">
        <f t="shared" si="93"/>
        <v>57.166902703920208</v>
      </c>
      <c r="CB132" s="20">
        <f t="shared" ref="CB132:CB153" si="118">(BZ132+CA132)*0.475*44/12</f>
        <v>507.27870887599425</v>
      </c>
      <c r="CC132" s="59">
        <f t="shared" ref="CC132:CC195" si="119">CB132+(BT132+BU132)*44/12</f>
        <v>795.95350941953984</v>
      </c>
      <c r="CD132" s="59">
        <f ca="1">AVERAGE(OFFSET($CC$3,0,0,'Données projet'!$E$12+1,1))-AVERAGE(OFFSET($H$3,0,0,'Données projet'!$E$12+1,1))</f>
        <v>464.14483532651036</v>
      </c>
      <c r="CE132" s="59">
        <f t="shared" si="94"/>
        <v>478.54999024966878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59.096584099646741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59.096584099646741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68.729491057330605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249.0000000000002</v>
      </c>
      <c r="CU132" s="17">
        <f>CT132*VLOOKUP('Données projet'!$B$13,Paramètres!$A$1:$I$89,3,0)*VLOOKUP('Données projet'!$B$13,Paramètres!$A$1:$I$89,5,0)</f>
        <v>217.52640000000019</v>
      </c>
      <c r="CV132" s="13">
        <f t="shared" si="95"/>
        <v>53.576907690651304</v>
      </c>
      <c r="CW132" s="20">
        <f t="shared" ref="CW132:CW153" si="121">(CU132+CV132)*0.475*44/12</f>
        <v>472.17159422788467</v>
      </c>
      <c r="CX132" s="59">
        <f t="shared" ref="CX132:CX195" si="122">CW132+(CO132+CP132)*44/12</f>
        <v>760.84639477143025</v>
      </c>
      <c r="CY132" s="59">
        <f ca="1">AVERAGE(OFFSET($CX$3,0,0,'Données projet'!$E$13+1,1))-AVERAGE(OFFSET($H$3,0,0,'Données projet'!$E$13+1,1))</f>
        <v>331.14297110116479</v>
      </c>
      <c r="CZ132" s="59">
        <f t="shared" si="96"/>
        <v>397.33434551047685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19.412740123389547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19.412740123389547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68.729491057330605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255.00000000000006</v>
      </c>
      <c r="DP132" s="17">
        <f>DO132*VLOOKUP('Données projet'!$B$14,Paramètres!$A$1:$I$89,3,0)*VLOOKUP('Données projet'!$B$14,Paramètres!$A$1:$I$89,5,0)</f>
        <v>186.96600000000004</v>
      </c>
      <c r="DQ132" s="13">
        <f t="shared" si="97"/>
        <v>46.868551400324648</v>
      </c>
      <c r="DR132" s="20">
        <f t="shared" ref="DR132:DR153" si="124">(DP132+DQ132)*0.475*44/12</f>
        <v>407.26184368889881</v>
      </c>
      <c r="DS132" s="59">
        <f t="shared" ref="DS132:DS195" si="125">DR132+(DJ132+DK132)*44/12</f>
        <v>695.93664423244445</v>
      </c>
      <c r="DT132" s="59">
        <f ca="1">AVERAGE(OFFSET($DS$3,0,0,'Données projet'!$E$14+1,1))-AVERAGE(OFFSET($H$3,0,0,'Données projet'!$E$14+1,1))</f>
        <v>245.16221536020706</v>
      </c>
      <c r="DU132" s="59">
        <f t="shared" si="98"/>
        <v>222.86730804976878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0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68.729491057330605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319</v>
      </c>
      <c r="EK132" s="17">
        <f>EJ132*VLOOKUP('Données projet'!$B$15,Paramètres!$A$1:$I$89,3,0)*VLOOKUP('Données projet'!$B$15,Paramètres!$A$1:$I$89,5,0)</f>
        <v>253.79640000000001</v>
      </c>
      <c r="EL132" s="13">
        <f t="shared" si="99"/>
        <v>61.39816832228076</v>
      </c>
      <c r="EM132" s="20">
        <f t="shared" ref="EM132:EM153" si="127">(EK132+EL132)*0.475*44/12</f>
        <v>548.96387316130563</v>
      </c>
      <c r="EN132" s="59">
        <f t="shared" ref="EN132:EN195" si="128">EM132+(EE132+EF132)*44/12</f>
        <v>837.63867370485127</v>
      </c>
      <c r="EO132" s="59">
        <f ca="1">AVERAGE(OFFSET($EN$3,0,0,'Données projet'!$E$15+1,1))-AVERAGE(OFFSET($H$3,0,0,'Données projet'!$E$15+1,1))</f>
        <v>364.9836612099819</v>
      </c>
      <c r="EP132" s="59">
        <f t="shared" si="100"/>
        <v>354.75746837578413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20.146994652602558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20.146994652602558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68.729491057330605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68.729491057330605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68.729491057330605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2.4290000000000003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8.9063333333333343</v>
      </c>
      <c r="H133" s="66">
        <f t="shared" si="110"/>
        <v>221.04133333333334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68.751531547053446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306.99999999999994</v>
      </c>
      <c r="O133" s="13">
        <f>N133*VLOOKUP('Données projet'!$B$9,Paramètres!$A$1:$I$89,3,0)*VLOOKUP('Données projet'!$B$9,Paramètres!$A$1:$I$89,5,0)</f>
        <v>277.77359999999993</v>
      </c>
      <c r="P133" s="13">
        <f t="shared" ref="P133:P196" si="141">EXP(-1.0587+0.8836*LN(O133)+0.284)</f>
        <v>66.496288176842356</v>
      </c>
      <c r="Q133" s="20">
        <f t="shared" si="108"/>
        <v>599.60338857466706</v>
      </c>
      <c r="R133" s="59">
        <f t="shared" si="109"/>
        <v>888.35900424719637</v>
      </c>
      <c r="S133" s="59">
        <f ca="1">AVERAGE(OFFSET($R$3,0,0,'Données projet'!$E$9+1,1))-AVERAGE(OFFSET($H$3,0,0,'Données projet'!$E$9+1,1))</f>
        <v>455.60094939086878</v>
      </c>
      <c r="T133" s="59">
        <f t="shared" ref="T133:T196" si="142">$T$3</f>
        <v>287.49979934947112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74.37201449468003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74.37201449468003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68.751531547053446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349.00000000000017</v>
      </c>
      <c r="AJ133" s="13">
        <f>AI133*VLOOKUP('Données projet'!$B$10,Paramètres!$A$1:$I$89,3,0)*VLOOKUP('Données projet'!$B$10,Paramètres!$A$1:$I$89,5,0)</f>
        <v>272.22000000000014</v>
      </c>
      <c r="AK133" s="13">
        <f t="shared" ref="AK133:AK153" si="143">EXP(-1.0587+0.8836*LN(AJ133)+0.284)</f>
        <v>65.320184547527205</v>
      </c>
      <c r="AL133" s="20">
        <f t="shared" si="112"/>
        <v>587.88248808694345</v>
      </c>
      <c r="AM133" s="59">
        <f t="shared" si="113"/>
        <v>876.63810375947276</v>
      </c>
      <c r="AN133" s="59">
        <f ca="1">AVERAGE(OFFSET($AM$3,0,0,'Données projet'!$E$10+1,1))-AVERAGE(OFFSET($H$3,0,0,'Données projet'!$E$10+1,1))</f>
        <v>369.26509132111897</v>
      </c>
      <c r="AO133" s="59">
        <f t="shared" ref="AO133:AO196" si="144">$AO$3</f>
        <v>350.51628439233525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26.413319367060673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26.413319367060673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68.751531547053446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319</v>
      </c>
      <c r="BE133" s="13">
        <f>BD133*VLOOKUP('Données projet'!$B$11,Paramètres!$A$1:$I$89,3,0)*VLOOKUP('Données projet'!$B$11,Paramètres!$A$1:$I$89,5,0)</f>
        <v>308.53680000000003</v>
      </c>
      <c r="BF133" s="13">
        <f t="shared" ref="BF133:BF153" si="145">EXP(-1.0587+0.8836*LN(BE133)+0.284)</f>
        <v>72.963171684496103</v>
      </c>
      <c r="BG133" s="20">
        <f t="shared" si="115"/>
        <v>664.4457840171641</v>
      </c>
      <c r="BH133" s="59">
        <f t="shared" si="116"/>
        <v>953.2013996896934</v>
      </c>
      <c r="BI133" s="59">
        <f ca="1">AVERAGE(OFFSET($BH$3,0,0,'Données projet'!$E$11+1,1))-AVERAGE(OFFSET($H$3,0,0,'Données projet'!$E$11+1,1))</f>
        <v>433.03147896464901</v>
      </c>
      <c r="BJ133" s="59">
        <f t="shared" ref="BJ133:BJ196" si="146">$BJ$3</f>
        <v>419.62680748045614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19.481550272363453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19.481550272363453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68.751531547053446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245.99999999999994</v>
      </c>
      <c r="BZ133" s="13">
        <f>BY133*VLOOKUP('Données projet'!$B$12,Paramètres!$A$1:$I$89,3,0)*VLOOKUP('Données projet'!$B$12,Paramètres!$A$1:$I$89,5,0)</f>
        <v>234.09359999999998</v>
      </c>
      <c r="CA133" s="13">
        <f t="shared" ref="CA133:CA153" si="147">EXP(-1.0587+0.8836*LN(BZ133)+0.284)</f>
        <v>57.166902703920208</v>
      </c>
      <c r="CB133" s="20">
        <f t="shared" si="118"/>
        <v>507.27870887599425</v>
      </c>
      <c r="CC133" s="59">
        <f t="shared" si="119"/>
        <v>796.0343245485235</v>
      </c>
      <c r="CD133" s="59">
        <f ca="1">AVERAGE(OFFSET($CC$3,0,0,'Données projet'!$E$12+1,1))-AVERAGE(OFFSET($H$3,0,0,'Données projet'!$E$12+1,1))</f>
        <v>464.14483532651036</v>
      </c>
      <c r="CE133" s="59">
        <f t="shared" ref="CE133:CE196" si="148">$CE$3</f>
        <v>478.54999024966878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57.937736130809789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57.937736130809789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68.751531547053446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249.0000000000002</v>
      </c>
      <c r="CU133" s="17">
        <f>CT133*VLOOKUP('Données projet'!$B$13,Paramètres!$A$1:$I$89,3,0)*VLOOKUP('Données projet'!$B$13,Paramètres!$A$1:$I$89,5,0)</f>
        <v>217.52640000000019</v>
      </c>
      <c r="CV133" s="13">
        <f t="shared" ref="CV133:CV153" si="149">EXP(-1.0587+0.8836*LN(CU133)+0.284)</f>
        <v>53.576907690651304</v>
      </c>
      <c r="CW133" s="20">
        <f t="shared" si="121"/>
        <v>472.17159422788467</v>
      </c>
      <c r="CX133" s="59">
        <f t="shared" si="122"/>
        <v>760.92720990041403</v>
      </c>
      <c r="CY133" s="59">
        <f ca="1">AVERAGE(OFFSET($CX$3,0,0,'Données projet'!$E$13+1,1))-AVERAGE(OFFSET($H$3,0,0,'Données projet'!$E$13+1,1))</f>
        <v>331.14297110116479</v>
      </c>
      <c r="CZ133" s="59">
        <f t="shared" ref="CZ133:CZ196" si="150">$CZ$3</f>
        <v>397.33434551047685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19.032068130172192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19.032068130172192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68.751531547053446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255.00000000000006</v>
      </c>
      <c r="DP133" s="17">
        <f>DO133*VLOOKUP('Données projet'!$B$14,Paramètres!$A$1:$I$89,3,0)*VLOOKUP('Données projet'!$B$14,Paramètres!$A$1:$I$89,5,0)</f>
        <v>186.96600000000004</v>
      </c>
      <c r="DQ133" s="13">
        <f t="shared" ref="DQ133:DQ153" si="151">EXP(-1.0587+0.8836*LN(DP133)+0.284)</f>
        <v>46.868551400324648</v>
      </c>
      <c r="DR133" s="20">
        <f t="shared" si="124"/>
        <v>407.26184368889881</v>
      </c>
      <c r="DS133" s="59">
        <f t="shared" si="125"/>
        <v>696.01745936142811</v>
      </c>
      <c r="DT133" s="59">
        <f ca="1">AVERAGE(OFFSET($DS$3,0,0,'Données projet'!$E$14+1,1))-AVERAGE(OFFSET($H$3,0,0,'Données projet'!$E$14+1,1))</f>
        <v>245.16221536020706</v>
      </c>
      <c r="DU133" s="59">
        <f t="shared" ref="DU133:DU196" si="152">$DU$3</f>
        <v>222.86730804976878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0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68.751531547053446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319</v>
      </c>
      <c r="EK133" s="17">
        <f>EJ133*VLOOKUP('Données projet'!$B$15,Paramètres!$A$1:$I$89,3,0)*VLOOKUP('Données projet'!$B$15,Paramètres!$A$1:$I$89,5,0)</f>
        <v>253.79640000000001</v>
      </c>
      <c r="EL133" s="13">
        <f t="shared" ref="EL133:EL153" si="153">EXP(-1.0587+0.8836*LN(EK133)+0.284)</f>
        <v>61.39816832228076</v>
      </c>
      <c r="EM133" s="20">
        <f t="shared" si="127"/>
        <v>548.96387316130563</v>
      </c>
      <c r="EN133" s="59">
        <f t="shared" si="128"/>
        <v>837.71948883383493</v>
      </c>
      <c r="EO133" s="59">
        <f ca="1">AVERAGE(OFFSET($EN$3,0,0,'Données projet'!$E$15+1,1))-AVERAGE(OFFSET($H$3,0,0,'Données projet'!$E$15+1,1))</f>
        <v>364.9836612099819</v>
      </c>
      <c r="EP133" s="59">
        <f t="shared" ref="EP133:EP196" si="154">$EP$3</f>
        <v>354.75746837578413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19.751924375918374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19.751924375918374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68.751531547053446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68.751531547053446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68.751531547053446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2.4290000000000003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8.9063333333333343</v>
      </c>
      <c r="H134" s="66">
        <f t="shared" si="110"/>
        <v>221.04133333333334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68.773189683554762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306.99999999999994</v>
      </c>
      <c r="O134" s="13">
        <f>N134*VLOOKUP('Données projet'!$B$9,Paramètres!$A$1:$I$89,3,0)*VLOOKUP('Données projet'!$B$9,Paramètres!$A$1:$I$89,5,0)</f>
        <v>277.77359999999993</v>
      </c>
      <c r="P134" s="13">
        <f t="shared" si="141"/>
        <v>66.496288176842356</v>
      </c>
      <c r="Q134" s="20">
        <f t="shared" si="108"/>
        <v>599.60338857466706</v>
      </c>
      <c r="R134" s="59">
        <f t="shared" si="109"/>
        <v>888.4384174143679</v>
      </c>
      <c r="S134" s="59">
        <f ca="1">AVERAGE(OFFSET($R$3,0,0,'Données projet'!$E$9+1,1))-AVERAGE(OFFSET($H$3,0,0,'Données projet'!$E$9+1,1))</f>
        <v>455.60094939086878</v>
      </c>
      <c r="T134" s="59">
        <f t="shared" si="142"/>
        <v>287.49979934947112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72.913624652889027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72.913624652889027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68.773189683554762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349.00000000000017</v>
      </c>
      <c r="AJ134" s="13">
        <f>AI134*VLOOKUP('Données projet'!$B$10,Paramètres!$A$1:$I$89,3,0)*VLOOKUP('Données projet'!$B$10,Paramètres!$A$1:$I$89,5,0)</f>
        <v>272.22000000000014</v>
      </c>
      <c r="AK134" s="13">
        <f t="shared" si="143"/>
        <v>65.320184547527205</v>
      </c>
      <c r="AL134" s="20">
        <f t="shared" si="112"/>
        <v>587.88248808694345</v>
      </c>
      <c r="AM134" s="59">
        <f t="shared" si="113"/>
        <v>876.71751692664429</v>
      </c>
      <c r="AN134" s="59">
        <f ca="1">AVERAGE(OFFSET($AM$3,0,0,'Données projet'!$E$10+1,1))-AVERAGE(OFFSET($H$3,0,0,'Données projet'!$E$10+1,1))</f>
        <v>369.26509132111897</v>
      </c>
      <c r="AO134" s="59">
        <f t="shared" si="144"/>
        <v>350.51628439233525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25.895370284806646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25.895370284806646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68.773189683554762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319</v>
      </c>
      <c r="BE134" s="13">
        <f>BD134*VLOOKUP('Données projet'!$B$11,Paramètres!$A$1:$I$89,3,0)*VLOOKUP('Données projet'!$B$11,Paramètres!$A$1:$I$89,5,0)</f>
        <v>308.53680000000003</v>
      </c>
      <c r="BF134" s="13">
        <f t="shared" si="145"/>
        <v>72.963171684496103</v>
      </c>
      <c r="BG134" s="20">
        <f t="shared" si="115"/>
        <v>664.4457840171641</v>
      </c>
      <c r="BH134" s="59">
        <f t="shared" si="116"/>
        <v>953.28081285686494</v>
      </c>
      <c r="BI134" s="59">
        <f ca="1">AVERAGE(OFFSET($BH$3,0,0,'Données projet'!$E$11+1,1))-AVERAGE(OFFSET($H$3,0,0,'Données projet'!$E$11+1,1))</f>
        <v>433.03147896464901</v>
      </c>
      <c r="BJ134" s="59">
        <f t="shared" si="146"/>
        <v>419.62680748045614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19.099528954094765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19.099528954094765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68.773189683554762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245.99999999999994</v>
      </c>
      <c r="BZ134" s="13">
        <f>BY134*VLOOKUP('Données projet'!$B$12,Paramètres!$A$1:$I$89,3,0)*VLOOKUP('Données projet'!$B$12,Paramètres!$A$1:$I$89,5,0)</f>
        <v>234.09359999999998</v>
      </c>
      <c r="CA134" s="13">
        <f t="shared" si="147"/>
        <v>57.166902703920208</v>
      </c>
      <c r="CB134" s="20">
        <f t="shared" si="118"/>
        <v>507.27870887599425</v>
      </c>
      <c r="CC134" s="59">
        <f t="shared" si="119"/>
        <v>796.11373771569504</v>
      </c>
      <c r="CD134" s="59">
        <f ca="1">AVERAGE(OFFSET($CC$3,0,0,'Données projet'!$E$12+1,1))-AVERAGE(OFFSET($H$3,0,0,'Données projet'!$E$12+1,1))</f>
        <v>464.14483532651036</v>
      </c>
      <c r="CE134" s="59">
        <f t="shared" si="148"/>
        <v>478.54999024966878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56.801612463814259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56.801612463814259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68.773189683554762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249.0000000000002</v>
      </c>
      <c r="CU134" s="17">
        <f>CT134*VLOOKUP('Données projet'!$B$13,Paramètres!$A$1:$I$89,3,0)*VLOOKUP('Données projet'!$B$13,Paramètres!$A$1:$I$89,5,0)</f>
        <v>217.52640000000019</v>
      </c>
      <c r="CV134" s="13">
        <f t="shared" si="149"/>
        <v>53.576907690651304</v>
      </c>
      <c r="CW134" s="20">
        <f t="shared" si="121"/>
        <v>472.17159422788467</v>
      </c>
      <c r="CX134" s="59">
        <f t="shared" si="122"/>
        <v>761.00662306758545</v>
      </c>
      <c r="CY134" s="59">
        <f ca="1">AVERAGE(OFFSET($CX$3,0,0,'Données projet'!$E$13+1,1))-AVERAGE(OFFSET($H$3,0,0,'Données projet'!$E$13+1,1))</f>
        <v>331.14297110116479</v>
      </c>
      <c r="CZ134" s="59">
        <f t="shared" si="150"/>
        <v>397.33434551047685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18.658860882554841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18.658860882554841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68.773189683554762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255.00000000000006</v>
      </c>
      <c r="DP134" s="17">
        <f>DO134*VLOOKUP('Données projet'!$B$14,Paramètres!$A$1:$I$89,3,0)*VLOOKUP('Données projet'!$B$14,Paramètres!$A$1:$I$89,5,0)</f>
        <v>186.96600000000004</v>
      </c>
      <c r="DQ134" s="13">
        <f t="shared" si="151"/>
        <v>46.868551400324648</v>
      </c>
      <c r="DR134" s="20">
        <f t="shared" si="124"/>
        <v>407.26184368889881</v>
      </c>
      <c r="DS134" s="59">
        <f t="shared" si="125"/>
        <v>696.09687252859953</v>
      </c>
      <c r="DT134" s="59">
        <f ca="1">AVERAGE(OFFSET($DS$3,0,0,'Données projet'!$E$14+1,1))-AVERAGE(OFFSET($H$3,0,0,'Données projet'!$E$14+1,1))</f>
        <v>245.16221536020706</v>
      </c>
      <c r="DU134" s="59">
        <f t="shared" si="152"/>
        <v>222.86730804976878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0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68.773189683554762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319</v>
      </c>
      <c r="EK134" s="17">
        <f>EJ134*VLOOKUP('Données projet'!$B$15,Paramètres!$A$1:$I$89,3,0)*VLOOKUP('Données projet'!$B$15,Paramètres!$A$1:$I$89,5,0)</f>
        <v>253.79640000000001</v>
      </c>
      <c r="EL134" s="13">
        <f t="shared" si="153"/>
        <v>61.39816832228076</v>
      </c>
      <c r="EM134" s="20">
        <f t="shared" si="127"/>
        <v>548.96387316130563</v>
      </c>
      <c r="EN134" s="59">
        <f t="shared" si="128"/>
        <v>837.79890200100635</v>
      </c>
      <c r="EO134" s="59">
        <f ca="1">AVERAGE(OFFSET($EN$3,0,0,'Données projet'!$E$15+1,1))-AVERAGE(OFFSET($H$3,0,0,'Données projet'!$E$15+1,1))</f>
        <v>364.9836612099819</v>
      </c>
      <c r="EP134" s="59">
        <f t="shared" si="154"/>
        <v>354.75746837578413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19.364601186390892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19.364601186390892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68.773189683554762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68.773189683554762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68.773189683554762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2.4290000000000003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8.9063333333333343</v>
      </c>
      <c r="H135" s="66">
        <f t="shared" si="110"/>
        <v>221.04133333333334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68.794472099808104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306.99999999999994</v>
      </c>
      <c r="O135" s="13">
        <f>N135*VLOOKUP('Données projet'!$B$9,Paramètres!$A$1:$I$89,3,0)*VLOOKUP('Données projet'!$B$9,Paramètres!$A$1:$I$89,5,0)</f>
        <v>277.77359999999993</v>
      </c>
      <c r="P135" s="13">
        <f t="shared" si="141"/>
        <v>66.496288176842356</v>
      </c>
      <c r="Q135" s="20">
        <f t="shared" si="108"/>
        <v>599.60338857466706</v>
      </c>
      <c r="R135" s="59">
        <f t="shared" si="109"/>
        <v>888.51645294063019</v>
      </c>
      <c r="S135" s="59">
        <f ca="1">AVERAGE(OFFSET($R$3,0,0,'Données projet'!$E$9+1,1))-AVERAGE(OFFSET($H$3,0,0,'Données projet'!$E$9+1,1))</f>
        <v>455.60094939086878</v>
      </c>
      <c r="T135" s="59">
        <f t="shared" si="142"/>
        <v>287.49979934947112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71.483832946365581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71.483832946365581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68.794472099808104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349.00000000000017</v>
      </c>
      <c r="AJ135" s="13">
        <f>AI135*VLOOKUP('Données projet'!$B$10,Paramètres!$A$1:$I$89,3,0)*VLOOKUP('Données projet'!$B$10,Paramètres!$A$1:$I$89,5,0)</f>
        <v>272.22000000000014</v>
      </c>
      <c r="AK135" s="13">
        <f t="shared" si="143"/>
        <v>65.320184547527205</v>
      </c>
      <c r="AL135" s="20">
        <f t="shared" si="112"/>
        <v>587.88248808694345</v>
      </c>
      <c r="AM135" s="59">
        <f t="shared" si="113"/>
        <v>876.79555245290658</v>
      </c>
      <c r="AN135" s="59">
        <f ca="1">AVERAGE(OFFSET($AM$3,0,0,'Données projet'!$E$10+1,1))-AVERAGE(OFFSET($H$3,0,0,'Données projet'!$E$10+1,1))</f>
        <v>369.26509132111897</v>
      </c>
      <c r="AO135" s="59">
        <f t="shared" si="144"/>
        <v>350.51628439233525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25.387577868137871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25.387577868137871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68.794472099808104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319</v>
      </c>
      <c r="BE135" s="13">
        <f>BD135*VLOOKUP('Données projet'!$B$11,Paramètres!$A$1:$I$89,3,0)*VLOOKUP('Données projet'!$B$11,Paramètres!$A$1:$I$89,5,0)</f>
        <v>308.53680000000003</v>
      </c>
      <c r="BF135" s="13">
        <f t="shared" si="145"/>
        <v>72.963171684496103</v>
      </c>
      <c r="BG135" s="20">
        <f t="shared" si="115"/>
        <v>664.4457840171641</v>
      </c>
      <c r="BH135" s="59">
        <f t="shared" si="116"/>
        <v>953.35884838312722</v>
      </c>
      <c r="BI135" s="59">
        <f ca="1">AVERAGE(OFFSET($BH$3,0,0,'Données projet'!$E$11+1,1))-AVERAGE(OFFSET($H$3,0,0,'Données projet'!$E$11+1,1))</f>
        <v>433.03147896464901</v>
      </c>
      <c r="BJ135" s="59">
        <f t="shared" si="146"/>
        <v>419.62680748045614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18.724998840867329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18.724998840867329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68.794472099808104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245.99999999999994</v>
      </c>
      <c r="BZ135" s="13">
        <f>BY135*VLOOKUP('Données projet'!$B$12,Paramètres!$A$1:$I$89,3,0)*VLOOKUP('Données projet'!$B$12,Paramètres!$A$1:$I$89,5,0)</f>
        <v>234.09359999999998</v>
      </c>
      <c r="CA135" s="13">
        <f t="shared" si="147"/>
        <v>57.166902703920208</v>
      </c>
      <c r="CB135" s="20">
        <f t="shared" si="118"/>
        <v>507.27870887599425</v>
      </c>
      <c r="CC135" s="59">
        <f t="shared" si="119"/>
        <v>796.19177324195732</v>
      </c>
      <c r="CD135" s="59">
        <f ca="1">AVERAGE(OFFSET($CC$3,0,0,'Données projet'!$E$12+1,1))-AVERAGE(OFFSET($H$3,0,0,'Données projet'!$E$12+1,1))</f>
        <v>464.14483532651036</v>
      </c>
      <c r="CE135" s="59">
        <f t="shared" si="148"/>
        <v>478.54999024966878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55.687767488961498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55.687767488961498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68.794472099808104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249.0000000000002</v>
      </c>
      <c r="CU135" s="17">
        <f>CT135*VLOOKUP('Données projet'!$B$13,Paramètres!$A$1:$I$89,3,0)*VLOOKUP('Données projet'!$B$13,Paramètres!$A$1:$I$89,5,0)</f>
        <v>217.52640000000019</v>
      </c>
      <c r="CV135" s="13">
        <f t="shared" si="149"/>
        <v>53.576907690651304</v>
      </c>
      <c r="CW135" s="20">
        <f t="shared" si="121"/>
        <v>472.17159422788467</v>
      </c>
      <c r="CX135" s="59">
        <f t="shared" si="122"/>
        <v>761.08465859384773</v>
      </c>
      <c r="CY135" s="59">
        <f ca="1">AVERAGE(OFFSET($CX$3,0,0,'Données projet'!$E$13+1,1))-AVERAGE(OFFSET($H$3,0,0,'Données projet'!$E$13+1,1))</f>
        <v>331.14297110116479</v>
      </c>
      <c r="CZ135" s="59">
        <f t="shared" si="150"/>
        <v>397.33434551047685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18.29297200142932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18.29297200142932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68.794472099808104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255.00000000000006</v>
      </c>
      <c r="DP135" s="17">
        <f>DO135*VLOOKUP('Données projet'!$B$14,Paramètres!$A$1:$I$89,3,0)*VLOOKUP('Données projet'!$B$14,Paramètres!$A$1:$I$89,5,0)</f>
        <v>186.96600000000004</v>
      </c>
      <c r="DQ135" s="13">
        <f t="shared" si="151"/>
        <v>46.868551400324648</v>
      </c>
      <c r="DR135" s="20">
        <f t="shared" si="124"/>
        <v>407.26184368889881</v>
      </c>
      <c r="DS135" s="59">
        <f t="shared" si="125"/>
        <v>696.17490805486182</v>
      </c>
      <c r="DT135" s="59">
        <f ca="1">AVERAGE(OFFSET($DS$3,0,0,'Données projet'!$E$14+1,1))-AVERAGE(OFFSET($H$3,0,0,'Données projet'!$E$14+1,1))</f>
        <v>245.16221536020706</v>
      </c>
      <c r="DU135" s="59">
        <f t="shared" si="152"/>
        <v>222.86730804976878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0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68.794472099808104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319</v>
      </c>
      <c r="EK135" s="17">
        <f>EJ135*VLOOKUP('Données projet'!$B$15,Paramètres!$A$1:$I$89,3,0)*VLOOKUP('Données projet'!$B$15,Paramètres!$A$1:$I$89,5,0)</f>
        <v>253.79640000000001</v>
      </c>
      <c r="EL135" s="13">
        <f t="shared" si="153"/>
        <v>61.39816832228076</v>
      </c>
      <c r="EM135" s="20">
        <f t="shared" si="127"/>
        <v>548.96387316130563</v>
      </c>
      <c r="EN135" s="59">
        <f t="shared" si="128"/>
        <v>837.87693752726864</v>
      </c>
      <c r="EO135" s="59">
        <f ca="1">AVERAGE(OFFSET($EN$3,0,0,'Données projet'!$E$15+1,1))-AVERAGE(OFFSET($H$3,0,0,'Données projet'!$E$15+1,1))</f>
        <v>364.9836612099819</v>
      </c>
      <c r="EP135" s="59">
        <f t="shared" si="154"/>
        <v>354.75746837578413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18.984873168366228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18.984873168366228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68.794472099808104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68.794472099808104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68.794472099808104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2.4290000000000003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8.9063333333333343</v>
      </c>
      <c r="H136" s="66">
        <f t="shared" si="110"/>
        <v>221.04133333333334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68.815385313719815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306.99999999999994</v>
      </c>
      <c r="O136" s="13">
        <f>N136*VLOOKUP('Données projet'!$B$9,Paramètres!$A$1:$I$89,3,0)*VLOOKUP('Données projet'!$B$9,Paramètres!$A$1:$I$89,5,0)</f>
        <v>277.77359999999993</v>
      </c>
      <c r="P136" s="13">
        <f t="shared" si="141"/>
        <v>66.496288176842356</v>
      </c>
      <c r="Q136" s="20">
        <f t="shared" si="108"/>
        <v>599.60338857466706</v>
      </c>
      <c r="R136" s="59">
        <f t="shared" si="109"/>
        <v>888.59313472497297</v>
      </c>
      <c r="S136" s="59">
        <f ca="1">AVERAGE(OFFSET($R$3,0,0,'Données projet'!$E$9+1,1))-AVERAGE(OFFSET($H$3,0,0,'Données projet'!$E$9+1,1))</f>
        <v>455.60094939086878</v>
      </c>
      <c r="T136" s="59">
        <f t="shared" si="142"/>
        <v>287.49979934947112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70.082078583120222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70.082078583120222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68.815385313719815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349.00000000000017</v>
      </c>
      <c r="AJ136" s="13">
        <f>AI136*VLOOKUP('Données projet'!$B$10,Paramètres!$A$1:$I$89,3,0)*VLOOKUP('Données projet'!$B$10,Paramètres!$A$1:$I$89,5,0)</f>
        <v>272.22000000000014</v>
      </c>
      <c r="AK136" s="13">
        <f t="shared" si="143"/>
        <v>65.320184547527205</v>
      </c>
      <c r="AL136" s="20">
        <f t="shared" si="112"/>
        <v>587.88248808694345</v>
      </c>
      <c r="AM136" s="59">
        <f t="shared" si="113"/>
        <v>876.87223423724936</v>
      </c>
      <c r="AN136" s="59">
        <f ca="1">AVERAGE(OFFSET($AM$3,0,0,'Données projet'!$E$10+1,1))-AVERAGE(OFFSET($H$3,0,0,'Données projet'!$E$10+1,1))</f>
        <v>369.26509132111897</v>
      </c>
      <c r="AO136" s="59">
        <f t="shared" si="144"/>
        <v>350.51628439233525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24.889742951037181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24.889742951037181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68.815385313719815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319</v>
      </c>
      <c r="BE136" s="13">
        <f>BD136*VLOOKUP('Données projet'!$B$11,Paramètres!$A$1:$I$89,3,0)*VLOOKUP('Données projet'!$B$11,Paramètres!$A$1:$I$89,5,0)</f>
        <v>308.53680000000003</v>
      </c>
      <c r="BF136" s="13">
        <f t="shared" si="145"/>
        <v>72.963171684496103</v>
      </c>
      <c r="BG136" s="20">
        <f t="shared" si="115"/>
        <v>664.4457840171641</v>
      </c>
      <c r="BH136" s="59">
        <f t="shared" si="116"/>
        <v>953.43553016747001</v>
      </c>
      <c r="BI136" s="59">
        <f ca="1">AVERAGE(OFFSET($BH$3,0,0,'Données projet'!$E$11+1,1))-AVERAGE(OFFSET($H$3,0,0,'Données projet'!$E$11+1,1))</f>
        <v>433.03147896464901</v>
      </c>
      <c r="BJ136" s="59">
        <f t="shared" si="146"/>
        <v>419.62680748045614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18.35781303471947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18.35781303471947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68.815385313719815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245.99999999999994</v>
      </c>
      <c r="BZ136" s="13">
        <f>BY136*VLOOKUP('Données projet'!$B$12,Paramètres!$A$1:$I$89,3,0)*VLOOKUP('Données projet'!$B$12,Paramètres!$A$1:$I$89,5,0)</f>
        <v>234.09359999999998</v>
      </c>
      <c r="CA136" s="13">
        <f t="shared" si="147"/>
        <v>57.166902703920208</v>
      </c>
      <c r="CB136" s="20">
        <f t="shared" si="118"/>
        <v>507.27870887599425</v>
      </c>
      <c r="CC136" s="59">
        <f t="shared" si="119"/>
        <v>796.26845502630022</v>
      </c>
      <c r="CD136" s="59">
        <f ca="1">AVERAGE(OFFSET($CC$3,0,0,'Données projet'!$E$12+1,1))-AVERAGE(OFFSET($H$3,0,0,'Données projet'!$E$12+1,1))</f>
        <v>464.14483532651036</v>
      </c>
      <c r="CE136" s="59">
        <f t="shared" si="148"/>
        <v>478.54999024966878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54.595764334687246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54.595764334687246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68.815385313719815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249.0000000000002</v>
      </c>
      <c r="CU136" s="17">
        <f>CT136*VLOOKUP('Données projet'!$B$13,Paramètres!$A$1:$I$89,3,0)*VLOOKUP('Données projet'!$B$13,Paramètres!$A$1:$I$89,5,0)</f>
        <v>217.52640000000019</v>
      </c>
      <c r="CV136" s="13">
        <f t="shared" si="149"/>
        <v>53.576907690651304</v>
      </c>
      <c r="CW136" s="20">
        <f t="shared" si="121"/>
        <v>472.17159422788467</v>
      </c>
      <c r="CX136" s="59">
        <f t="shared" si="122"/>
        <v>761.16134037819063</v>
      </c>
      <c r="CY136" s="59">
        <f ca="1">AVERAGE(OFFSET($CX$3,0,0,'Données projet'!$E$13+1,1))-AVERAGE(OFFSET($H$3,0,0,'Données projet'!$E$13+1,1))</f>
        <v>331.14297110116479</v>
      </c>
      <c r="CZ136" s="59">
        <f t="shared" si="150"/>
        <v>397.33434551047685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17.934257978092489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17.934257978092489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68.815385313719815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255.00000000000006</v>
      </c>
      <c r="DP136" s="17">
        <f>DO136*VLOOKUP('Données projet'!$B$14,Paramètres!$A$1:$I$89,3,0)*VLOOKUP('Données projet'!$B$14,Paramètres!$A$1:$I$89,5,0)</f>
        <v>186.96600000000004</v>
      </c>
      <c r="DQ136" s="13">
        <f t="shared" si="151"/>
        <v>46.868551400324648</v>
      </c>
      <c r="DR136" s="20">
        <f t="shared" si="124"/>
        <v>407.26184368889881</v>
      </c>
      <c r="DS136" s="59">
        <f t="shared" si="125"/>
        <v>696.25158983920483</v>
      </c>
      <c r="DT136" s="59">
        <f ca="1">AVERAGE(OFFSET($DS$3,0,0,'Données projet'!$E$14+1,1))-AVERAGE(OFFSET($H$3,0,0,'Données projet'!$E$14+1,1))</f>
        <v>245.16221536020706</v>
      </c>
      <c r="DU136" s="59">
        <f t="shared" si="152"/>
        <v>222.86730804976878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0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68.815385313719815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319</v>
      </c>
      <c r="EK136" s="17">
        <f>EJ136*VLOOKUP('Données projet'!$B$15,Paramètres!$A$1:$I$89,3,0)*VLOOKUP('Données projet'!$B$15,Paramètres!$A$1:$I$89,5,0)</f>
        <v>253.79640000000001</v>
      </c>
      <c r="EL136" s="13">
        <f t="shared" si="153"/>
        <v>61.39816832228076</v>
      </c>
      <c r="EM136" s="20">
        <f t="shared" si="127"/>
        <v>548.96387316130563</v>
      </c>
      <c r="EN136" s="59">
        <f t="shared" si="128"/>
        <v>837.95361931161165</v>
      </c>
      <c r="EO136" s="59">
        <f ca="1">AVERAGE(OFFSET($EN$3,0,0,'Données projet'!$E$15+1,1))-AVERAGE(OFFSET($H$3,0,0,'Données projet'!$E$15+1,1))</f>
        <v>364.9836612099819</v>
      </c>
      <c r="EP136" s="59">
        <f t="shared" si="154"/>
        <v>354.75746837578413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18.612591385163807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18.612591385163807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68.815385313719815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68.815385313719815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68.815385313719815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2.4290000000000003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8.9063333333333343</v>
      </c>
      <c r="H137" s="66">
        <f t="shared" si="110"/>
        <v>221.04133333333334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68.835935730125101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306.99999999999994</v>
      </c>
      <c r="O137" s="13">
        <f>N137*VLOOKUP('Données projet'!$B$9,Paramètres!$A$1:$I$89,3,0)*VLOOKUP('Données projet'!$B$9,Paramètres!$A$1:$I$89,5,0)</f>
        <v>277.77359999999993</v>
      </c>
      <c r="P137" s="13">
        <f t="shared" si="141"/>
        <v>66.496288176842356</v>
      </c>
      <c r="Q137" s="20">
        <f t="shared" si="108"/>
        <v>599.60338857466706</v>
      </c>
      <c r="R137" s="59">
        <f t="shared" si="109"/>
        <v>888.6684862517925</v>
      </c>
      <c r="S137" s="59">
        <f ca="1">AVERAGE(OFFSET($R$3,0,0,'Données projet'!$E$9+1,1))-AVERAGE(OFFSET($H$3,0,0,'Données projet'!$E$9+1,1))</f>
        <v>455.60094939086878</v>
      </c>
      <c r="T137" s="59">
        <f t="shared" si="142"/>
        <v>287.49979934947112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68.707811767952364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68.707811767952364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68.835935730125101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349.00000000000017</v>
      </c>
      <c r="AJ137" s="13">
        <f>AI137*VLOOKUP('Données projet'!$B$10,Paramètres!$A$1:$I$89,3,0)*VLOOKUP('Données projet'!$B$10,Paramètres!$A$1:$I$89,5,0)</f>
        <v>272.22000000000014</v>
      </c>
      <c r="AK137" s="13">
        <f t="shared" si="143"/>
        <v>65.320184547527205</v>
      </c>
      <c r="AL137" s="20">
        <f t="shared" si="112"/>
        <v>587.88248808694345</v>
      </c>
      <c r="AM137" s="59">
        <f t="shared" si="113"/>
        <v>876.94758576406889</v>
      </c>
      <c r="AN137" s="59">
        <f ca="1">AVERAGE(OFFSET($AM$3,0,0,'Données projet'!$E$10+1,1))-AVERAGE(OFFSET($H$3,0,0,'Données projet'!$E$10+1,1))</f>
        <v>369.26509132111897</v>
      </c>
      <c r="AO137" s="59">
        <f t="shared" si="144"/>
        <v>350.51628439233525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24.401670273011518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24.401670273011518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68.835935730125101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319</v>
      </c>
      <c r="BE137" s="13">
        <f>BD137*VLOOKUP('Données projet'!$B$11,Paramètres!$A$1:$I$89,3,0)*VLOOKUP('Données projet'!$B$11,Paramètres!$A$1:$I$89,5,0)</f>
        <v>308.53680000000003</v>
      </c>
      <c r="BF137" s="13">
        <f t="shared" si="145"/>
        <v>72.963171684496103</v>
      </c>
      <c r="BG137" s="20">
        <f t="shared" si="115"/>
        <v>664.4457840171641</v>
      </c>
      <c r="BH137" s="59">
        <f t="shared" si="116"/>
        <v>953.51088169428954</v>
      </c>
      <c r="BI137" s="59">
        <f ca="1">AVERAGE(OFFSET($BH$3,0,0,'Données projet'!$E$11+1,1))-AVERAGE(OFFSET($H$3,0,0,'Données projet'!$E$11+1,1))</f>
        <v>433.03147896464901</v>
      </c>
      <c r="BJ137" s="59">
        <f t="shared" si="146"/>
        <v>419.62680748045614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17.997827518268945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17.997827518268945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68.835935730125101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245.99999999999994</v>
      </c>
      <c r="BZ137" s="13">
        <f>BY137*VLOOKUP('Données projet'!$B$12,Paramètres!$A$1:$I$89,3,0)*VLOOKUP('Données projet'!$B$12,Paramètres!$A$1:$I$89,5,0)</f>
        <v>234.09359999999998</v>
      </c>
      <c r="CA137" s="13">
        <f t="shared" si="147"/>
        <v>57.166902703920208</v>
      </c>
      <c r="CB137" s="20">
        <f t="shared" si="118"/>
        <v>507.27870887599425</v>
      </c>
      <c r="CC137" s="59">
        <f t="shared" si="119"/>
        <v>796.34380655311963</v>
      </c>
      <c r="CD137" s="59">
        <f ca="1">AVERAGE(OFFSET($CC$3,0,0,'Données projet'!$E$12+1,1))-AVERAGE(OFFSET($H$3,0,0,'Données projet'!$E$12+1,1))</f>
        <v>464.14483532651036</v>
      </c>
      <c r="CE137" s="59">
        <f t="shared" si="148"/>
        <v>478.54999024966878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53.525174696212162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53.525174696212162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68.835935730125101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249.0000000000002</v>
      </c>
      <c r="CU137" s="17">
        <f>CT137*VLOOKUP('Données projet'!$B$13,Paramètres!$A$1:$I$89,3,0)*VLOOKUP('Données projet'!$B$13,Paramètres!$A$1:$I$89,5,0)</f>
        <v>217.52640000000019</v>
      </c>
      <c r="CV137" s="13">
        <f t="shared" si="149"/>
        <v>53.576907690651304</v>
      </c>
      <c r="CW137" s="20">
        <f t="shared" si="121"/>
        <v>472.17159422788467</v>
      </c>
      <c r="CX137" s="59">
        <f t="shared" si="122"/>
        <v>761.23669190501005</v>
      </c>
      <c r="CY137" s="59">
        <f ca="1">AVERAGE(OFFSET($CX$3,0,0,'Données projet'!$E$13+1,1))-AVERAGE(OFFSET($H$3,0,0,'Données projet'!$E$13+1,1))</f>
        <v>331.14297110116479</v>
      </c>
      <c r="CZ137" s="59">
        <f t="shared" si="150"/>
        <v>397.33434551047685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17.582578117959343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17.582578117959343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68.835935730125101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255.00000000000006</v>
      </c>
      <c r="DP137" s="17">
        <f>DO137*VLOOKUP('Données projet'!$B$14,Paramètres!$A$1:$I$89,3,0)*VLOOKUP('Données projet'!$B$14,Paramètres!$A$1:$I$89,5,0)</f>
        <v>186.96600000000004</v>
      </c>
      <c r="DQ137" s="13">
        <f t="shared" si="151"/>
        <v>46.868551400324648</v>
      </c>
      <c r="DR137" s="20">
        <f t="shared" si="124"/>
        <v>407.26184368889881</v>
      </c>
      <c r="DS137" s="59">
        <f t="shared" si="125"/>
        <v>696.32694136602413</v>
      </c>
      <c r="DT137" s="59">
        <f ca="1">AVERAGE(OFFSET($DS$3,0,0,'Données projet'!$E$14+1,1))-AVERAGE(OFFSET($H$3,0,0,'Données projet'!$E$14+1,1))</f>
        <v>245.16221536020706</v>
      </c>
      <c r="DU137" s="59">
        <f t="shared" si="152"/>
        <v>222.86730804976878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0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68.835935730125101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319</v>
      </c>
      <c r="EK137" s="17">
        <f>EJ137*VLOOKUP('Données projet'!$B$15,Paramètres!$A$1:$I$89,3,0)*VLOOKUP('Données projet'!$B$15,Paramètres!$A$1:$I$89,5,0)</f>
        <v>253.79640000000001</v>
      </c>
      <c r="EL137" s="13">
        <f t="shared" si="153"/>
        <v>61.39816832228076</v>
      </c>
      <c r="EM137" s="20">
        <f t="shared" si="127"/>
        <v>548.96387316130563</v>
      </c>
      <c r="EN137" s="59">
        <f t="shared" si="128"/>
        <v>838.02897083843095</v>
      </c>
      <c r="EO137" s="59">
        <f ca="1">AVERAGE(OFFSET($EN$3,0,0,'Données projet'!$E$15+1,1))-AVERAGE(OFFSET($H$3,0,0,'Données projet'!$E$15+1,1))</f>
        <v>364.9836612099819</v>
      </c>
      <c r="EP137" s="59">
        <f t="shared" si="154"/>
        <v>354.75746837578413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18.247609820660518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18.247609820660518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68.835935730125101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68.835935730125101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68.835935730125101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2.4290000000000003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8.9063333333333343</v>
      </c>
      <c r="H138" s="66">
        <f t="shared" si="110"/>
        <v>221.04133333333334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68.856129642749593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306.99999999999994</v>
      </c>
      <c r="O138" s="13">
        <f>N138*VLOOKUP('Données projet'!$B$9,Paramètres!$A$1:$I$89,3,0)*VLOOKUP('Données projet'!$B$9,Paramètres!$A$1:$I$89,5,0)</f>
        <v>277.77359999999993</v>
      </c>
      <c r="P138" s="13">
        <f t="shared" si="141"/>
        <v>66.496288176842356</v>
      </c>
      <c r="Q138" s="20">
        <f t="shared" si="108"/>
        <v>599.60338857466706</v>
      </c>
      <c r="R138" s="59">
        <f t="shared" si="109"/>
        <v>888.74253059808223</v>
      </c>
      <c r="S138" s="59">
        <f ca="1">AVERAGE(OFFSET($R$3,0,0,'Données projet'!$E$9+1,1))-AVERAGE(OFFSET($H$3,0,0,'Données projet'!$E$9+1,1))</f>
        <v>455.60094939086878</v>
      </c>
      <c r="T138" s="59">
        <f t="shared" si="142"/>
        <v>287.49979934947112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67.360493486809958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67.360493486809958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68.856129642749593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349.00000000000017</v>
      </c>
      <c r="AJ138" s="13">
        <f>AI138*VLOOKUP('Données projet'!$B$10,Paramètres!$A$1:$I$89,3,0)*VLOOKUP('Données projet'!$B$10,Paramètres!$A$1:$I$89,5,0)</f>
        <v>272.22000000000014</v>
      </c>
      <c r="AK138" s="13">
        <f t="shared" si="143"/>
        <v>65.320184547527205</v>
      </c>
      <c r="AL138" s="20">
        <f t="shared" si="112"/>
        <v>587.88248808694345</v>
      </c>
      <c r="AM138" s="59">
        <f t="shared" si="113"/>
        <v>877.02163011035861</v>
      </c>
      <c r="AN138" s="59">
        <f ca="1">AVERAGE(OFFSET($AM$3,0,0,'Données projet'!$E$10+1,1))-AVERAGE(OFFSET($H$3,0,0,'Données projet'!$E$10+1,1))</f>
        <v>369.26509132111897</v>
      </c>
      <c r="AO138" s="59">
        <f t="shared" si="144"/>
        <v>350.51628439233525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23.923168402507002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23.923168402507002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68.856129642749593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319</v>
      </c>
      <c r="BE138" s="13">
        <f>BD138*VLOOKUP('Données projet'!$B$11,Paramètres!$A$1:$I$89,3,0)*VLOOKUP('Données projet'!$B$11,Paramètres!$A$1:$I$89,5,0)</f>
        <v>308.53680000000003</v>
      </c>
      <c r="BF138" s="13">
        <f t="shared" si="145"/>
        <v>72.963171684496103</v>
      </c>
      <c r="BG138" s="20">
        <f t="shared" si="115"/>
        <v>664.4457840171641</v>
      </c>
      <c r="BH138" s="59">
        <f t="shared" si="116"/>
        <v>953.58492604057926</v>
      </c>
      <c r="BI138" s="59">
        <f ca="1">AVERAGE(OFFSET($BH$3,0,0,'Données projet'!$E$11+1,1))-AVERAGE(OFFSET($H$3,0,0,'Données projet'!$E$11+1,1))</f>
        <v>433.03147896464901</v>
      </c>
      <c r="BJ138" s="59">
        <f t="shared" si="146"/>
        <v>419.62680748045614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17.64490109822653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17.64490109822653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68.856129642749593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245.99999999999994</v>
      </c>
      <c r="BZ138" s="13">
        <f>BY138*VLOOKUP('Données projet'!$B$12,Paramètres!$A$1:$I$89,3,0)*VLOOKUP('Données projet'!$B$12,Paramètres!$A$1:$I$89,5,0)</f>
        <v>234.09359999999998</v>
      </c>
      <c r="CA138" s="13">
        <f t="shared" si="147"/>
        <v>57.166902703920208</v>
      </c>
      <c r="CB138" s="20">
        <f t="shared" si="118"/>
        <v>507.27870887599425</v>
      </c>
      <c r="CC138" s="59">
        <f t="shared" si="119"/>
        <v>796.41785089940936</v>
      </c>
      <c r="CD138" s="59">
        <f ca="1">AVERAGE(OFFSET($CC$3,0,0,'Données projet'!$E$12+1,1))-AVERAGE(OFFSET($H$3,0,0,'Données projet'!$E$12+1,1))</f>
        <v>464.14483532651036</v>
      </c>
      <c r="CE138" s="59">
        <f t="shared" si="148"/>
        <v>478.54999024966878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52.475578667552369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52.475578667552369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68.856129642749593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249.0000000000002</v>
      </c>
      <c r="CU138" s="17">
        <f>CT138*VLOOKUP('Données projet'!$B$13,Paramètres!$A$1:$I$89,3,0)*VLOOKUP('Données projet'!$B$13,Paramètres!$A$1:$I$89,5,0)</f>
        <v>217.52640000000019</v>
      </c>
      <c r="CV138" s="13">
        <f t="shared" si="149"/>
        <v>53.576907690651304</v>
      </c>
      <c r="CW138" s="20">
        <f t="shared" si="121"/>
        <v>472.17159422788467</v>
      </c>
      <c r="CX138" s="59">
        <f t="shared" si="122"/>
        <v>761.31073625129989</v>
      </c>
      <c r="CY138" s="59">
        <f ca="1">AVERAGE(OFFSET($CX$3,0,0,'Données projet'!$E$13+1,1))-AVERAGE(OFFSET($H$3,0,0,'Données projet'!$E$13+1,1))</f>
        <v>331.14297110116479</v>
      </c>
      <c r="CZ138" s="59">
        <f t="shared" si="150"/>
        <v>397.33434551047685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17.237794485379876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17.237794485379876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68.856129642749593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255.00000000000006</v>
      </c>
      <c r="DP138" s="17">
        <f>DO138*VLOOKUP('Données projet'!$B$14,Paramètres!$A$1:$I$89,3,0)*VLOOKUP('Données projet'!$B$14,Paramètres!$A$1:$I$89,5,0)</f>
        <v>186.96600000000004</v>
      </c>
      <c r="DQ138" s="13">
        <f t="shared" si="151"/>
        <v>46.868551400324648</v>
      </c>
      <c r="DR138" s="20">
        <f t="shared" si="124"/>
        <v>407.26184368889881</v>
      </c>
      <c r="DS138" s="59">
        <f t="shared" si="125"/>
        <v>696.40098571231397</v>
      </c>
      <c r="DT138" s="59">
        <f ca="1">AVERAGE(OFFSET($DS$3,0,0,'Données projet'!$E$14+1,1))-AVERAGE(OFFSET($H$3,0,0,'Données projet'!$E$14+1,1))</f>
        <v>245.16221536020706</v>
      </c>
      <c r="DU138" s="59">
        <f t="shared" si="152"/>
        <v>222.86730804976878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0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68.856129642749593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319</v>
      </c>
      <c r="EK138" s="17">
        <f>EJ138*VLOOKUP('Données projet'!$B$15,Paramètres!$A$1:$I$89,3,0)*VLOOKUP('Données projet'!$B$15,Paramètres!$A$1:$I$89,5,0)</f>
        <v>253.79640000000001</v>
      </c>
      <c r="EL138" s="13">
        <f t="shared" si="153"/>
        <v>61.39816832228076</v>
      </c>
      <c r="EM138" s="20">
        <f t="shared" si="127"/>
        <v>548.96387316130563</v>
      </c>
      <c r="EN138" s="59">
        <f t="shared" si="128"/>
        <v>838.10301518472079</v>
      </c>
      <c r="EO138" s="59">
        <f ca="1">AVERAGE(OFFSET($EN$3,0,0,'Données projet'!$E$15+1,1))-AVERAGE(OFFSET($H$3,0,0,'Données projet'!$E$15+1,1))</f>
        <v>364.9836612099819</v>
      </c>
      <c r="EP138" s="59">
        <f t="shared" si="154"/>
        <v>354.75746837578413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17.889785322020366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17.889785322020366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68.856129642749593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68.856129642749593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68.856129642749593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2.4290000000000003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8.9063333333333343</v>
      </c>
      <c r="H139" s="66">
        <f t="shared" si="110"/>
        <v>221.04133333333334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68.875973236136886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306.99999999999994</v>
      </c>
      <c r="O139" s="13">
        <f>N139*VLOOKUP('Données projet'!$B$9,Paramètres!$A$1:$I$89,3,0)*VLOOKUP('Données projet'!$B$9,Paramètres!$A$1:$I$89,5,0)</f>
        <v>277.77359999999993</v>
      </c>
      <c r="P139" s="13">
        <f t="shared" si="141"/>
        <v>66.496288176842356</v>
      </c>
      <c r="Q139" s="20">
        <f t="shared" si="108"/>
        <v>599.60338857466706</v>
      </c>
      <c r="R139" s="59">
        <f t="shared" si="109"/>
        <v>888.81529044050239</v>
      </c>
      <c r="S139" s="59">
        <f ca="1">AVERAGE(OFFSET($R$3,0,0,'Données projet'!$E$9+1,1))-AVERAGE(OFFSET($H$3,0,0,'Données projet'!$E$9+1,1))</f>
        <v>455.60094939086878</v>
      </c>
      <c r="T139" s="59">
        <f t="shared" si="142"/>
        <v>287.49979934947112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66.039595295377751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66.039595295377751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68.875973236136886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349.00000000000017</v>
      </c>
      <c r="AJ139" s="13">
        <f>AI139*VLOOKUP('Données projet'!$B$10,Paramètres!$A$1:$I$89,3,0)*VLOOKUP('Données projet'!$B$10,Paramètres!$A$1:$I$89,5,0)</f>
        <v>272.22000000000014</v>
      </c>
      <c r="AK139" s="13">
        <f t="shared" si="143"/>
        <v>65.320184547527205</v>
      </c>
      <c r="AL139" s="20">
        <f t="shared" si="112"/>
        <v>587.88248808694345</v>
      </c>
      <c r="AM139" s="59">
        <f t="shared" si="113"/>
        <v>877.09438995277878</v>
      </c>
      <c r="AN139" s="59">
        <f ca="1">AVERAGE(OFFSET($AM$3,0,0,'Données projet'!$E$10+1,1))-AVERAGE(OFFSET($H$3,0,0,'Données projet'!$E$10+1,1))</f>
        <v>369.26509132111897</v>
      </c>
      <c r="AO139" s="59">
        <f t="shared" si="144"/>
        <v>350.51628439233525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23.454049661825756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23.454049661825756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68.875973236136886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319</v>
      </c>
      <c r="BE139" s="13">
        <f>BD139*VLOOKUP('Données projet'!$B$11,Paramètres!$A$1:$I$89,3,0)*VLOOKUP('Données projet'!$B$11,Paramètres!$A$1:$I$89,5,0)</f>
        <v>308.53680000000003</v>
      </c>
      <c r="BF139" s="13">
        <f t="shared" si="145"/>
        <v>72.963171684496103</v>
      </c>
      <c r="BG139" s="20">
        <f t="shared" si="115"/>
        <v>664.4457840171641</v>
      </c>
      <c r="BH139" s="59">
        <f t="shared" si="116"/>
        <v>953.65768588299943</v>
      </c>
      <c r="BI139" s="59">
        <f ca="1">AVERAGE(OFFSET($BH$3,0,0,'Données projet'!$E$11+1,1))-AVERAGE(OFFSET($H$3,0,0,'Données projet'!$E$11+1,1))</f>
        <v>433.03147896464901</v>
      </c>
      <c r="BJ139" s="59">
        <f t="shared" si="146"/>
        <v>419.62680748045614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17.298895350017286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17.298895350017286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68.875973236136886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245.99999999999994</v>
      </c>
      <c r="BZ139" s="13">
        <f>BY139*VLOOKUP('Données projet'!$B$12,Paramètres!$A$1:$I$89,3,0)*VLOOKUP('Données projet'!$B$12,Paramètres!$A$1:$I$89,5,0)</f>
        <v>234.09359999999998</v>
      </c>
      <c r="CA139" s="13">
        <f t="shared" si="147"/>
        <v>57.166902703920208</v>
      </c>
      <c r="CB139" s="20">
        <f t="shared" si="118"/>
        <v>507.27870887599425</v>
      </c>
      <c r="CC139" s="59">
        <f t="shared" si="119"/>
        <v>796.49061074182953</v>
      </c>
      <c r="CD139" s="59">
        <f ca="1">AVERAGE(OFFSET($CC$3,0,0,'Données projet'!$E$12+1,1))-AVERAGE(OFFSET($H$3,0,0,'Données projet'!$E$12+1,1))</f>
        <v>464.14483532651036</v>
      </c>
      <c r="CE139" s="59">
        <f t="shared" si="148"/>
        <v>478.54999024966878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51.44656457682423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51.44656457682423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68.875973236136886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249.0000000000002</v>
      </c>
      <c r="CU139" s="17">
        <f>CT139*VLOOKUP('Données projet'!$B$13,Paramètres!$A$1:$I$89,3,0)*VLOOKUP('Données projet'!$B$13,Paramètres!$A$1:$I$89,5,0)</f>
        <v>217.52640000000019</v>
      </c>
      <c r="CV139" s="13">
        <f t="shared" si="149"/>
        <v>53.576907690651304</v>
      </c>
      <c r="CW139" s="20">
        <f t="shared" si="121"/>
        <v>472.17159422788467</v>
      </c>
      <c r="CX139" s="59">
        <f t="shared" si="122"/>
        <v>761.38349609371994</v>
      </c>
      <c r="CY139" s="59">
        <f ca="1">AVERAGE(OFFSET($CX$3,0,0,'Données projet'!$E$13+1,1))-AVERAGE(OFFSET($H$3,0,0,'Données projet'!$E$13+1,1))</f>
        <v>331.14297110116479</v>
      </c>
      <c r="CZ139" s="59">
        <f t="shared" si="150"/>
        <v>397.33434551047685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16.899771849538041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16.899771849538041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68.875973236136886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255.00000000000006</v>
      </c>
      <c r="DP139" s="17">
        <f>DO139*VLOOKUP('Données projet'!$B$14,Paramètres!$A$1:$I$89,3,0)*VLOOKUP('Données projet'!$B$14,Paramètres!$A$1:$I$89,5,0)</f>
        <v>186.96600000000004</v>
      </c>
      <c r="DQ139" s="13">
        <f t="shared" si="151"/>
        <v>46.868551400324648</v>
      </c>
      <c r="DR139" s="20">
        <f t="shared" si="124"/>
        <v>407.26184368889881</v>
      </c>
      <c r="DS139" s="59">
        <f t="shared" si="125"/>
        <v>696.47374555473402</v>
      </c>
      <c r="DT139" s="59">
        <f ca="1">AVERAGE(OFFSET($DS$3,0,0,'Données projet'!$E$14+1,1))-AVERAGE(OFFSET($H$3,0,0,'Données projet'!$E$14+1,1))</f>
        <v>245.16221536020706</v>
      </c>
      <c r="DU139" s="59">
        <f t="shared" si="152"/>
        <v>222.86730804976878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0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68.875973236136886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319</v>
      </c>
      <c r="EK139" s="17">
        <f>EJ139*VLOOKUP('Données projet'!$B$15,Paramètres!$A$1:$I$89,3,0)*VLOOKUP('Données projet'!$B$15,Paramètres!$A$1:$I$89,5,0)</f>
        <v>253.79640000000001</v>
      </c>
      <c r="EL139" s="13">
        <f t="shared" si="153"/>
        <v>61.39816832228076</v>
      </c>
      <c r="EM139" s="20">
        <f t="shared" si="127"/>
        <v>548.96387316130563</v>
      </c>
      <c r="EN139" s="59">
        <f t="shared" si="128"/>
        <v>838.17577502714084</v>
      </c>
      <c r="EO139" s="59">
        <f ca="1">AVERAGE(OFFSET($EN$3,0,0,'Données projet'!$E$15+1,1))-AVERAGE(OFFSET($H$3,0,0,'Données projet'!$E$15+1,1))</f>
        <v>364.9836612099819</v>
      </c>
      <c r="EP139" s="59">
        <f t="shared" si="154"/>
        <v>354.75746837578413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17.538977543547151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17.538977543547151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68.875973236136886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68.875973236136886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68.875973236136886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2.4290000000000003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8.9063333333333343</v>
      </c>
      <c r="H140" s="66">
        <f t="shared" si="110"/>
        <v>221.04133333333334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68.895472587542528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306.99999999999994</v>
      </c>
      <c r="O140" s="13">
        <f>N140*VLOOKUP('Données projet'!$B$9,Paramètres!$A$1:$I$89,3,0)*VLOOKUP('Données projet'!$B$9,Paramètres!$A$1:$I$89,5,0)</f>
        <v>277.77359999999993</v>
      </c>
      <c r="P140" s="13">
        <f t="shared" si="141"/>
        <v>66.496288176842356</v>
      </c>
      <c r="Q140" s="20">
        <f t="shared" si="108"/>
        <v>599.60338857466706</v>
      </c>
      <c r="R140" s="59">
        <f t="shared" si="109"/>
        <v>888.88678806232292</v>
      </c>
      <c r="S140" s="59">
        <f ca="1">AVERAGE(OFFSET($R$3,0,0,'Données projet'!$E$9+1,1))-AVERAGE(OFFSET($H$3,0,0,'Données projet'!$E$9+1,1))</f>
        <v>455.60094939086878</v>
      </c>
      <c r="T140" s="59">
        <f t="shared" si="142"/>
        <v>287.49979934947112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64.744599111811183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64.744599111811183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68.895472587542528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349.00000000000017</v>
      </c>
      <c r="AJ140" s="13">
        <f>AI140*VLOOKUP('Données projet'!$B$10,Paramètres!$A$1:$I$89,3,0)*VLOOKUP('Données projet'!$B$10,Paramètres!$A$1:$I$89,5,0)</f>
        <v>272.22000000000014</v>
      </c>
      <c r="AK140" s="13">
        <f t="shared" si="143"/>
        <v>65.320184547527205</v>
      </c>
      <c r="AL140" s="20">
        <f t="shared" si="112"/>
        <v>587.88248808694345</v>
      </c>
      <c r="AM140" s="59">
        <f t="shared" si="113"/>
        <v>877.16588757459931</v>
      </c>
      <c r="AN140" s="59">
        <f ca="1">AVERAGE(OFFSET($AM$3,0,0,'Données projet'!$E$10+1,1))-AVERAGE(OFFSET($H$3,0,0,'Données projet'!$E$10+1,1))</f>
        <v>369.26509132111897</v>
      </c>
      <c r="AO140" s="59">
        <f t="shared" si="144"/>
        <v>350.51628439233525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22.994130053515089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22.994130053515089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68.895472587542528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319</v>
      </c>
      <c r="BE140" s="13">
        <f>BD140*VLOOKUP('Données projet'!$B$11,Paramètres!$A$1:$I$89,3,0)*VLOOKUP('Données projet'!$B$11,Paramètres!$A$1:$I$89,5,0)</f>
        <v>308.53680000000003</v>
      </c>
      <c r="BF140" s="13">
        <f t="shared" si="145"/>
        <v>72.963171684496103</v>
      </c>
      <c r="BG140" s="20">
        <f t="shared" si="115"/>
        <v>664.4457840171641</v>
      </c>
      <c r="BH140" s="59">
        <f t="shared" si="116"/>
        <v>953.72918350481996</v>
      </c>
      <c r="BI140" s="59">
        <f ca="1">AVERAGE(OFFSET($BH$3,0,0,'Données projet'!$E$11+1,1))-AVERAGE(OFFSET($H$3,0,0,'Données projet'!$E$11+1,1))</f>
        <v>433.03147896464901</v>
      </c>
      <c r="BJ140" s="59">
        <f t="shared" si="146"/>
        <v>419.62680748045614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16.959674563487759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16.959674563487759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68.895472587542528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245.99999999999994</v>
      </c>
      <c r="BZ140" s="13">
        <f>BY140*VLOOKUP('Données projet'!$B$12,Paramètres!$A$1:$I$89,3,0)*VLOOKUP('Données projet'!$B$12,Paramètres!$A$1:$I$89,5,0)</f>
        <v>234.09359999999998</v>
      </c>
      <c r="CA140" s="13">
        <f t="shared" si="147"/>
        <v>57.166902703920208</v>
      </c>
      <c r="CB140" s="20">
        <f t="shared" si="118"/>
        <v>507.27870887599425</v>
      </c>
      <c r="CC140" s="59">
        <f t="shared" si="119"/>
        <v>796.56210836365017</v>
      </c>
      <c r="CD140" s="59">
        <f ca="1">AVERAGE(OFFSET($CC$3,0,0,'Données projet'!$E$12+1,1))-AVERAGE(OFFSET($H$3,0,0,'Données projet'!$E$12+1,1))</f>
        <v>464.14483532651036</v>
      </c>
      <c r="CE140" s="59">
        <f t="shared" si="148"/>
        <v>478.54999024966878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50.437728824778652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50.437728824778652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68.895472587542528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249.0000000000002</v>
      </c>
      <c r="CU140" s="17">
        <f>CT140*VLOOKUP('Données projet'!$B$13,Paramètres!$A$1:$I$89,3,0)*VLOOKUP('Données projet'!$B$13,Paramètres!$A$1:$I$89,5,0)</f>
        <v>217.52640000000019</v>
      </c>
      <c r="CV140" s="13">
        <f t="shared" si="149"/>
        <v>53.576907690651304</v>
      </c>
      <c r="CW140" s="20">
        <f t="shared" si="121"/>
        <v>472.17159422788467</v>
      </c>
      <c r="CX140" s="59">
        <f t="shared" si="122"/>
        <v>761.45499371554058</v>
      </c>
      <c r="CY140" s="59">
        <f ca="1">AVERAGE(OFFSET($CX$3,0,0,'Données projet'!$E$13+1,1))-AVERAGE(OFFSET($H$3,0,0,'Données projet'!$E$13+1,1))</f>
        <v>331.14297110116479</v>
      </c>
      <c r="CZ140" s="59">
        <f t="shared" si="150"/>
        <v>397.33434551047685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16.568377631411614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16.568377631411614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68.895472587542528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255.00000000000006</v>
      </c>
      <c r="DP140" s="17">
        <f>DO140*VLOOKUP('Données projet'!$B$14,Paramètres!$A$1:$I$89,3,0)*VLOOKUP('Données projet'!$B$14,Paramètres!$A$1:$I$89,5,0)</f>
        <v>186.96600000000004</v>
      </c>
      <c r="DQ140" s="13">
        <f t="shared" si="151"/>
        <v>46.868551400324648</v>
      </c>
      <c r="DR140" s="20">
        <f t="shared" si="124"/>
        <v>407.26184368889881</v>
      </c>
      <c r="DS140" s="59">
        <f t="shared" si="125"/>
        <v>696.54524317655478</v>
      </c>
      <c r="DT140" s="59">
        <f ca="1">AVERAGE(OFFSET($DS$3,0,0,'Données projet'!$E$14+1,1))-AVERAGE(OFFSET($H$3,0,0,'Données projet'!$E$14+1,1))</f>
        <v>245.16221536020706</v>
      </c>
      <c r="DU140" s="59">
        <f t="shared" si="152"/>
        <v>222.86730804976878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0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68.895472587542528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319</v>
      </c>
      <c r="EK140" s="17">
        <f>EJ140*VLOOKUP('Données projet'!$B$15,Paramètres!$A$1:$I$89,3,0)*VLOOKUP('Données projet'!$B$15,Paramètres!$A$1:$I$89,5,0)</f>
        <v>253.79640000000001</v>
      </c>
      <c r="EL140" s="13">
        <f t="shared" si="153"/>
        <v>61.39816832228076</v>
      </c>
      <c r="EM140" s="20">
        <f t="shared" si="127"/>
        <v>548.96387316130563</v>
      </c>
      <c r="EN140" s="59">
        <f t="shared" si="128"/>
        <v>838.2472726489616</v>
      </c>
      <c r="EO140" s="59">
        <f ca="1">AVERAGE(OFFSET($EN$3,0,0,'Données projet'!$E$15+1,1))-AVERAGE(OFFSET($H$3,0,0,'Données projet'!$E$15+1,1))</f>
        <v>364.9836612099819</v>
      </c>
      <c r="EP140" s="59">
        <f t="shared" si="154"/>
        <v>354.75746837578413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17.19504889163818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17.19504889163818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68.895472587542528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68.895472587542528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68.895472587542528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2.4290000000000003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8.9063333333333343</v>
      </c>
      <c r="H141" s="66">
        <f t="shared" si="110"/>
        <v>221.04133333333334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68.914633668795318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306.99999999999994</v>
      </c>
      <c r="O141" s="13">
        <f>N141*VLOOKUP('Données projet'!$B$9,Paramètres!$A$1:$I$89,3,0)*VLOOKUP('Données projet'!$B$9,Paramètres!$A$1:$I$89,5,0)</f>
        <v>277.77359999999993</v>
      </c>
      <c r="P141" s="13">
        <f t="shared" si="141"/>
        <v>66.496288176842356</v>
      </c>
      <c r="Q141" s="20">
        <f t="shared" si="108"/>
        <v>599.60338857466706</v>
      </c>
      <c r="R141" s="59">
        <f t="shared" si="109"/>
        <v>888.95704536024982</v>
      </c>
      <c r="S141" s="59">
        <f ca="1">AVERAGE(OFFSET($R$3,0,0,'Données projet'!$E$9+1,1))-AVERAGE(OFFSET($H$3,0,0,'Données projet'!$E$9+1,1))</f>
        <v>455.60094939086878</v>
      </c>
      <c r="T141" s="59">
        <f t="shared" si="142"/>
        <v>287.49979934947112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63.474997013534683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63.474997013534683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68.914633668795318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349.00000000000017</v>
      </c>
      <c r="AJ141" s="13">
        <f>AI141*VLOOKUP('Données projet'!$B$10,Paramètres!$A$1:$I$89,3,0)*VLOOKUP('Données projet'!$B$10,Paramètres!$A$1:$I$89,5,0)</f>
        <v>272.22000000000014</v>
      </c>
      <c r="AK141" s="13">
        <f t="shared" si="143"/>
        <v>65.320184547527205</v>
      </c>
      <c r="AL141" s="20">
        <f t="shared" si="112"/>
        <v>587.88248808694345</v>
      </c>
      <c r="AM141" s="59">
        <f t="shared" si="113"/>
        <v>877.23614487252621</v>
      </c>
      <c r="AN141" s="59">
        <f ca="1">AVERAGE(OFFSET($AM$3,0,0,'Données projet'!$E$10+1,1))-AVERAGE(OFFSET($H$3,0,0,'Données projet'!$E$10+1,1))</f>
        <v>369.26509132111897</v>
      </c>
      <c r="AO141" s="59">
        <f t="shared" si="144"/>
        <v>350.51628439233525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22.543229188200133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22.543229188200133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68.914633668795318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319</v>
      </c>
      <c r="BE141" s="13">
        <f>BD141*VLOOKUP('Données projet'!$B$11,Paramètres!$A$1:$I$89,3,0)*VLOOKUP('Données projet'!$B$11,Paramètres!$A$1:$I$89,5,0)</f>
        <v>308.53680000000003</v>
      </c>
      <c r="BF141" s="13">
        <f t="shared" si="145"/>
        <v>72.963171684496103</v>
      </c>
      <c r="BG141" s="20">
        <f t="shared" si="115"/>
        <v>664.4457840171641</v>
      </c>
      <c r="BH141" s="59">
        <f t="shared" si="116"/>
        <v>953.79944080274686</v>
      </c>
      <c r="BI141" s="59">
        <f ca="1">AVERAGE(OFFSET($BH$3,0,0,'Données projet'!$E$11+1,1))-AVERAGE(OFFSET($H$3,0,0,'Données projet'!$E$11+1,1))</f>
        <v>433.03147896464901</v>
      </c>
      <c r="BJ141" s="59">
        <f t="shared" si="146"/>
        <v>419.62680748045614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16.627105689677826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16.627105689677826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68.914633668795318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245.99999999999994</v>
      </c>
      <c r="BZ141" s="13">
        <f>BY141*VLOOKUP('Données projet'!$B$12,Paramètres!$A$1:$I$89,3,0)*VLOOKUP('Données projet'!$B$12,Paramètres!$A$1:$I$89,5,0)</f>
        <v>234.09359999999998</v>
      </c>
      <c r="CA141" s="13">
        <f t="shared" si="147"/>
        <v>57.166902703920208</v>
      </c>
      <c r="CB141" s="20">
        <f t="shared" si="118"/>
        <v>507.27870887599425</v>
      </c>
      <c r="CC141" s="59">
        <f t="shared" si="119"/>
        <v>796.63236566157707</v>
      </c>
      <c r="CD141" s="59">
        <f ca="1">AVERAGE(OFFSET($CC$3,0,0,'Données projet'!$E$12+1,1))-AVERAGE(OFFSET($H$3,0,0,'Données projet'!$E$12+1,1))</f>
        <v>464.14483532651036</v>
      </c>
      <c r="CE141" s="59">
        <f t="shared" si="148"/>
        <v>478.54999024966878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49.448675726501634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49.448675726501634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68.914633668795318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249.0000000000002</v>
      </c>
      <c r="CU141" s="17">
        <f>CT141*VLOOKUP('Données projet'!$B$13,Paramètres!$A$1:$I$89,3,0)*VLOOKUP('Données projet'!$B$13,Paramètres!$A$1:$I$89,5,0)</f>
        <v>217.52640000000019</v>
      </c>
      <c r="CV141" s="13">
        <f t="shared" si="149"/>
        <v>53.576907690651304</v>
      </c>
      <c r="CW141" s="20">
        <f t="shared" si="121"/>
        <v>472.17159422788467</v>
      </c>
      <c r="CX141" s="59">
        <f t="shared" si="122"/>
        <v>761.52525101346748</v>
      </c>
      <c r="CY141" s="59">
        <f ca="1">AVERAGE(OFFSET($CX$3,0,0,'Données projet'!$E$13+1,1))-AVERAGE(OFFSET($H$3,0,0,'Données projet'!$E$13+1,1))</f>
        <v>331.14297110116479</v>
      </c>
      <c r="CZ141" s="59">
        <f t="shared" si="150"/>
        <v>397.33434551047685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16.243481851772131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16.243481851772131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68.914633668795318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255.00000000000006</v>
      </c>
      <c r="DP141" s="17">
        <f>DO141*VLOOKUP('Données projet'!$B$14,Paramètres!$A$1:$I$89,3,0)*VLOOKUP('Données projet'!$B$14,Paramètres!$A$1:$I$89,5,0)</f>
        <v>186.96600000000004</v>
      </c>
      <c r="DQ141" s="13">
        <f t="shared" si="151"/>
        <v>46.868551400324648</v>
      </c>
      <c r="DR141" s="20">
        <f t="shared" si="124"/>
        <v>407.26184368889881</v>
      </c>
      <c r="DS141" s="59">
        <f t="shared" si="125"/>
        <v>696.61550047448168</v>
      </c>
      <c r="DT141" s="59">
        <f ca="1">AVERAGE(OFFSET($DS$3,0,0,'Données projet'!$E$14+1,1))-AVERAGE(OFFSET($H$3,0,0,'Données projet'!$E$14+1,1))</f>
        <v>245.16221536020706</v>
      </c>
      <c r="DU141" s="59">
        <f t="shared" si="152"/>
        <v>222.86730804976878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0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68.914633668795318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319</v>
      </c>
      <c r="EK141" s="17">
        <f>EJ141*VLOOKUP('Données projet'!$B$15,Paramètres!$A$1:$I$89,3,0)*VLOOKUP('Données projet'!$B$15,Paramètres!$A$1:$I$89,5,0)</f>
        <v>253.79640000000001</v>
      </c>
      <c r="EL141" s="13">
        <f t="shared" si="153"/>
        <v>61.39816832228076</v>
      </c>
      <c r="EM141" s="20">
        <f t="shared" si="127"/>
        <v>548.96387316130563</v>
      </c>
      <c r="EN141" s="59">
        <f t="shared" si="128"/>
        <v>838.3175299468885</v>
      </c>
      <c r="EO141" s="59">
        <f ca="1">AVERAGE(OFFSET($EN$3,0,0,'Données projet'!$E$15+1,1))-AVERAGE(OFFSET($H$3,0,0,'Données projet'!$E$15+1,1))</f>
        <v>364.9836612099819</v>
      </c>
      <c r="EP141" s="59">
        <f t="shared" si="154"/>
        <v>354.75746837578413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16.857864470817379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16.857864470817379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68.914633668795318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68.914633668795318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68.914633668795318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2.4290000000000003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8.9063333333333343</v>
      </c>
      <c r="H142" s="66">
        <f t="shared" si="110"/>
        <v>221.04133333333334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68.933462348126113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306.99999999999994</v>
      </c>
      <c r="O142" s="13">
        <f>N142*VLOOKUP('Données projet'!$B$9,Paramètres!$A$1:$I$89,3,0)*VLOOKUP('Données projet'!$B$9,Paramètres!$A$1:$I$89,5,0)</f>
        <v>277.77359999999993</v>
      </c>
      <c r="P142" s="13">
        <f t="shared" si="141"/>
        <v>66.496288176842356</v>
      </c>
      <c r="Q142" s="20">
        <f t="shared" si="108"/>
        <v>599.60338857466706</v>
      </c>
      <c r="R142" s="59">
        <f t="shared" si="109"/>
        <v>889.02608385112944</v>
      </c>
      <c r="S142" s="59">
        <f ca="1">AVERAGE(OFFSET($R$3,0,0,'Données projet'!$E$9+1,1))-AVERAGE(OFFSET($H$3,0,0,'Données projet'!$E$9+1,1))</f>
        <v>455.60094939086878</v>
      </c>
      <c r="T142" s="59">
        <f t="shared" si="142"/>
        <v>287.49979934947112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62.230291038024568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62.230291038024568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68.933462348126113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349.00000000000017</v>
      </c>
      <c r="AJ142" s="13">
        <f>AI142*VLOOKUP('Données projet'!$B$10,Paramètres!$A$1:$I$89,3,0)*VLOOKUP('Données projet'!$B$10,Paramètres!$A$1:$I$89,5,0)</f>
        <v>272.22000000000014</v>
      </c>
      <c r="AK142" s="13">
        <f t="shared" si="143"/>
        <v>65.320184547527205</v>
      </c>
      <c r="AL142" s="20">
        <f t="shared" si="112"/>
        <v>587.88248808694345</v>
      </c>
      <c r="AM142" s="59">
        <f t="shared" si="113"/>
        <v>877.30518336340583</v>
      </c>
      <c r="AN142" s="59">
        <f ca="1">AVERAGE(OFFSET($AM$3,0,0,'Données projet'!$E$10+1,1))-AVERAGE(OFFSET($H$3,0,0,'Données projet'!$E$10+1,1))</f>
        <v>369.26509132111897</v>
      </c>
      <c r="AO142" s="59">
        <f t="shared" si="144"/>
        <v>350.51628439233525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22.101170213831633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22.101170213831633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68.933462348126113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319</v>
      </c>
      <c r="BE142" s="13">
        <f>BD142*VLOOKUP('Données projet'!$B$11,Paramètres!$A$1:$I$89,3,0)*VLOOKUP('Données projet'!$B$11,Paramètres!$A$1:$I$89,5,0)</f>
        <v>308.53680000000003</v>
      </c>
      <c r="BF142" s="13">
        <f t="shared" si="145"/>
        <v>72.963171684496103</v>
      </c>
      <c r="BG142" s="20">
        <f t="shared" si="115"/>
        <v>664.4457840171641</v>
      </c>
      <c r="BH142" s="59">
        <f t="shared" si="116"/>
        <v>953.86847929362648</v>
      </c>
      <c r="BI142" s="59">
        <f ca="1">AVERAGE(OFFSET($BH$3,0,0,'Données projet'!$E$11+1,1))-AVERAGE(OFFSET($H$3,0,0,'Données projet'!$E$11+1,1))</f>
        <v>433.03147896464901</v>
      </c>
      <c r="BJ142" s="59">
        <f t="shared" si="146"/>
        <v>419.62680748045614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16.301058288636323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16.301058288636323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68.933462348126113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245.99999999999994</v>
      </c>
      <c r="BZ142" s="13">
        <f>BY142*VLOOKUP('Données projet'!$B$12,Paramètres!$A$1:$I$89,3,0)*VLOOKUP('Données projet'!$B$12,Paramètres!$A$1:$I$89,5,0)</f>
        <v>234.09359999999998</v>
      </c>
      <c r="CA142" s="13">
        <f t="shared" si="147"/>
        <v>57.166902703920208</v>
      </c>
      <c r="CB142" s="20">
        <f t="shared" si="118"/>
        <v>507.27870887599425</v>
      </c>
      <c r="CC142" s="59">
        <f t="shared" si="119"/>
        <v>796.70140415245669</v>
      </c>
      <c r="CD142" s="59">
        <f ca="1">AVERAGE(OFFSET($CC$3,0,0,'Données projet'!$E$12+1,1))-AVERAGE(OFFSET($H$3,0,0,'Données projet'!$E$12+1,1))</f>
        <v>464.14483532651036</v>
      </c>
      <c r="CE142" s="59">
        <f t="shared" si="148"/>
        <v>478.54999024966878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48.479017356219003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48.479017356219003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68.933462348126113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249.0000000000002</v>
      </c>
      <c r="CU142" s="17">
        <f>CT142*VLOOKUP('Données projet'!$B$13,Paramètres!$A$1:$I$89,3,0)*VLOOKUP('Données projet'!$B$13,Paramètres!$A$1:$I$89,5,0)</f>
        <v>217.52640000000019</v>
      </c>
      <c r="CV142" s="13">
        <f t="shared" si="149"/>
        <v>53.576907690651304</v>
      </c>
      <c r="CW142" s="20">
        <f t="shared" si="121"/>
        <v>472.17159422788467</v>
      </c>
      <c r="CX142" s="59">
        <f t="shared" si="122"/>
        <v>761.5942895043471</v>
      </c>
      <c r="CY142" s="59">
        <f ca="1">AVERAGE(OFFSET($CX$3,0,0,'Données projet'!$E$13+1,1))-AVERAGE(OFFSET($H$3,0,0,'Données projet'!$E$13+1,1))</f>
        <v>331.14297110116479</v>
      </c>
      <c r="CZ142" s="59">
        <f t="shared" si="150"/>
        <v>397.33434551047685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15.924957080204519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15.924957080204519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68.933462348126113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255.00000000000006</v>
      </c>
      <c r="DP142" s="17">
        <f>DO142*VLOOKUP('Données projet'!$B$14,Paramètres!$A$1:$I$89,3,0)*VLOOKUP('Données projet'!$B$14,Paramètres!$A$1:$I$89,5,0)</f>
        <v>186.96600000000004</v>
      </c>
      <c r="DQ142" s="13">
        <f t="shared" si="151"/>
        <v>46.868551400324648</v>
      </c>
      <c r="DR142" s="20">
        <f t="shared" si="124"/>
        <v>407.26184368889881</v>
      </c>
      <c r="DS142" s="59">
        <f t="shared" si="125"/>
        <v>696.6845389653613</v>
      </c>
      <c r="DT142" s="59">
        <f ca="1">AVERAGE(OFFSET($DS$3,0,0,'Données projet'!$E$14+1,1))-AVERAGE(OFFSET($H$3,0,0,'Données projet'!$E$14+1,1))</f>
        <v>245.16221536020706</v>
      </c>
      <c r="DU142" s="59">
        <f t="shared" si="152"/>
        <v>222.86730804976878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0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68.933462348126113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319</v>
      </c>
      <c r="EK142" s="17">
        <f>EJ142*VLOOKUP('Données projet'!$B$15,Paramètres!$A$1:$I$89,3,0)*VLOOKUP('Données projet'!$B$15,Paramètres!$A$1:$I$89,5,0)</f>
        <v>253.79640000000001</v>
      </c>
      <c r="EL142" s="13">
        <f t="shared" si="153"/>
        <v>61.39816832228076</v>
      </c>
      <c r="EM142" s="20">
        <f t="shared" si="127"/>
        <v>548.96387316130563</v>
      </c>
      <c r="EN142" s="59">
        <f t="shared" si="128"/>
        <v>838.38656843776812</v>
      </c>
      <c r="EO142" s="59">
        <f ca="1">AVERAGE(OFFSET($EN$3,0,0,'Données projet'!$E$15+1,1))-AVERAGE(OFFSET($H$3,0,0,'Données projet'!$E$15+1,1))</f>
        <v>364.9836612099819</v>
      </c>
      <c r="EP142" s="59">
        <f t="shared" si="154"/>
        <v>354.75746837578413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16.527292030826686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16.527292030826686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68.933462348126113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68.933462348126113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68.933462348126113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2.4290000000000003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8.9063333333333343</v>
      </c>
      <c r="H143" s="66">
        <f t="shared" si="110"/>
        <v>221.04133333333334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68.951964391965149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306.99999999999994</v>
      </c>
      <c r="O143" s="13">
        <f>N143*VLOOKUP('Données projet'!$B$9,Paramètres!$A$1:$I$89,3,0)*VLOOKUP('Données projet'!$B$9,Paramètres!$A$1:$I$89,5,0)</f>
        <v>277.77359999999993</v>
      </c>
      <c r="P143" s="13">
        <f t="shared" si="141"/>
        <v>66.496288176842356</v>
      </c>
      <c r="Q143" s="20">
        <f t="shared" si="108"/>
        <v>599.60338857466706</v>
      </c>
      <c r="R143" s="59">
        <f t="shared" si="109"/>
        <v>889.09392467853922</v>
      </c>
      <c r="S143" s="59">
        <f ca="1">AVERAGE(OFFSET($R$3,0,0,'Données projet'!$E$9+1,1))-AVERAGE(OFFSET($H$3,0,0,'Données projet'!$E$9+1,1))</f>
        <v>455.60094939086878</v>
      </c>
      <c r="T143" s="59">
        <f t="shared" si="142"/>
        <v>287.49979934947112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61.009992987498521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61.009992987498521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68.951964391965149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349.00000000000017</v>
      </c>
      <c r="AJ143" s="13">
        <f>AI143*VLOOKUP('Données projet'!$B$10,Paramètres!$A$1:$I$89,3,0)*VLOOKUP('Données projet'!$B$10,Paramètres!$A$1:$I$89,5,0)</f>
        <v>272.22000000000014</v>
      </c>
      <c r="AK143" s="13">
        <f t="shared" si="143"/>
        <v>65.320184547527205</v>
      </c>
      <c r="AL143" s="20">
        <f t="shared" si="112"/>
        <v>587.88248808694345</v>
      </c>
      <c r="AM143" s="59">
        <f t="shared" si="113"/>
        <v>877.37302419081561</v>
      </c>
      <c r="AN143" s="59">
        <f ca="1">AVERAGE(OFFSET($AM$3,0,0,'Données projet'!$E$10+1,1))-AVERAGE(OFFSET($H$3,0,0,'Données projet'!$E$10+1,1))</f>
        <v>369.26509132111897</v>
      </c>
      <c r="AO143" s="59">
        <f t="shared" si="144"/>
        <v>350.51628439233525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21.667779746321148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21.667779746321148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68.951964391965149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319</v>
      </c>
      <c r="BE143" s="13">
        <f>BD143*VLOOKUP('Données projet'!$B$11,Paramètres!$A$1:$I$89,3,0)*VLOOKUP('Données projet'!$B$11,Paramètres!$A$1:$I$89,5,0)</f>
        <v>308.53680000000003</v>
      </c>
      <c r="BF143" s="13">
        <f t="shared" si="145"/>
        <v>72.963171684496103</v>
      </c>
      <c r="BG143" s="20">
        <f t="shared" si="115"/>
        <v>664.4457840171641</v>
      </c>
      <c r="BH143" s="59">
        <f t="shared" si="116"/>
        <v>953.93632012103626</v>
      </c>
      <c r="BI143" s="59">
        <f ca="1">AVERAGE(OFFSET($BH$3,0,0,'Données projet'!$E$11+1,1))-AVERAGE(OFFSET($H$3,0,0,'Données projet'!$E$11+1,1))</f>
        <v>433.03147896464901</v>
      </c>
      <c r="BJ143" s="59">
        <f t="shared" si="146"/>
        <v>419.62680748045614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15.981404478259964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15.981404478259964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68.951964391965149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245.99999999999994</v>
      </c>
      <c r="BZ143" s="13">
        <f>BY143*VLOOKUP('Données projet'!$B$12,Paramètres!$A$1:$I$89,3,0)*VLOOKUP('Données projet'!$B$12,Paramètres!$A$1:$I$89,5,0)</f>
        <v>234.09359999999998</v>
      </c>
      <c r="CA143" s="13">
        <f t="shared" si="147"/>
        <v>57.166902703920208</v>
      </c>
      <c r="CB143" s="20">
        <f t="shared" si="118"/>
        <v>507.27870887599425</v>
      </c>
      <c r="CC143" s="59">
        <f t="shared" si="119"/>
        <v>796.76924497986647</v>
      </c>
      <c r="CD143" s="59">
        <f ca="1">AVERAGE(OFFSET($CC$3,0,0,'Données projet'!$E$12+1,1))-AVERAGE(OFFSET($H$3,0,0,'Données projet'!$E$12+1,1))</f>
        <v>464.14483532651036</v>
      </c>
      <c r="CE143" s="59">
        <f t="shared" si="148"/>
        <v>478.54999024966878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47.528373395144413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47.528373395144413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68.951964391965149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249.0000000000002</v>
      </c>
      <c r="CU143" s="17">
        <f>CT143*VLOOKUP('Données projet'!$B$13,Paramètres!$A$1:$I$89,3,0)*VLOOKUP('Données projet'!$B$13,Paramètres!$A$1:$I$89,5,0)</f>
        <v>217.52640000000019</v>
      </c>
      <c r="CV143" s="13">
        <f t="shared" si="149"/>
        <v>53.576907690651304</v>
      </c>
      <c r="CW143" s="20">
        <f t="shared" si="121"/>
        <v>472.17159422788467</v>
      </c>
      <c r="CX143" s="59">
        <f t="shared" si="122"/>
        <v>761.66213033175688</v>
      </c>
      <c r="CY143" s="59">
        <f ca="1">AVERAGE(OFFSET($CX$3,0,0,'Données projet'!$E$13+1,1))-AVERAGE(OFFSET($H$3,0,0,'Données projet'!$E$13+1,1))</f>
        <v>331.14297110116479</v>
      </c>
      <c r="CZ143" s="59">
        <f t="shared" si="150"/>
        <v>397.33434551047685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15.612678385126422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15.612678385126422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68.951964391965149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255.00000000000006</v>
      </c>
      <c r="DP143" s="17">
        <f>DO143*VLOOKUP('Données projet'!$B$14,Paramètres!$A$1:$I$89,3,0)*VLOOKUP('Données projet'!$B$14,Paramètres!$A$1:$I$89,5,0)</f>
        <v>186.96600000000004</v>
      </c>
      <c r="DQ143" s="13">
        <f t="shared" si="151"/>
        <v>46.868551400324648</v>
      </c>
      <c r="DR143" s="20">
        <f t="shared" si="124"/>
        <v>407.26184368889881</v>
      </c>
      <c r="DS143" s="59">
        <f t="shared" si="125"/>
        <v>696.75237979277108</v>
      </c>
      <c r="DT143" s="59">
        <f ca="1">AVERAGE(OFFSET($DS$3,0,0,'Données projet'!$E$14+1,1))-AVERAGE(OFFSET($H$3,0,0,'Données projet'!$E$14+1,1))</f>
        <v>245.16221536020706</v>
      </c>
      <c r="DU143" s="59">
        <f t="shared" si="152"/>
        <v>222.86730804976878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0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68.951964391965149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319</v>
      </c>
      <c r="EK143" s="17">
        <f>EJ143*VLOOKUP('Données projet'!$B$15,Paramètres!$A$1:$I$89,3,0)*VLOOKUP('Données projet'!$B$15,Paramètres!$A$1:$I$89,5,0)</f>
        <v>253.79640000000001</v>
      </c>
      <c r="EL143" s="13">
        <f t="shared" si="153"/>
        <v>61.39816832228076</v>
      </c>
      <c r="EM143" s="20">
        <f t="shared" si="127"/>
        <v>548.96387316130563</v>
      </c>
      <c r="EN143" s="59">
        <f t="shared" si="128"/>
        <v>838.4544092651779</v>
      </c>
      <c r="EO143" s="59">
        <f ca="1">AVERAGE(OFFSET($EN$3,0,0,'Données projet'!$E$15+1,1))-AVERAGE(OFFSET($H$3,0,0,'Données projet'!$E$15+1,1))</f>
        <v>364.9836612099819</v>
      </c>
      <c r="EP143" s="59">
        <f t="shared" si="154"/>
        <v>354.75746837578413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16.203201914754931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16.203201914754931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68.951964391965149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68.951964391965149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68.951964391965149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2.4290000000000003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8.9063333333333343</v>
      </c>
      <c r="H144" s="66">
        <f t="shared" si="110"/>
        <v>221.04133333333334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68.970145466707947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306.99999999999994</v>
      </c>
      <c r="O144" s="13">
        <f>N144*VLOOKUP('Données projet'!$B$9,Paramètres!$A$1:$I$89,3,0)*VLOOKUP('Données projet'!$B$9,Paramètres!$A$1:$I$89,5,0)</f>
        <v>277.77359999999993</v>
      </c>
      <c r="P144" s="13">
        <f t="shared" si="141"/>
        <v>66.496288176842356</v>
      </c>
      <c r="Q144" s="20">
        <f t="shared" si="108"/>
        <v>599.60338857466706</v>
      </c>
      <c r="R144" s="59">
        <f t="shared" si="109"/>
        <v>889.16058861926285</v>
      </c>
      <c r="S144" s="59">
        <f ca="1">AVERAGE(OFFSET($R$3,0,0,'Données projet'!$E$9+1,1))-AVERAGE(OFFSET($H$3,0,0,'Données projet'!$E$9+1,1))</f>
        <v>455.60094939086878</v>
      </c>
      <c r="T144" s="59">
        <f t="shared" si="142"/>
        <v>287.49979934947112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59.813624237434979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59.813624237434979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68.970145466707947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349.00000000000017</v>
      </c>
      <c r="AJ144" s="13">
        <f>AI144*VLOOKUP('Données projet'!$B$10,Paramètres!$A$1:$I$89,3,0)*VLOOKUP('Données projet'!$B$10,Paramètres!$A$1:$I$89,5,0)</f>
        <v>272.22000000000014</v>
      </c>
      <c r="AK144" s="13">
        <f t="shared" si="143"/>
        <v>65.320184547527205</v>
      </c>
      <c r="AL144" s="20">
        <f t="shared" si="112"/>
        <v>587.88248808694345</v>
      </c>
      <c r="AM144" s="59">
        <f t="shared" si="113"/>
        <v>877.43968813153924</v>
      </c>
      <c r="AN144" s="59">
        <f ca="1">AVERAGE(OFFSET($AM$3,0,0,'Données projet'!$E$10+1,1))-AVERAGE(OFFSET($H$3,0,0,'Données projet'!$E$10+1,1))</f>
        <v>369.26509132111897</v>
      </c>
      <c r="AO144" s="59">
        <f t="shared" si="144"/>
        <v>350.51628439233525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21.242887801536462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21.242887801536462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68.970145466707947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319</v>
      </c>
      <c r="BE144" s="13">
        <f>BD144*VLOOKUP('Données projet'!$B$11,Paramètres!$A$1:$I$89,3,0)*VLOOKUP('Données projet'!$B$11,Paramètres!$A$1:$I$89,5,0)</f>
        <v>308.53680000000003</v>
      </c>
      <c r="BF144" s="13">
        <f t="shared" si="145"/>
        <v>72.963171684496103</v>
      </c>
      <c r="BG144" s="20">
        <f t="shared" si="115"/>
        <v>664.4457840171641</v>
      </c>
      <c r="BH144" s="59">
        <f t="shared" si="116"/>
        <v>954.00298406175989</v>
      </c>
      <c r="BI144" s="59">
        <f ca="1">AVERAGE(OFFSET($BH$3,0,0,'Données projet'!$E$11+1,1))-AVERAGE(OFFSET($H$3,0,0,'Données projet'!$E$11+1,1))</f>
        <v>433.03147896464901</v>
      </c>
      <c r="BJ144" s="59">
        <f t="shared" si="146"/>
        <v>419.62680748045614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15.668018884135513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15.668018884135513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68.970145466707947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245.99999999999994</v>
      </c>
      <c r="BZ144" s="13">
        <f>BY144*VLOOKUP('Données projet'!$B$12,Paramètres!$A$1:$I$89,3,0)*VLOOKUP('Données projet'!$B$12,Paramètres!$A$1:$I$89,5,0)</f>
        <v>234.09359999999998</v>
      </c>
      <c r="CA144" s="13">
        <f t="shared" si="147"/>
        <v>57.166902703920208</v>
      </c>
      <c r="CB144" s="20">
        <f t="shared" si="118"/>
        <v>507.27870887599425</v>
      </c>
      <c r="CC144" s="59">
        <f t="shared" si="119"/>
        <v>796.8359089205901</v>
      </c>
      <c r="CD144" s="59">
        <f ca="1">AVERAGE(OFFSET($CC$3,0,0,'Données projet'!$E$12+1,1))-AVERAGE(OFFSET($H$3,0,0,'Données projet'!$E$12+1,1))</f>
        <v>464.14483532651036</v>
      </c>
      <c r="CE144" s="59">
        <f t="shared" si="148"/>
        <v>478.54999024966878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46.59637098231093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46.59637098231093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68.970145466707947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249.0000000000002</v>
      </c>
      <c r="CU144" s="17">
        <f>CT144*VLOOKUP('Données projet'!$B$13,Paramètres!$A$1:$I$89,3,0)*VLOOKUP('Données projet'!$B$13,Paramètres!$A$1:$I$89,5,0)</f>
        <v>217.52640000000019</v>
      </c>
      <c r="CV144" s="13">
        <f t="shared" si="149"/>
        <v>53.576907690651304</v>
      </c>
      <c r="CW144" s="20">
        <f t="shared" si="121"/>
        <v>472.17159422788467</v>
      </c>
      <c r="CX144" s="59">
        <f t="shared" si="122"/>
        <v>761.72879427248051</v>
      </c>
      <c r="CY144" s="59">
        <f ca="1">AVERAGE(OFFSET($CX$3,0,0,'Données projet'!$E$13+1,1))-AVERAGE(OFFSET($H$3,0,0,'Données projet'!$E$13+1,1))</f>
        <v>331.14297110116479</v>
      </c>
      <c r="CZ144" s="59">
        <f t="shared" si="150"/>
        <v>397.33434551047685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15.306523284787611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15.306523284787611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68.970145466707947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255.00000000000006</v>
      </c>
      <c r="DP144" s="17">
        <f>DO144*VLOOKUP('Données projet'!$B$14,Paramètres!$A$1:$I$89,3,0)*VLOOKUP('Données projet'!$B$14,Paramètres!$A$1:$I$89,5,0)</f>
        <v>186.96600000000004</v>
      </c>
      <c r="DQ144" s="13">
        <f t="shared" si="151"/>
        <v>46.868551400324648</v>
      </c>
      <c r="DR144" s="20">
        <f t="shared" si="124"/>
        <v>407.26184368889881</v>
      </c>
      <c r="DS144" s="59">
        <f t="shared" si="125"/>
        <v>696.81904373349471</v>
      </c>
      <c r="DT144" s="59">
        <f ca="1">AVERAGE(OFFSET($DS$3,0,0,'Données projet'!$E$14+1,1))-AVERAGE(OFFSET($H$3,0,0,'Données projet'!$E$14+1,1))</f>
        <v>245.16221536020706</v>
      </c>
      <c r="DU144" s="59">
        <f t="shared" si="152"/>
        <v>222.86730804976878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0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68.970145466707947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319</v>
      </c>
      <c r="EK144" s="17">
        <f>EJ144*VLOOKUP('Données projet'!$B$15,Paramètres!$A$1:$I$89,3,0)*VLOOKUP('Données projet'!$B$15,Paramètres!$A$1:$I$89,5,0)</f>
        <v>253.79640000000001</v>
      </c>
      <c r="EL144" s="13">
        <f t="shared" si="153"/>
        <v>61.39816832228076</v>
      </c>
      <c r="EM144" s="20">
        <f t="shared" si="127"/>
        <v>548.96387316130563</v>
      </c>
      <c r="EN144" s="59">
        <f t="shared" si="128"/>
        <v>838.52107320590153</v>
      </c>
      <c r="EO144" s="59">
        <f ca="1">AVERAGE(OFFSET($EN$3,0,0,'Données projet'!$E$15+1,1))-AVERAGE(OFFSET($H$3,0,0,'Données projet'!$E$15+1,1))</f>
        <v>364.9836612099819</v>
      </c>
      <c r="EP144" s="59">
        <f t="shared" si="154"/>
        <v>354.75746837578413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15.885467008183893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15.885467008183893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68.970145466707947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68.970145466707947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68.970145466707947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2.4290000000000003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8.9063333333333343</v>
      </c>
      <c r="H145" s="66">
        <f t="shared" si="110"/>
        <v>221.04133333333334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68.988011140450752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306.99999999999994</v>
      </c>
      <c r="O145" s="13">
        <f>N145*VLOOKUP('Données projet'!$B$9,Paramètres!$A$1:$I$89,3,0)*VLOOKUP('Données projet'!$B$9,Paramètres!$A$1:$I$89,5,0)</f>
        <v>277.77359999999993</v>
      </c>
      <c r="P145" s="13">
        <f t="shared" si="141"/>
        <v>66.496288176842356</v>
      </c>
      <c r="Q145" s="20">
        <f t="shared" si="108"/>
        <v>599.60338857466706</v>
      </c>
      <c r="R145" s="59">
        <f t="shared" si="109"/>
        <v>889.22609608965308</v>
      </c>
      <c r="S145" s="59">
        <f ca="1">AVERAGE(OFFSET($R$3,0,0,'Données projet'!$E$9+1,1))-AVERAGE(OFFSET($H$3,0,0,'Données projet'!$E$9+1,1))</f>
        <v>455.60094939086878</v>
      </c>
      <c r="T145" s="59">
        <f t="shared" si="142"/>
        <v>287.49979934947112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58.640715548847297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58.640715548847297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68.988011140450752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349.00000000000017</v>
      </c>
      <c r="AJ145" s="13">
        <f>AI145*VLOOKUP('Données projet'!$B$10,Paramètres!$A$1:$I$89,3,0)*VLOOKUP('Données projet'!$B$10,Paramètres!$A$1:$I$89,5,0)</f>
        <v>272.22000000000014</v>
      </c>
      <c r="AK145" s="13">
        <f t="shared" si="143"/>
        <v>65.320184547527205</v>
      </c>
      <c r="AL145" s="20">
        <f t="shared" si="112"/>
        <v>587.88248808694345</v>
      </c>
      <c r="AM145" s="59">
        <f t="shared" si="113"/>
        <v>877.50519560192947</v>
      </c>
      <c r="AN145" s="59">
        <f ca="1">AVERAGE(OFFSET($AM$3,0,0,'Données projet'!$E$10+1,1))-AVERAGE(OFFSET($H$3,0,0,'Données projet'!$E$10+1,1))</f>
        <v>369.26509132111897</v>
      </c>
      <c r="AO145" s="59">
        <f t="shared" si="144"/>
        <v>350.51628439233525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20.826327728630506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20.826327728630506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68.988011140450752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319</v>
      </c>
      <c r="BE145" s="13">
        <f>BD145*VLOOKUP('Données projet'!$B$11,Paramètres!$A$1:$I$89,3,0)*VLOOKUP('Données projet'!$B$11,Paramètres!$A$1:$I$89,5,0)</f>
        <v>308.53680000000003</v>
      </c>
      <c r="BF145" s="13">
        <f t="shared" si="145"/>
        <v>72.963171684496103</v>
      </c>
      <c r="BG145" s="20">
        <f t="shared" si="115"/>
        <v>664.4457840171641</v>
      </c>
      <c r="BH145" s="59">
        <f t="shared" si="116"/>
        <v>954.06849153215012</v>
      </c>
      <c r="BI145" s="59">
        <f ca="1">AVERAGE(OFFSET($BH$3,0,0,'Données projet'!$E$11+1,1))-AVERAGE(OFFSET($H$3,0,0,'Données projet'!$E$11+1,1))</f>
        <v>433.03147896464901</v>
      </c>
      <c r="BJ145" s="59">
        <f t="shared" si="146"/>
        <v>419.62680748045614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15.360778590365504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15.360778590365504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68.988011140450752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245.99999999999994</v>
      </c>
      <c r="BZ145" s="13">
        <f>BY145*VLOOKUP('Données projet'!$B$12,Paramètres!$A$1:$I$89,3,0)*VLOOKUP('Données projet'!$B$12,Paramètres!$A$1:$I$89,5,0)</f>
        <v>234.09359999999998</v>
      </c>
      <c r="CA145" s="13">
        <f t="shared" si="147"/>
        <v>57.166902703920208</v>
      </c>
      <c r="CB145" s="20">
        <f t="shared" si="118"/>
        <v>507.27870887599425</v>
      </c>
      <c r="CC145" s="59">
        <f t="shared" si="119"/>
        <v>796.90141639098033</v>
      </c>
      <c r="CD145" s="59">
        <f ca="1">AVERAGE(OFFSET($CC$3,0,0,'Données projet'!$E$12+1,1))-AVERAGE(OFFSET($H$3,0,0,'Données projet'!$E$12+1,1))</f>
        <v>464.14483532651036</v>
      </c>
      <c r="CE145" s="59">
        <f t="shared" si="148"/>
        <v>478.54999024966878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45.682644568327774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45.682644568327774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68.988011140450752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249.0000000000002</v>
      </c>
      <c r="CU145" s="17">
        <f>CT145*VLOOKUP('Données projet'!$B$13,Paramètres!$A$1:$I$89,3,0)*VLOOKUP('Données projet'!$B$13,Paramètres!$A$1:$I$89,5,0)</f>
        <v>217.52640000000019</v>
      </c>
      <c r="CV145" s="13">
        <f t="shared" si="149"/>
        <v>53.576907690651304</v>
      </c>
      <c r="CW145" s="20">
        <f t="shared" si="121"/>
        <v>472.17159422788467</v>
      </c>
      <c r="CX145" s="59">
        <f t="shared" si="122"/>
        <v>761.79430174287074</v>
      </c>
      <c r="CY145" s="59">
        <f ca="1">AVERAGE(OFFSET($CX$3,0,0,'Données projet'!$E$13+1,1))-AVERAGE(OFFSET($H$3,0,0,'Données projet'!$E$13+1,1))</f>
        <v>331.14297110116479</v>
      </c>
      <c r="CZ145" s="59">
        <f t="shared" si="150"/>
        <v>397.33434551047685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15.00637169923027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15.00637169923027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68.988011140450752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255.00000000000006</v>
      </c>
      <c r="DP145" s="17">
        <f>DO145*VLOOKUP('Données projet'!$B$14,Paramètres!$A$1:$I$89,3,0)*VLOOKUP('Données projet'!$B$14,Paramètres!$A$1:$I$89,5,0)</f>
        <v>186.96600000000004</v>
      </c>
      <c r="DQ145" s="13">
        <f t="shared" si="151"/>
        <v>46.868551400324648</v>
      </c>
      <c r="DR145" s="20">
        <f t="shared" si="124"/>
        <v>407.26184368889881</v>
      </c>
      <c r="DS145" s="59">
        <f t="shared" si="125"/>
        <v>696.88455120388494</v>
      </c>
      <c r="DT145" s="59">
        <f ca="1">AVERAGE(OFFSET($DS$3,0,0,'Données projet'!$E$14+1,1))-AVERAGE(OFFSET($H$3,0,0,'Données projet'!$E$14+1,1))</f>
        <v>245.16221536020706</v>
      </c>
      <c r="DU145" s="59">
        <f t="shared" si="152"/>
        <v>222.86730804976878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0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68.988011140450752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319</v>
      </c>
      <c r="EK145" s="17">
        <f>EJ145*VLOOKUP('Données projet'!$B$15,Paramètres!$A$1:$I$89,3,0)*VLOOKUP('Données projet'!$B$15,Paramètres!$A$1:$I$89,5,0)</f>
        <v>253.79640000000001</v>
      </c>
      <c r="EL145" s="13">
        <f t="shared" si="153"/>
        <v>61.39816832228076</v>
      </c>
      <c r="EM145" s="20">
        <f t="shared" si="127"/>
        <v>548.96387316130563</v>
      </c>
      <c r="EN145" s="59">
        <f t="shared" si="128"/>
        <v>838.58658067629176</v>
      </c>
      <c r="EO145" s="59">
        <f ca="1">AVERAGE(OFFSET($EN$3,0,0,'Données projet'!$E$15+1,1))-AVERAGE(OFFSET($H$3,0,0,'Données projet'!$E$15+1,1))</f>
        <v>364.9836612099819</v>
      </c>
      <c r="EP145" s="59">
        <f t="shared" si="154"/>
        <v>354.75746837578413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15.573962689331555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15.573962689331555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68.988011140450752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68.988011140450752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68.988011140450752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2.4290000000000003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8.9063333333333343</v>
      </c>
      <c r="H146" s="66">
        <f t="shared" si="110"/>
        <v>221.04133333333334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69.005566884695781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306.99999999999994</v>
      </c>
      <c r="O146" s="13">
        <f>N146*VLOOKUP('Données projet'!$B$9,Paramètres!$A$1:$I$89,3,0)*VLOOKUP('Données projet'!$B$9,Paramètres!$A$1:$I$89,5,0)</f>
        <v>277.77359999999993</v>
      </c>
      <c r="P146" s="13">
        <f t="shared" si="141"/>
        <v>66.496288176842356</v>
      </c>
      <c r="Q146" s="20">
        <f t="shared" si="108"/>
        <v>599.60338857466706</v>
      </c>
      <c r="R146" s="59">
        <f t="shared" si="109"/>
        <v>889.29046715188497</v>
      </c>
      <c r="S146" s="59">
        <f ca="1">AVERAGE(OFFSET($R$3,0,0,'Données projet'!$E$9+1,1))-AVERAGE(OFFSET($H$3,0,0,'Données projet'!$E$9+1,1))</f>
        <v>455.60094939086878</v>
      </c>
      <c r="T146" s="59">
        <f t="shared" si="142"/>
        <v>287.49979934947112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57.490806884239156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57.490806884239156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69.005566884695781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349.00000000000017</v>
      </c>
      <c r="AJ146" s="13">
        <f>AI146*VLOOKUP('Données projet'!$B$10,Paramètres!$A$1:$I$89,3,0)*VLOOKUP('Données projet'!$B$10,Paramètres!$A$1:$I$89,5,0)</f>
        <v>272.22000000000014</v>
      </c>
      <c r="AK146" s="13">
        <f t="shared" si="143"/>
        <v>65.320184547527205</v>
      </c>
      <c r="AL146" s="20">
        <f t="shared" si="112"/>
        <v>587.88248808694345</v>
      </c>
      <c r="AM146" s="59">
        <f t="shared" si="113"/>
        <v>877.56956666416136</v>
      </c>
      <c r="AN146" s="59">
        <f ca="1">AVERAGE(OFFSET($AM$3,0,0,'Données projet'!$E$10+1,1))-AVERAGE(OFFSET($H$3,0,0,'Données projet'!$E$10+1,1))</f>
        <v>369.26509132111897</v>
      </c>
      <c r="AO146" s="59">
        <f t="shared" si="144"/>
        <v>350.51628439233525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20.417936144677679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20.417936144677679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69.005566884695781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319</v>
      </c>
      <c r="BE146" s="13">
        <f>BD146*VLOOKUP('Données projet'!$B$11,Paramètres!$A$1:$I$89,3,0)*VLOOKUP('Données projet'!$B$11,Paramètres!$A$1:$I$89,5,0)</f>
        <v>308.53680000000003</v>
      </c>
      <c r="BF146" s="13">
        <f t="shared" si="145"/>
        <v>72.963171684496103</v>
      </c>
      <c r="BG146" s="20">
        <f t="shared" si="115"/>
        <v>664.4457840171641</v>
      </c>
      <c r="BH146" s="59">
        <f t="shared" si="116"/>
        <v>954.132862594382</v>
      </c>
      <c r="BI146" s="59">
        <f ca="1">AVERAGE(OFFSET($BH$3,0,0,'Données projet'!$E$11+1,1))-AVERAGE(OFFSET($H$3,0,0,'Données projet'!$E$11+1,1))</f>
        <v>433.03147896464901</v>
      </c>
      <c r="BJ146" s="59">
        <f t="shared" si="146"/>
        <v>419.62680748045614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15.05956309135825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15.05956309135825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69.005566884695781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245.99999999999994</v>
      </c>
      <c r="BZ146" s="13">
        <f>BY146*VLOOKUP('Données projet'!$B$12,Paramètres!$A$1:$I$89,3,0)*VLOOKUP('Données projet'!$B$12,Paramètres!$A$1:$I$89,5,0)</f>
        <v>234.09359999999998</v>
      </c>
      <c r="CA146" s="13">
        <f t="shared" si="147"/>
        <v>57.166902703920208</v>
      </c>
      <c r="CB146" s="20">
        <f t="shared" si="118"/>
        <v>507.27870887599425</v>
      </c>
      <c r="CC146" s="59">
        <f t="shared" si="119"/>
        <v>796.9657874532121</v>
      </c>
      <c r="CD146" s="59">
        <f ca="1">AVERAGE(OFFSET($CC$3,0,0,'Données projet'!$E$12+1,1))-AVERAGE(OFFSET($H$3,0,0,'Données projet'!$E$12+1,1))</f>
        <v>464.14483532651036</v>
      </c>
      <c r="CE146" s="59">
        <f t="shared" si="148"/>
        <v>478.54999024966878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44.786835772004743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44.786835772004743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69.005566884695781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249.0000000000002</v>
      </c>
      <c r="CU146" s="17">
        <f>CT146*VLOOKUP('Données projet'!$B$13,Paramètres!$A$1:$I$89,3,0)*VLOOKUP('Données projet'!$B$13,Paramètres!$A$1:$I$89,5,0)</f>
        <v>217.52640000000019</v>
      </c>
      <c r="CV146" s="13">
        <f t="shared" si="149"/>
        <v>53.576907690651304</v>
      </c>
      <c r="CW146" s="20">
        <f t="shared" si="121"/>
        <v>472.17159422788467</v>
      </c>
      <c r="CX146" s="59">
        <f t="shared" si="122"/>
        <v>761.85867280510251</v>
      </c>
      <c r="CY146" s="59">
        <f ca="1">AVERAGE(OFFSET($CX$3,0,0,'Données projet'!$E$13+1,1))-AVERAGE(OFFSET($H$3,0,0,'Données projet'!$E$13+1,1))</f>
        <v>331.14297110116479</v>
      </c>
      <c r="CZ146" s="59">
        <f t="shared" si="150"/>
        <v>397.33434551047685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14.712105903191318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14.712105903191318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69.005566884695781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255.00000000000006</v>
      </c>
      <c r="DP146" s="17">
        <f>DO146*VLOOKUP('Données projet'!$B$14,Paramètres!$A$1:$I$89,3,0)*VLOOKUP('Données projet'!$B$14,Paramètres!$A$1:$I$89,5,0)</f>
        <v>186.96600000000004</v>
      </c>
      <c r="DQ146" s="13">
        <f t="shared" si="151"/>
        <v>46.868551400324648</v>
      </c>
      <c r="DR146" s="20">
        <f t="shared" si="124"/>
        <v>407.26184368889881</v>
      </c>
      <c r="DS146" s="59">
        <f t="shared" si="125"/>
        <v>696.9489222661166</v>
      </c>
      <c r="DT146" s="59">
        <f ca="1">AVERAGE(OFFSET($DS$3,0,0,'Données projet'!$E$14+1,1))-AVERAGE(OFFSET($H$3,0,0,'Données projet'!$E$14+1,1))</f>
        <v>245.16221536020706</v>
      </c>
      <c r="DU146" s="59">
        <f t="shared" si="152"/>
        <v>222.86730804976878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0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69.005566884695781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319</v>
      </c>
      <c r="EK146" s="17">
        <f>EJ146*VLOOKUP('Données projet'!$B$15,Paramètres!$A$1:$I$89,3,0)*VLOOKUP('Données projet'!$B$15,Paramètres!$A$1:$I$89,5,0)</f>
        <v>253.79640000000001</v>
      </c>
      <c r="EL146" s="13">
        <f t="shared" si="153"/>
        <v>61.39816832228076</v>
      </c>
      <c r="EM146" s="20">
        <f t="shared" si="127"/>
        <v>548.96387316130563</v>
      </c>
      <c r="EN146" s="59">
        <f t="shared" si="128"/>
        <v>838.65095173852342</v>
      </c>
      <c r="EO146" s="59">
        <f ca="1">AVERAGE(OFFSET($EN$3,0,0,'Données projet'!$E$15+1,1))-AVERAGE(OFFSET($H$3,0,0,'Données projet'!$E$15+1,1))</f>
        <v>364.9836612099819</v>
      </c>
      <c r="EP146" s="59">
        <f t="shared" si="154"/>
        <v>354.75746837578413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15.268566780173037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15.268566780173037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69.005566884695781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69.005566884695781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69.005566884695781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2.4290000000000003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8.9063333333333343</v>
      </c>
      <c r="H147" s="66">
        <f t="shared" si="110"/>
        <v>221.04133333333334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69.022818076026937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306.99999999999994</v>
      </c>
      <c r="O147" s="13">
        <f>N147*VLOOKUP('Données projet'!$B$9,Paramètres!$A$1:$I$89,3,0)*VLOOKUP('Données projet'!$B$9,Paramètres!$A$1:$I$89,5,0)</f>
        <v>277.77359999999993</v>
      </c>
      <c r="P147" s="13">
        <f t="shared" si="141"/>
        <v>66.496288176842356</v>
      </c>
      <c r="Q147" s="20">
        <f t="shared" si="108"/>
        <v>599.60338857466706</v>
      </c>
      <c r="R147" s="59">
        <f t="shared" si="109"/>
        <v>889.35372152009916</v>
      </c>
      <c r="S147" s="59">
        <f ca="1">AVERAGE(OFFSET($R$3,0,0,'Données projet'!$E$9+1,1))-AVERAGE(OFFSET($H$3,0,0,'Données projet'!$E$9+1,1))</f>
        <v>455.60094939086878</v>
      </c>
      <c r="T147" s="59">
        <f t="shared" si="142"/>
        <v>287.49979934947112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56.363447227168955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56.363447227168955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69.022818076026937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349.00000000000017</v>
      </c>
      <c r="AJ147" s="13">
        <f>AI147*VLOOKUP('Données projet'!$B$10,Paramètres!$A$1:$I$89,3,0)*VLOOKUP('Données projet'!$B$10,Paramètres!$A$1:$I$89,5,0)</f>
        <v>272.22000000000014</v>
      </c>
      <c r="AK147" s="13">
        <f t="shared" si="143"/>
        <v>65.320184547527205</v>
      </c>
      <c r="AL147" s="20">
        <f t="shared" si="112"/>
        <v>587.88248808694345</v>
      </c>
      <c r="AM147" s="59">
        <f t="shared" si="113"/>
        <v>877.63282103237555</v>
      </c>
      <c r="AN147" s="59">
        <f ca="1">AVERAGE(OFFSET($AM$3,0,0,'Données projet'!$E$10+1,1))-AVERAGE(OFFSET($H$3,0,0,'Données projet'!$E$10+1,1))</f>
        <v>369.26509132111897</v>
      </c>
      <c r="AO147" s="59">
        <f t="shared" si="144"/>
        <v>350.51628439233525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20.017552870591896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20.017552870591896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69.022818076026937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319</v>
      </c>
      <c r="BE147" s="13">
        <f>BD147*VLOOKUP('Données projet'!$B$11,Paramètres!$A$1:$I$89,3,0)*VLOOKUP('Données projet'!$B$11,Paramètres!$A$1:$I$89,5,0)</f>
        <v>308.53680000000003</v>
      </c>
      <c r="BF147" s="13">
        <f t="shared" si="145"/>
        <v>72.963171684496103</v>
      </c>
      <c r="BG147" s="20">
        <f t="shared" si="115"/>
        <v>664.4457840171641</v>
      </c>
      <c r="BH147" s="59">
        <f t="shared" si="116"/>
        <v>954.19611696259619</v>
      </c>
      <c r="BI147" s="59">
        <f ca="1">AVERAGE(OFFSET($BH$3,0,0,'Données projet'!$E$11+1,1))-AVERAGE(OFFSET($H$3,0,0,'Données projet'!$E$11+1,1))</f>
        <v>433.03147896464901</v>
      </c>
      <c r="BJ147" s="59">
        <f t="shared" si="146"/>
        <v>419.62680748045614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14.764254244563215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14.764254244563215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69.022818076026937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245.99999999999994</v>
      </c>
      <c r="BZ147" s="13">
        <f>BY147*VLOOKUP('Données projet'!$B$12,Paramètres!$A$1:$I$89,3,0)*VLOOKUP('Données projet'!$B$12,Paramètres!$A$1:$I$89,5,0)</f>
        <v>234.09359999999998</v>
      </c>
      <c r="CA147" s="13">
        <f t="shared" si="147"/>
        <v>57.166902703920208</v>
      </c>
      <c r="CB147" s="20">
        <f t="shared" si="118"/>
        <v>507.27870887599425</v>
      </c>
      <c r="CC147" s="59">
        <f t="shared" si="119"/>
        <v>797.02904182142629</v>
      </c>
      <c r="CD147" s="59">
        <f ca="1">AVERAGE(OFFSET($CC$3,0,0,'Données projet'!$E$12+1,1))-AVERAGE(OFFSET($H$3,0,0,'Données projet'!$E$12+1,1))</f>
        <v>464.14483532651036</v>
      </c>
      <c r="CE147" s="59">
        <f t="shared" si="148"/>
        <v>478.54999024966878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43.908593239788196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43.908593239788196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69.022818076026937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249.0000000000002</v>
      </c>
      <c r="CU147" s="17">
        <f>CT147*VLOOKUP('Données projet'!$B$13,Paramètres!$A$1:$I$89,3,0)*VLOOKUP('Données projet'!$B$13,Paramètres!$A$1:$I$89,5,0)</f>
        <v>217.52640000000019</v>
      </c>
      <c r="CV147" s="13">
        <f t="shared" si="149"/>
        <v>53.576907690651304</v>
      </c>
      <c r="CW147" s="20">
        <f t="shared" si="121"/>
        <v>472.17159422788467</v>
      </c>
      <c r="CX147" s="59">
        <f t="shared" si="122"/>
        <v>761.92192717331682</v>
      </c>
      <c r="CY147" s="59">
        <f ca="1">AVERAGE(OFFSET($CX$3,0,0,'Données projet'!$E$13+1,1))-AVERAGE(OFFSET($H$3,0,0,'Données projet'!$E$13+1,1))</f>
        <v>331.14297110116479</v>
      </c>
      <c r="CZ147" s="59">
        <f t="shared" si="150"/>
        <v>397.33434551047685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14.423610479928278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14.423610479928278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69.022818076026937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255.00000000000006</v>
      </c>
      <c r="DP147" s="17">
        <f>DO147*VLOOKUP('Données projet'!$B$14,Paramètres!$A$1:$I$89,3,0)*VLOOKUP('Données projet'!$B$14,Paramètres!$A$1:$I$89,5,0)</f>
        <v>186.96600000000004</v>
      </c>
      <c r="DQ147" s="13">
        <f t="shared" si="151"/>
        <v>46.868551400324648</v>
      </c>
      <c r="DR147" s="20">
        <f t="shared" si="124"/>
        <v>407.26184368889881</v>
      </c>
      <c r="DS147" s="59">
        <f t="shared" si="125"/>
        <v>697.0121766343309</v>
      </c>
      <c r="DT147" s="59">
        <f ca="1">AVERAGE(OFFSET($DS$3,0,0,'Données projet'!$E$14+1,1))-AVERAGE(OFFSET($H$3,0,0,'Données projet'!$E$14+1,1))</f>
        <v>245.16221536020706</v>
      </c>
      <c r="DU147" s="59">
        <f t="shared" si="152"/>
        <v>222.86730804976878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0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69.022818076026937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319</v>
      </c>
      <c r="EK147" s="17">
        <f>EJ147*VLOOKUP('Données projet'!$B$15,Paramètres!$A$1:$I$89,3,0)*VLOOKUP('Données projet'!$B$15,Paramètres!$A$1:$I$89,5,0)</f>
        <v>253.79640000000001</v>
      </c>
      <c r="EL147" s="13">
        <f t="shared" si="153"/>
        <v>61.39816832228076</v>
      </c>
      <c r="EM147" s="20">
        <f t="shared" si="127"/>
        <v>548.96387316130563</v>
      </c>
      <c r="EN147" s="59">
        <f t="shared" si="128"/>
        <v>838.71420610673772</v>
      </c>
      <c r="EO147" s="59">
        <f ca="1">AVERAGE(OFFSET($EN$3,0,0,'Données projet'!$E$15+1,1))-AVERAGE(OFFSET($H$3,0,0,'Données projet'!$E$15+1,1))</f>
        <v>364.9836612099819</v>
      </c>
      <c r="EP147" s="59">
        <f t="shared" si="154"/>
        <v>354.75746837578413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14.969159498520007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14.969159498520007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69.022818076026937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69.022818076026937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69.022818076026937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2.4290000000000003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8.9063333333333343</v>
      </c>
      <c r="H148" s="66">
        <f t="shared" si="110"/>
        <v>221.04133333333334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69.039769997756366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306.99999999999994</v>
      </c>
      <c r="O148" s="13">
        <f>N148*VLOOKUP('Données projet'!$B$9,Paramètres!$A$1:$I$89,3,0)*VLOOKUP('Données projet'!$B$9,Paramètres!$A$1:$I$89,5,0)</f>
        <v>277.77359999999993</v>
      </c>
      <c r="P148" s="13">
        <f t="shared" si="141"/>
        <v>66.496288176842356</v>
      </c>
      <c r="Q148" s="20">
        <f t="shared" si="108"/>
        <v>599.60338857466706</v>
      </c>
      <c r="R148" s="59">
        <f t="shared" si="109"/>
        <v>889.41587856644037</v>
      </c>
      <c r="S148" s="59">
        <f ca="1">AVERAGE(OFFSET($R$3,0,0,'Données projet'!$E$9+1,1))-AVERAGE(OFFSET($H$3,0,0,'Données projet'!$E$9+1,1))</f>
        <v>455.60094939086878</v>
      </c>
      <c r="T148" s="59">
        <f t="shared" si="142"/>
        <v>287.49979934947112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55.258194405352405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55.258194405352405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69.039769997756366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349.00000000000017</v>
      </c>
      <c r="AJ148" s="13">
        <f>AI148*VLOOKUP('Données projet'!$B$10,Paramètres!$A$1:$I$89,3,0)*VLOOKUP('Données projet'!$B$10,Paramètres!$A$1:$I$89,5,0)</f>
        <v>272.22000000000014</v>
      </c>
      <c r="AK148" s="13">
        <f t="shared" si="143"/>
        <v>65.320184547527205</v>
      </c>
      <c r="AL148" s="20">
        <f t="shared" si="112"/>
        <v>587.88248808694345</v>
      </c>
      <c r="AM148" s="59">
        <f t="shared" si="113"/>
        <v>877.69497807871676</v>
      </c>
      <c r="AN148" s="59">
        <f ca="1">AVERAGE(OFFSET($AM$3,0,0,'Données projet'!$E$10+1,1))-AVERAGE(OFFSET($H$3,0,0,'Données projet'!$E$10+1,1))</f>
        <v>369.26509132111897</v>
      </c>
      <c r="AO148" s="59">
        <f t="shared" si="144"/>
        <v>350.51628439233525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19.625020868301252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19.625020868301252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69.039769997756366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319</v>
      </c>
      <c r="BE148" s="13">
        <f>BD148*VLOOKUP('Données projet'!$B$11,Paramètres!$A$1:$I$89,3,0)*VLOOKUP('Données projet'!$B$11,Paramètres!$A$1:$I$89,5,0)</f>
        <v>308.53680000000003</v>
      </c>
      <c r="BF148" s="13">
        <f t="shared" si="145"/>
        <v>72.963171684496103</v>
      </c>
      <c r="BG148" s="20">
        <f t="shared" si="115"/>
        <v>664.4457840171641</v>
      </c>
      <c r="BH148" s="59">
        <f t="shared" si="116"/>
        <v>954.25827400893741</v>
      </c>
      <c r="BI148" s="59">
        <f ca="1">AVERAGE(OFFSET($BH$3,0,0,'Données projet'!$E$11+1,1))-AVERAGE(OFFSET($H$3,0,0,'Données projet'!$E$11+1,1))</f>
        <v>433.03147896464901</v>
      </c>
      <c r="BJ148" s="59">
        <f t="shared" si="146"/>
        <v>419.62680748045614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14.47473622413322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14.47473622413322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69.039769997756366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245.99999999999994</v>
      </c>
      <c r="BZ148" s="13">
        <f>BY148*VLOOKUP('Données projet'!$B$12,Paramètres!$A$1:$I$89,3,0)*VLOOKUP('Données projet'!$B$12,Paramètres!$A$1:$I$89,5,0)</f>
        <v>234.09359999999998</v>
      </c>
      <c r="CA148" s="13">
        <f t="shared" si="147"/>
        <v>57.166902703920208</v>
      </c>
      <c r="CB148" s="20">
        <f t="shared" si="118"/>
        <v>507.27870887599425</v>
      </c>
      <c r="CC148" s="59">
        <f t="shared" si="119"/>
        <v>797.09119886776762</v>
      </c>
      <c r="CD148" s="59">
        <f ca="1">AVERAGE(OFFSET($CC$3,0,0,'Données projet'!$E$12+1,1))-AVERAGE(OFFSET($H$3,0,0,'Données projet'!$E$12+1,1))</f>
        <v>464.14483532651036</v>
      </c>
      <c r="CE148" s="59">
        <f t="shared" si="148"/>
        <v>478.54999024966878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43.047572507953362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43.047572507953362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69.039769997756366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249.0000000000002</v>
      </c>
      <c r="CU148" s="17">
        <f>CT148*VLOOKUP('Données projet'!$B$13,Paramètres!$A$1:$I$89,3,0)*VLOOKUP('Données projet'!$B$13,Paramètres!$A$1:$I$89,5,0)</f>
        <v>217.52640000000019</v>
      </c>
      <c r="CV148" s="13">
        <f t="shared" si="149"/>
        <v>53.576907690651304</v>
      </c>
      <c r="CW148" s="20">
        <f t="shared" si="121"/>
        <v>472.17159422788467</v>
      </c>
      <c r="CX148" s="59">
        <f t="shared" si="122"/>
        <v>761.98408421965803</v>
      </c>
      <c r="CY148" s="59">
        <f ca="1">AVERAGE(OFFSET($CX$3,0,0,'Données projet'!$E$13+1,1))-AVERAGE(OFFSET($H$3,0,0,'Données projet'!$E$13+1,1))</f>
        <v>331.14297110116479</v>
      </c>
      <c r="CZ148" s="59">
        <f t="shared" si="150"/>
        <v>397.33434551047685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14.140772275950594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14.140772275950594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69.039769997756366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255.00000000000006</v>
      </c>
      <c r="DP148" s="17">
        <f>DO148*VLOOKUP('Données projet'!$B$14,Paramètres!$A$1:$I$89,3,0)*VLOOKUP('Données projet'!$B$14,Paramètres!$A$1:$I$89,5,0)</f>
        <v>186.96600000000004</v>
      </c>
      <c r="DQ148" s="13">
        <f t="shared" si="151"/>
        <v>46.868551400324648</v>
      </c>
      <c r="DR148" s="20">
        <f t="shared" si="124"/>
        <v>407.26184368889881</v>
      </c>
      <c r="DS148" s="59">
        <f t="shared" si="125"/>
        <v>697.07433368067223</v>
      </c>
      <c r="DT148" s="59">
        <f ca="1">AVERAGE(OFFSET($DS$3,0,0,'Données projet'!$E$14+1,1))-AVERAGE(OFFSET($H$3,0,0,'Données projet'!$E$14+1,1))</f>
        <v>245.16221536020706</v>
      </c>
      <c r="DU148" s="59">
        <f t="shared" si="152"/>
        <v>222.86730804976878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0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69.039769997756366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319</v>
      </c>
      <c r="EK148" s="17">
        <f>EJ148*VLOOKUP('Données projet'!$B$15,Paramètres!$A$1:$I$89,3,0)*VLOOKUP('Données projet'!$B$15,Paramètres!$A$1:$I$89,5,0)</f>
        <v>253.79640000000001</v>
      </c>
      <c r="EL148" s="13">
        <f t="shared" si="153"/>
        <v>61.39816832228076</v>
      </c>
      <c r="EM148" s="20">
        <f t="shared" si="127"/>
        <v>548.96387316130563</v>
      </c>
      <c r="EN148" s="59">
        <f t="shared" si="128"/>
        <v>838.77636315307905</v>
      </c>
      <c r="EO148" s="59">
        <f ca="1">AVERAGE(OFFSET($EN$3,0,0,'Données projet'!$E$15+1,1))-AVERAGE(OFFSET($H$3,0,0,'Données projet'!$E$15+1,1))</f>
        <v>364.9836612099819</v>
      </c>
      <c r="EP148" s="59">
        <f t="shared" si="154"/>
        <v>354.75746837578413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14.675623411039783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14.675623411039783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69.039769997756366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69.039769997756366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69.039769997756366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2.4290000000000003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8.9063333333333343</v>
      </c>
      <c r="H149" s="66">
        <f t="shared" si="110"/>
        <v>221.04133333333334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69.056427841542614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306.99999999999994</v>
      </c>
      <c r="O149" s="13">
        <f>N149*VLOOKUP('Données projet'!$B$9,Paramètres!$A$1:$I$89,3,0)*VLOOKUP('Données projet'!$B$9,Paramètres!$A$1:$I$89,5,0)</f>
        <v>277.77359999999993</v>
      </c>
      <c r="P149" s="13">
        <f t="shared" si="141"/>
        <v>66.496288176842356</v>
      </c>
      <c r="Q149" s="20">
        <f t="shared" si="108"/>
        <v>599.60338857466706</v>
      </c>
      <c r="R149" s="59">
        <f t="shared" si="109"/>
        <v>889.47695732699003</v>
      </c>
      <c r="S149" s="59">
        <f ca="1">AVERAGE(OFFSET($R$3,0,0,'Données projet'!$E$9+1,1))-AVERAGE(OFFSET($H$3,0,0,'Données projet'!$E$9+1,1))</f>
        <v>455.60094939086878</v>
      </c>
      <c r="T149" s="59">
        <f t="shared" si="142"/>
        <v>287.49979934947112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54.174614917234024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54.174614917234024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69.056427841542614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349.00000000000017</v>
      </c>
      <c r="AJ149" s="13">
        <f>AI149*VLOOKUP('Données projet'!$B$10,Paramètres!$A$1:$I$89,3,0)*VLOOKUP('Données projet'!$B$10,Paramètres!$A$1:$I$89,5,0)</f>
        <v>272.22000000000014</v>
      </c>
      <c r="AK149" s="13">
        <f t="shared" si="143"/>
        <v>65.320184547527205</v>
      </c>
      <c r="AL149" s="20">
        <f t="shared" si="112"/>
        <v>587.88248808694345</v>
      </c>
      <c r="AM149" s="59">
        <f t="shared" si="113"/>
        <v>877.75605683926642</v>
      </c>
      <c r="AN149" s="59">
        <f ca="1">AVERAGE(OFFSET($AM$3,0,0,'Données projet'!$E$10+1,1))-AVERAGE(OFFSET($H$3,0,0,'Données projet'!$E$10+1,1))</f>
        <v>369.26509132111897</v>
      </c>
      <c r="AO149" s="59">
        <f t="shared" si="144"/>
        <v>350.51628439233525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19.240186179154648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19.240186179154648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69.056427841542614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319</v>
      </c>
      <c r="BE149" s="13">
        <f>BD149*VLOOKUP('Données projet'!$B$11,Paramètres!$A$1:$I$89,3,0)*VLOOKUP('Données projet'!$B$11,Paramètres!$A$1:$I$89,5,0)</f>
        <v>308.53680000000003</v>
      </c>
      <c r="BF149" s="13">
        <f t="shared" si="145"/>
        <v>72.963171684496103</v>
      </c>
      <c r="BG149" s="20">
        <f t="shared" si="115"/>
        <v>664.4457840171641</v>
      </c>
      <c r="BH149" s="59">
        <f t="shared" si="116"/>
        <v>954.31935276948707</v>
      </c>
      <c r="BI149" s="59">
        <f ca="1">AVERAGE(OFFSET($BH$3,0,0,'Données projet'!$E$11+1,1))-AVERAGE(OFFSET($H$3,0,0,'Données projet'!$E$11+1,1))</f>
        <v>433.03147896464901</v>
      </c>
      <c r="BJ149" s="59">
        <f t="shared" si="146"/>
        <v>419.62680748045614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14.190895475495301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14.190895475495301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69.056427841542614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245.99999999999994</v>
      </c>
      <c r="BZ149" s="13">
        <f>BY149*VLOOKUP('Données projet'!$B$12,Paramètres!$A$1:$I$89,3,0)*VLOOKUP('Données projet'!$B$12,Paramètres!$A$1:$I$89,5,0)</f>
        <v>234.09359999999998</v>
      </c>
      <c r="CA149" s="13">
        <f t="shared" si="147"/>
        <v>57.166902703920208</v>
      </c>
      <c r="CB149" s="20">
        <f t="shared" si="118"/>
        <v>507.27870887599425</v>
      </c>
      <c r="CC149" s="59">
        <f t="shared" si="119"/>
        <v>797.15227762831717</v>
      </c>
      <c r="CD149" s="59">
        <f ca="1">AVERAGE(OFFSET($CC$3,0,0,'Données projet'!$E$12+1,1))-AVERAGE(OFFSET($H$3,0,0,'Données projet'!$E$12+1,1))</f>
        <v>464.14483532651036</v>
      </c>
      <c r="CE149" s="59">
        <f t="shared" si="148"/>
        <v>478.54999024966878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42.203435867499017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42.203435867499017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69.056427841542614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249.0000000000002</v>
      </c>
      <c r="CU149" s="17">
        <f>CT149*VLOOKUP('Données projet'!$B$13,Paramètres!$A$1:$I$89,3,0)*VLOOKUP('Données projet'!$B$13,Paramètres!$A$1:$I$89,5,0)</f>
        <v>217.52640000000019</v>
      </c>
      <c r="CV149" s="13">
        <f t="shared" si="149"/>
        <v>53.576907690651304</v>
      </c>
      <c r="CW149" s="20">
        <f t="shared" si="121"/>
        <v>472.17159422788467</v>
      </c>
      <c r="CX149" s="59">
        <f t="shared" si="122"/>
        <v>762.04516298020758</v>
      </c>
      <c r="CY149" s="59">
        <f ca="1">AVERAGE(OFFSET($CX$3,0,0,'Données projet'!$E$13+1,1))-AVERAGE(OFFSET($H$3,0,0,'Données projet'!$E$13+1,1))</f>
        <v>331.14297110116479</v>
      </c>
      <c r="CZ149" s="59">
        <f t="shared" si="150"/>
        <v>397.33434551047685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13.863480356638641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13.863480356638641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69.056427841542614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255.00000000000006</v>
      </c>
      <c r="DP149" s="17">
        <f>DO149*VLOOKUP('Données projet'!$B$14,Paramètres!$A$1:$I$89,3,0)*VLOOKUP('Données projet'!$B$14,Paramètres!$A$1:$I$89,5,0)</f>
        <v>186.96600000000004</v>
      </c>
      <c r="DQ149" s="13">
        <f t="shared" si="151"/>
        <v>46.868551400324648</v>
      </c>
      <c r="DR149" s="20">
        <f t="shared" si="124"/>
        <v>407.26184368889881</v>
      </c>
      <c r="DS149" s="59">
        <f t="shared" si="125"/>
        <v>697.13541244122166</v>
      </c>
      <c r="DT149" s="59">
        <f ca="1">AVERAGE(OFFSET($DS$3,0,0,'Données projet'!$E$14+1,1))-AVERAGE(OFFSET($H$3,0,0,'Données projet'!$E$14+1,1))</f>
        <v>245.16221536020706</v>
      </c>
      <c r="DU149" s="59">
        <f t="shared" si="152"/>
        <v>222.86730804976878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0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69.056427841542614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319</v>
      </c>
      <c r="EK149" s="17">
        <f>EJ149*VLOOKUP('Données projet'!$B$15,Paramètres!$A$1:$I$89,3,0)*VLOOKUP('Données projet'!$B$15,Paramètres!$A$1:$I$89,5,0)</f>
        <v>253.79640000000001</v>
      </c>
      <c r="EL149" s="13">
        <f t="shared" si="153"/>
        <v>61.39816832228076</v>
      </c>
      <c r="EM149" s="20">
        <f t="shared" si="127"/>
        <v>548.96387316130563</v>
      </c>
      <c r="EN149" s="59">
        <f t="shared" si="128"/>
        <v>838.83744191362848</v>
      </c>
      <c r="EO149" s="59">
        <f ca="1">AVERAGE(OFFSET($EN$3,0,0,'Données projet'!$E$15+1,1))-AVERAGE(OFFSET($H$3,0,0,'Données projet'!$E$15+1,1))</f>
        <v>364.9836612099819</v>
      </c>
      <c r="EP149" s="59">
        <f t="shared" si="154"/>
        <v>354.75746837578413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14.387843387195712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14.387843387195712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69.056427841542614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69.056427841542614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69.056427841542614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2.4290000000000003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8.9063333333333343</v>
      </c>
      <c r="H150" s="66">
        <f t="shared" si="110"/>
        <v>221.04133333333334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69.072796708980519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306.99999999999994</v>
      </c>
      <c r="O150" s="13">
        <f>N150*VLOOKUP('Données projet'!$B$9,Paramètres!$A$1:$I$89,3,0)*VLOOKUP('Données projet'!$B$9,Paramètres!$A$1:$I$89,5,0)</f>
        <v>277.77359999999993</v>
      </c>
      <c r="P150" s="13">
        <f t="shared" si="141"/>
        <v>66.496288176842356</v>
      </c>
      <c r="Q150" s="20">
        <f t="shared" si="108"/>
        <v>599.60338857466706</v>
      </c>
      <c r="R150" s="59">
        <f t="shared" si="109"/>
        <v>889.53697650759568</v>
      </c>
      <c r="S150" s="59">
        <f ca="1">AVERAGE(OFFSET($R$3,0,0,'Données projet'!$E$9+1,1))-AVERAGE(OFFSET($H$3,0,0,'Données projet'!$E$9+1,1))</f>
        <v>455.60094939086878</v>
      </c>
      <c r="T150" s="59">
        <f t="shared" si="142"/>
        <v>287.49979934947112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53.112283761959411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53.112283761959411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69.072796708980519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349.00000000000017</v>
      </c>
      <c r="AJ150" s="13">
        <f>AI150*VLOOKUP('Données projet'!$B$10,Paramètres!$A$1:$I$89,3,0)*VLOOKUP('Données projet'!$B$10,Paramètres!$A$1:$I$89,5,0)</f>
        <v>272.22000000000014</v>
      </c>
      <c r="AK150" s="13">
        <f t="shared" si="143"/>
        <v>65.320184547527205</v>
      </c>
      <c r="AL150" s="20">
        <f t="shared" si="112"/>
        <v>587.88248808694345</v>
      </c>
      <c r="AM150" s="59">
        <f t="shared" si="113"/>
        <v>877.81607601987207</v>
      </c>
      <c r="AN150" s="59">
        <f ca="1">AVERAGE(OFFSET($AM$3,0,0,'Données projet'!$E$10+1,1))-AVERAGE(OFFSET($H$3,0,0,'Données projet'!$E$10+1,1))</f>
        <v>369.26509132111897</v>
      </c>
      <c r="AO150" s="59">
        <f t="shared" si="144"/>
        <v>350.51628439233525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18.862897863536226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18.862897863536226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69.072796708980519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319</v>
      </c>
      <c r="BE150" s="13">
        <f>BD150*VLOOKUP('Données projet'!$B$11,Paramètres!$A$1:$I$89,3,0)*VLOOKUP('Données projet'!$B$11,Paramètres!$A$1:$I$89,5,0)</f>
        <v>308.53680000000003</v>
      </c>
      <c r="BF150" s="13">
        <f t="shared" si="145"/>
        <v>72.963171684496103</v>
      </c>
      <c r="BG150" s="20">
        <f t="shared" si="115"/>
        <v>664.4457840171641</v>
      </c>
      <c r="BH150" s="59">
        <f t="shared" si="116"/>
        <v>954.37937195009272</v>
      </c>
      <c r="BI150" s="59">
        <f ca="1">AVERAGE(OFFSET($BH$3,0,0,'Données projet'!$E$11+1,1))-AVERAGE(OFFSET($H$3,0,0,'Données projet'!$E$11+1,1))</f>
        <v>433.03147896464901</v>
      </c>
      <c r="BJ150" s="59">
        <f t="shared" si="146"/>
        <v>419.62680748045614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13.91262067081241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13.91262067081241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69.072796708980519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245.99999999999994</v>
      </c>
      <c r="BZ150" s="13">
        <f>BY150*VLOOKUP('Données projet'!$B$12,Paramètres!$A$1:$I$89,3,0)*VLOOKUP('Données projet'!$B$12,Paramètres!$A$1:$I$89,5,0)</f>
        <v>234.09359999999998</v>
      </c>
      <c r="CA150" s="13">
        <f t="shared" si="147"/>
        <v>57.166902703920208</v>
      </c>
      <c r="CB150" s="20">
        <f t="shared" si="118"/>
        <v>507.27870887599425</v>
      </c>
      <c r="CC150" s="59">
        <f t="shared" si="119"/>
        <v>797.21229680892282</v>
      </c>
      <c r="CD150" s="59">
        <f ca="1">AVERAGE(OFFSET($CC$3,0,0,'Données projet'!$E$12+1,1))-AVERAGE(OFFSET($H$3,0,0,'Données projet'!$E$12+1,1))</f>
        <v>464.14483532651036</v>
      </c>
      <c r="CE150" s="59">
        <f t="shared" si="148"/>
        <v>478.54999024966878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41.375852231691475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41.375852231691475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69.072796708980519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249.0000000000002</v>
      </c>
      <c r="CU150" s="17">
        <f>CT150*VLOOKUP('Données projet'!$B$13,Paramètres!$A$1:$I$89,3,0)*VLOOKUP('Données projet'!$B$13,Paramètres!$A$1:$I$89,5,0)</f>
        <v>217.52640000000019</v>
      </c>
      <c r="CV150" s="13">
        <f t="shared" si="149"/>
        <v>53.576907690651304</v>
      </c>
      <c r="CW150" s="20">
        <f t="shared" si="121"/>
        <v>472.17159422788467</v>
      </c>
      <c r="CX150" s="59">
        <f t="shared" si="122"/>
        <v>762.10518216081323</v>
      </c>
      <c r="CY150" s="59">
        <f ca="1">AVERAGE(OFFSET($CX$3,0,0,'Données projet'!$E$13+1,1))-AVERAGE(OFFSET($H$3,0,0,'Données projet'!$E$13+1,1))</f>
        <v>331.14297110116479</v>
      </c>
      <c r="CZ150" s="59">
        <f t="shared" si="150"/>
        <v>397.33434551047685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13.591625962733026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13.591625962733026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69.072796708980519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255.00000000000006</v>
      </c>
      <c r="DP150" s="17">
        <f>DO150*VLOOKUP('Données projet'!$B$14,Paramètres!$A$1:$I$89,3,0)*VLOOKUP('Données projet'!$B$14,Paramètres!$A$1:$I$89,5,0)</f>
        <v>186.96600000000004</v>
      </c>
      <c r="DQ150" s="13">
        <f t="shared" si="151"/>
        <v>46.868551400324648</v>
      </c>
      <c r="DR150" s="20">
        <f t="shared" si="124"/>
        <v>407.26184368889881</v>
      </c>
      <c r="DS150" s="59">
        <f t="shared" si="125"/>
        <v>697.19543162182731</v>
      </c>
      <c r="DT150" s="59">
        <f ca="1">AVERAGE(OFFSET($DS$3,0,0,'Données projet'!$E$14+1,1))-AVERAGE(OFFSET($H$3,0,0,'Données projet'!$E$14+1,1))</f>
        <v>245.16221536020706</v>
      </c>
      <c r="DU150" s="59">
        <f t="shared" si="152"/>
        <v>222.86730804976878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0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69.072796708980519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319</v>
      </c>
      <c r="EK150" s="17">
        <f>EJ150*VLOOKUP('Données projet'!$B$15,Paramètres!$A$1:$I$89,3,0)*VLOOKUP('Données projet'!$B$15,Paramètres!$A$1:$I$89,5,0)</f>
        <v>253.79640000000001</v>
      </c>
      <c r="EL150" s="13">
        <f t="shared" si="153"/>
        <v>61.39816832228076</v>
      </c>
      <c r="EM150" s="20">
        <f t="shared" si="127"/>
        <v>548.96387316130563</v>
      </c>
      <c r="EN150" s="59">
        <f t="shared" si="128"/>
        <v>838.89746109423413</v>
      </c>
      <c r="EO150" s="59">
        <f ca="1">AVERAGE(OFFSET($EN$3,0,0,'Données projet'!$E$15+1,1))-AVERAGE(OFFSET($H$3,0,0,'Données projet'!$E$15+1,1))</f>
        <v>364.9836612099819</v>
      </c>
      <c r="EP150" s="59">
        <f t="shared" si="154"/>
        <v>354.75746837578413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14.105706554090741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14.105706554090741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69.072796708980519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69.072796708980519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69.072796708980519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2.4290000000000003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8.9063333333333343</v>
      </c>
      <c r="H151" s="66">
        <f t="shared" si="110"/>
        <v>221.04133333333334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69.088881613163693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306.99999999999994</v>
      </c>
      <c r="O151" s="13">
        <f>N151*VLOOKUP('Données projet'!$B$9,Paramètres!$A$1:$I$89,3,0)*VLOOKUP('Données projet'!$B$9,Paramètres!$A$1:$I$89,5,0)</f>
        <v>277.77359999999993</v>
      </c>
      <c r="P151" s="13">
        <f t="shared" si="141"/>
        <v>66.496288176842356</v>
      </c>
      <c r="Q151" s="20">
        <f t="shared" si="108"/>
        <v>599.60338857466706</v>
      </c>
      <c r="R151" s="59">
        <f t="shared" si="109"/>
        <v>889.59595448960067</v>
      </c>
      <c r="S151" s="59">
        <f ca="1">AVERAGE(OFFSET($R$3,0,0,'Données projet'!$E$9+1,1))-AVERAGE(OFFSET($H$3,0,0,'Données projet'!$E$9+1,1))</f>
        <v>455.60094939086878</v>
      </c>
      <c r="T151" s="59">
        <f t="shared" si="142"/>
        <v>287.49979934947112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52.070784272681713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52.070784272681713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69.088881613163693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349.00000000000017</v>
      </c>
      <c r="AJ151" s="13">
        <f>AI151*VLOOKUP('Données projet'!$B$10,Paramètres!$A$1:$I$89,3,0)*VLOOKUP('Données projet'!$B$10,Paramètres!$A$1:$I$89,5,0)</f>
        <v>272.22000000000014</v>
      </c>
      <c r="AK151" s="13">
        <f t="shared" si="143"/>
        <v>65.320184547527205</v>
      </c>
      <c r="AL151" s="20">
        <f t="shared" si="112"/>
        <v>587.88248808694345</v>
      </c>
      <c r="AM151" s="59">
        <f t="shared" si="113"/>
        <v>877.87505400187706</v>
      </c>
      <c r="AN151" s="59">
        <f ca="1">AVERAGE(OFFSET($AM$3,0,0,'Données projet'!$E$10+1,1))-AVERAGE(OFFSET($H$3,0,0,'Données projet'!$E$10+1,1))</f>
        <v>369.26509132111897</v>
      </c>
      <c r="AO151" s="59">
        <f t="shared" si="144"/>
        <v>350.51628439233525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18.493007941663929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18.493007941663929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69.088881613163693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319</v>
      </c>
      <c r="BE151" s="13">
        <f>BD151*VLOOKUP('Données projet'!$B$11,Paramètres!$A$1:$I$89,3,0)*VLOOKUP('Données projet'!$B$11,Paramètres!$A$1:$I$89,5,0)</f>
        <v>308.53680000000003</v>
      </c>
      <c r="BF151" s="13">
        <f t="shared" si="145"/>
        <v>72.963171684496103</v>
      </c>
      <c r="BG151" s="20">
        <f t="shared" si="115"/>
        <v>664.4457840171641</v>
      </c>
      <c r="BH151" s="59">
        <f t="shared" si="116"/>
        <v>954.43834993209771</v>
      </c>
      <c r="BI151" s="59">
        <f ca="1">AVERAGE(OFFSET($BH$3,0,0,'Données projet'!$E$11+1,1))-AVERAGE(OFFSET($H$3,0,0,'Données projet'!$E$11+1,1))</f>
        <v>433.03147896464901</v>
      </c>
      <c r="BJ151" s="59">
        <f t="shared" si="146"/>
        <v>419.62680748045614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13.639802665318479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13.639802665318479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69.088881613163693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245.99999999999994</v>
      </c>
      <c r="BZ151" s="13">
        <f>BY151*VLOOKUP('Données projet'!$B$12,Paramètres!$A$1:$I$89,3,0)*VLOOKUP('Données projet'!$B$12,Paramètres!$A$1:$I$89,5,0)</f>
        <v>234.09359999999998</v>
      </c>
      <c r="CA151" s="13">
        <f t="shared" si="147"/>
        <v>57.166902703920208</v>
      </c>
      <c r="CB151" s="20">
        <f t="shared" si="118"/>
        <v>507.27870887599425</v>
      </c>
      <c r="CC151" s="59">
        <f t="shared" si="119"/>
        <v>797.27127479092781</v>
      </c>
      <c r="CD151" s="59">
        <f ca="1">AVERAGE(OFFSET($CC$3,0,0,'Données projet'!$E$12+1,1))-AVERAGE(OFFSET($H$3,0,0,'Données projet'!$E$12+1,1))</f>
        <v>464.14483532651036</v>
      </c>
      <c r="CE151" s="59">
        <f t="shared" si="148"/>
        <v>478.54999024966878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40.56449700620594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40.56449700620594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69.088881613163693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249.0000000000002</v>
      </c>
      <c r="CU151" s="17">
        <f>CT151*VLOOKUP('Données projet'!$B$13,Paramètres!$A$1:$I$89,3,0)*VLOOKUP('Données projet'!$B$13,Paramètres!$A$1:$I$89,5,0)</f>
        <v>217.52640000000019</v>
      </c>
      <c r="CV151" s="13">
        <f t="shared" si="149"/>
        <v>53.576907690651304</v>
      </c>
      <c r="CW151" s="20">
        <f t="shared" si="121"/>
        <v>472.17159422788467</v>
      </c>
      <c r="CX151" s="59">
        <f t="shared" si="122"/>
        <v>762.16416014281822</v>
      </c>
      <c r="CY151" s="59">
        <f ca="1">AVERAGE(OFFSET($CX$3,0,0,'Données projet'!$E$13+1,1))-AVERAGE(OFFSET($H$3,0,0,'Données projet'!$E$13+1,1))</f>
        <v>331.14297110116479</v>
      </c>
      <c r="CZ151" s="59">
        <f t="shared" si="150"/>
        <v>397.33434551047685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13.325102467677093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13.325102467677093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69.088881613163693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255.00000000000006</v>
      </c>
      <c r="DP151" s="17">
        <f>DO151*VLOOKUP('Données projet'!$B$14,Paramètres!$A$1:$I$89,3,0)*VLOOKUP('Données projet'!$B$14,Paramètres!$A$1:$I$89,5,0)</f>
        <v>186.96600000000004</v>
      </c>
      <c r="DQ151" s="13">
        <f t="shared" si="151"/>
        <v>46.868551400324648</v>
      </c>
      <c r="DR151" s="20">
        <f t="shared" si="124"/>
        <v>407.26184368889881</v>
      </c>
      <c r="DS151" s="59">
        <f t="shared" si="125"/>
        <v>697.2544096038323</v>
      </c>
      <c r="DT151" s="59">
        <f ca="1">AVERAGE(OFFSET($DS$3,0,0,'Données projet'!$E$14+1,1))-AVERAGE(OFFSET($H$3,0,0,'Données projet'!$E$14+1,1))</f>
        <v>245.16221536020706</v>
      </c>
      <c r="DU151" s="59">
        <f t="shared" si="152"/>
        <v>222.86730804976878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0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69.088881613163693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319</v>
      </c>
      <c r="EK151" s="17">
        <f>EJ151*VLOOKUP('Données projet'!$B$15,Paramètres!$A$1:$I$89,3,0)*VLOOKUP('Données projet'!$B$15,Paramètres!$A$1:$I$89,5,0)</f>
        <v>253.79640000000001</v>
      </c>
      <c r="EL151" s="13">
        <f t="shared" si="153"/>
        <v>61.39816832228076</v>
      </c>
      <c r="EM151" s="20">
        <f t="shared" si="127"/>
        <v>548.96387316130563</v>
      </c>
      <c r="EN151" s="59">
        <f t="shared" si="128"/>
        <v>838.95643907623912</v>
      </c>
      <c r="EO151" s="59">
        <f ca="1">AVERAGE(OFFSET($EN$3,0,0,'Données projet'!$E$15+1,1))-AVERAGE(OFFSET($H$3,0,0,'Données projet'!$E$15+1,1))</f>
        <v>364.9836612099819</v>
      </c>
      <c r="EP151" s="59">
        <f t="shared" si="154"/>
        <v>354.75746837578413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13.829102252196481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13.829102252196481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69.088881613163693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69.088881613163693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69.088881613163693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2.4290000000000003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8.9063333333333343</v>
      </c>
      <c r="H152" s="66">
        <f t="shared" si="110"/>
        <v>221.04133333333334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69.104687480219752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306.99999999999994</v>
      </c>
      <c r="O152" s="13">
        <f>N152*VLOOKUP('Données projet'!$B$9,Paramètres!$A$1:$I$89,3,0)*VLOOKUP('Données projet'!$B$9,Paramètres!$A$1:$I$89,5,0)</f>
        <v>277.77359999999993</v>
      </c>
      <c r="P152" s="13">
        <f t="shared" si="141"/>
        <v>66.496288176842356</v>
      </c>
      <c r="Q152" s="20">
        <f t="shared" si="108"/>
        <v>599.60338857466706</v>
      </c>
      <c r="R152" s="59">
        <f t="shared" si="109"/>
        <v>889.6539093354728</v>
      </c>
      <c r="S152" s="59">
        <f ca="1">AVERAGE(OFFSET($R$3,0,0,'Données projet'!$E$9+1,1))-AVERAGE(OFFSET($H$3,0,0,'Données projet'!$E$9+1,1))</f>
        <v>455.60094939086878</v>
      </c>
      <c r="T152" s="59">
        <f t="shared" si="142"/>
        <v>287.49979934947112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51.049707953136789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51.049707953136789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69.104687480219752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349.00000000000017</v>
      </c>
      <c r="AJ152" s="13">
        <f>AI152*VLOOKUP('Données projet'!$B$10,Paramètres!$A$1:$I$89,3,0)*VLOOKUP('Données projet'!$B$10,Paramètres!$A$1:$I$89,5,0)</f>
        <v>272.22000000000014</v>
      </c>
      <c r="AK152" s="13">
        <f t="shared" si="143"/>
        <v>65.320184547527205</v>
      </c>
      <c r="AL152" s="20">
        <f t="shared" si="112"/>
        <v>587.88248808694345</v>
      </c>
      <c r="AM152" s="59">
        <f t="shared" si="113"/>
        <v>877.93300884774919</v>
      </c>
      <c r="AN152" s="59">
        <f ca="1">AVERAGE(OFFSET($AM$3,0,0,'Données projet'!$E$10+1,1))-AVERAGE(OFFSET($H$3,0,0,'Données projet'!$E$10+1,1))</f>
        <v>369.26509132111897</v>
      </c>
      <c r="AO152" s="59">
        <f t="shared" si="144"/>
        <v>350.51628439233525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18.130371335548976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18.130371335548976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69.104687480219752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319</v>
      </c>
      <c r="BE152" s="13">
        <f>BD152*VLOOKUP('Données projet'!$B$11,Paramètres!$A$1:$I$89,3,0)*VLOOKUP('Données projet'!$B$11,Paramètres!$A$1:$I$89,5,0)</f>
        <v>308.53680000000003</v>
      </c>
      <c r="BF152" s="13">
        <f t="shared" si="145"/>
        <v>72.963171684496103</v>
      </c>
      <c r="BG152" s="20">
        <f t="shared" si="115"/>
        <v>664.4457840171641</v>
      </c>
      <c r="BH152" s="59">
        <f t="shared" si="116"/>
        <v>954.49630477796984</v>
      </c>
      <c r="BI152" s="59">
        <f ca="1">AVERAGE(OFFSET($BH$3,0,0,'Données projet'!$E$11+1,1))-AVERAGE(OFFSET($H$3,0,0,'Données projet'!$E$11+1,1))</f>
        <v>433.03147896464901</v>
      </c>
      <c r="BJ152" s="59">
        <f t="shared" si="146"/>
        <v>419.62680748045614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13.372334454509732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13.372334454509732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69.104687480219752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245.99999999999994</v>
      </c>
      <c r="BZ152" s="13">
        <f>BY152*VLOOKUP('Données projet'!$B$12,Paramètres!$A$1:$I$89,3,0)*VLOOKUP('Données projet'!$B$12,Paramètres!$A$1:$I$89,5,0)</f>
        <v>234.09359999999998</v>
      </c>
      <c r="CA152" s="13">
        <f t="shared" si="147"/>
        <v>57.166902703920208</v>
      </c>
      <c r="CB152" s="20">
        <f t="shared" si="118"/>
        <v>507.27870887599425</v>
      </c>
      <c r="CC152" s="59">
        <f t="shared" si="119"/>
        <v>797.32922963679994</v>
      </c>
      <c r="CD152" s="59">
        <f ca="1">AVERAGE(OFFSET($CC$3,0,0,'Données projet'!$E$12+1,1))-AVERAGE(OFFSET($H$3,0,0,'Données projet'!$E$12+1,1))</f>
        <v>464.14483532651036</v>
      </c>
      <c r="CE152" s="59">
        <f t="shared" si="148"/>
        <v>478.54999024966878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39.769051961814355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39.769051961814355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69.104687480219752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249.0000000000002</v>
      </c>
      <c r="CU152" s="17">
        <f>CT152*VLOOKUP('Données projet'!$B$13,Paramètres!$A$1:$I$89,3,0)*VLOOKUP('Données projet'!$B$13,Paramètres!$A$1:$I$89,5,0)</f>
        <v>217.52640000000019</v>
      </c>
      <c r="CV152" s="13">
        <f t="shared" si="149"/>
        <v>53.576907690651304</v>
      </c>
      <c r="CW152" s="20">
        <f t="shared" si="121"/>
        <v>472.17159422788467</v>
      </c>
      <c r="CX152" s="59">
        <f t="shared" si="122"/>
        <v>762.22211498869046</v>
      </c>
      <c r="CY152" s="59">
        <f ca="1">AVERAGE(OFFSET($CX$3,0,0,'Données projet'!$E$13+1,1))-AVERAGE(OFFSET($H$3,0,0,'Données projet'!$E$13+1,1))</f>
        <v>331.14297110116479</v>
      </c>
      <c r="CZ152" s="59">
        <f t="shared" si="150"/>
        <v>397.33434551047685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13.063805335795925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13.063805335795925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69.104687480219752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255.00000000000006</v>
      </c>
      <c r="DP152" s="17">
        <f>DO152*VLOOKUP('Données projet'!$B$14,Paramètres!$A$1:$I$89,3,0)*VLOOKUP('Données projet'!$B$14,Paramètres!$A$1:$I$89,5,0)</f>
        <v>186.96600000000004</v>
      </c>
      <c r="DQ152" s="13">
        <f t="shared" si="151"/>
        <v>46.868551400324648</v>
      </c>
      <c r="DR152" s="20">
        <f t="shared" si="124"/>
        <v>407.26184368889881</v>
      </c>
      <c r="DS152" s="59">
        <f t="shared" si="125"/>
        <v>697.31236444970455</v>
      </c>
      <c r="DT152" s="59">
        <f ca="1">AVERAGE(OFFSET($DS$3,0,0,'Données projet'!$E$14+1,1))-AVERAGE(OFFSET($H$3,0,0,'Données projet'!$E$14+1,1))</f>
        <v>245.16221536020706</v>
      </c>
      <c r="DU152" s="59">
        <f t="shared" si="152"/>
        <v>222.86730804976878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0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69.104687480219752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319</v>
      </c>
      <c r="EK152" s="17">
        <f>EJ152*VLOOKUP('Données projet'!$B$15,Paramètres!$A$1:$I$89,3,0)*VLOOKUP('Données projet'!$B$15,Paramètres!$A$1:$I$89,5,0)</f>
        <v>253.79640000000001</v>
      </c>
      <c r="EL152" s="13">
        <f t="shared" si="153"/>
        <v>61.39816832228076</v>
      </c>
      <c r="EM152" s="20">
        <f t="shared" si="127"/>
        <v>548.96387316130563</v>
      </c>
      <c r="EN152" s="59">
        <f t="shared" si="128"/>
        <v>839.01439392211137</v>
      </c>
      <c r="EO152" s="59">
        <f ca="1">AVERAGE(OFFSET($EN$3,0,0,'Données projet'!$E$15+1,1))-AVERAGE(OFFSET($H$3,0,0,'Données projet'!$E$15+1,1))</f>
        <v>364.9836612099819</v>
      </c>
      <c r="EP152" s="59">
        <f t="shared" si="154"/>
        <v>354.75746837578413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13.557921991950403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13.557921991950403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69.104687480219752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69.104687480219752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69.104687480219752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2.4290000000000003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8.9063333333333343</v>
      </c>
      <c r="H153" s="66">
        <f t="shared" si="110"/>
        <v>221.04133333333334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69.120219150819025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306.99999999999994</v>
      </c>
      <c r="O153" s="13">
        <f>N153*VLOOKUP('Données projet'!$B$9,Paramètres!$A$1:$I$89,3,0)*VLOOKUP('Données projet'!$B$9,Paramètres!$A$1:$I$89,5,0)</f>
        <v>277.77359999999993</v>
      </c>
      <c r="P153" s="13">
        <f t="shared" si="141"/>
        <v>66.496288176842356</v>
      </c>
      <c r="Q153" s="20">
        <f t="shared" si="108"/>
        <v>599.60338857466706</v>
      </c>
      <c r="R153" s="59">
        <f t="shared" si="109"/>
        <v>889.7108587943369</v>
      </c>
      <c r="S153" s="59">
        <f ca="1">AVERAGE(OFFSET($R$3,0,0,'Données projet'!$E$9+1,1))-AVERAGE(OFFSET($H$3,0,0,'Données projet'!$E$9+1,1))</f>
        <v>455.60094939086878</v>
      </c>
      <c r="T153" s="59">
        <f t="shared" si="142"/>
        <v>287.49979934947112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50.048654317423079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50.048654317423079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69.120219150819025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349.00000000000017</v>
      </c>
      <c r="AJ153" s="13">
        <f>AI153*VLOOKUP('Données projet'!$B$10,Paramètres!$A$1:$I$89,3,0)*VLOOKUP('Données projet'!$B$10,Paramètres!$A$1:$I$89,5,0)</f>
        <v>272.22000000000014</v>
      </c>
      <c r="AK153" s="13">
        <f t="shared" si="143"/>
        <v>65.320184547527205</v>
      </c>
      <c r="AL153" s="20">
        <f t="shared" si="112"/>
        <v>587.88248808694345</v>
      </c>
      <c r="AM153" s="59">
        <f t="shared" si="113"/>
        <v>877.98995830661329</v>
      </c>
      <c r="AN153" s="59">
        <f ca="1">AVERAGE(OFFSET($AM$3,0,0,'Données projet'!$E$10+1,1))-AVERAGE(OFFSET($H$3,0,0,'Données projet'!$E$10+1,1))</f>
        <v>369.26509132111897</v>
      </c>
      <c r="AO153" s="59">
        <f t="shared" si="144"/>
        <v>350.51628439233525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17.774845812093446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17.774845812093446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69.120219150819025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319</v>
      </c>
      <c r="BE153" s="13">
        <f>BD153*VLOOKUP('Données projet'!$B$11,Paramètres!$A$1:$I$89,3,0)*VLOOKUP('Données projet'!$B$11,Paramètres!$A$1:$I$89,5,0)</f>
        <v>308.53680000000003</v>
      </c>
      <c r="BF153" s="13">
        <f t="shared" si="145"/>
        <v>72.963171684496103</v>
      </c>
      <c r="BG153" s="20">
        <f t="shared" si="115"/>
        <v>664.4457840171641</v>
      </c>
      <c r="BH153" s="59">
        <f t="shared" si="116"/>
        <v>954.55325423683394</v>
      </c>
      <c r="BI153" s="59">
        <f ca="1">AVERAGE(OFFSET($BH$3,0,0,'Données projet'!$E$11+1,1))-AVERAGE(OFFSET($H$3,0,0,'Données projet'!$E$11+1,1))</f>
        <v>433.03147896464901</v>
      </c>
      <c r="BJ153" s="59">
        <f t="shared" si="146"/>
        <v>419.62680748045614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13.110111132175444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13.110111132175444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69.120219150819025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245.99999999999994</v>
      </c>
      <c r="BZ153" s="13">
        <f>BY153*VLOOKUP('Données projet'!$B$12,Paramètres!$A$1:$I$89,3,0)*VLOOKUP('Données projet'!$B$12,Paramètres!$A$1:$I$89,5,0)</f>
        <v>234.09359999999998</v>
      </c>
      <c r="CA153" s="13">
        <f t="shared" si="147"/>
        <v>57.166902703920208</v>
      </c>
      <c r="CB153" s="20">
        <f t="shared" si="118"/>
        <v>507.27870887599425</v>
      </c>
      <c r="CC153" s="59">
        <f t="shared" si="119"/>
        <v>797.38617909566403</v>
      </c>
      <c r="CD153" s="59">
        <f ca="1">AVERAGE(OFFSET($CC$3,0,0,'Données projet'!$E$12+1,1))-AVERAGE(OFFSET($H$3,0,0,'Données projet'!$E$12+1,1))</f>
        <v>464.14483532651036</v>
      </c>
      <c r="CE153" s="59">
        <f t="shared" si="148"/>
        <v>478.54999024966878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38.989205109569717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38.989205109569717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69.120219150819025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249.0000000000002</v>
      </c>
      <c r="CU153" s="17">
        <f>CT153*VLOOKUP('Données projet'!$B$13,Paramètres!$A$1:$I$89,3,0)*VLOOKUP('Données projet'!$B$13,Paramètres!$A$1:$I$89,5,0)</f>
        <v>217.52640000000019</v>
      </c>
      <c r="CV153" s="13">
        <f t="shared" si="149"/>
        <v>53.576907690651304</v>
      </c>
      <c r="CW153" s="20">
        <f t="shared" si="121"/>
        <v>472.17159422788467</v>
      </c>
      <c r="CX153" s="59">
        <f t="shared" si="122"/>
        <v>762.27906444755445</v>
      </c>
      <c r="CY153" s="59">
        <f ca="1">AVERAGE(OFFSET($CX$3,0,0,'Données projet'!$E$13+1,1))-AVERAGE(OFFSET($H$3,0,0,'Données projet'!$E$13+1,1))</f>
        <v>331.14297110116479</v>
      </c>
      <c r="CZ153" s="59">
        <f t="shared" si="150"/>
        <v>397.33434551047685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12.807632081295434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12.807632081295434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69.120219150819025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255.00000000000006</v>
      </c>
      <c r="DP153" s="17">
        <f>DO153*VLOOKUP('Données projet'!$B$14,Paramètres!$A$1:$I$89,3,0)*VLOOKUP('Données projet'!$B$14,Paramètres!$A$1:$I$89,5,0)</f>
        <v>186.96600000000004</v>
      </c>
      <c r="DQ153" s="13">
        <f t="shared" si="151"/>
        <v>46.868551400324648</v>
      </c>
      <c r="DR153" s="20">
        <f t="shared" si="124"/>
        <v>407.26184368889881</v>
      </c>
      <c r="DS153" s="59">
        <f t="shared" si="125"/>
        <v>697.36931390856853</v>
      </c>
      <c r="DT153" s="59">
        <f ca="1">AVERAGE(OFFSET($DS$3,0,0,'Données projet'!$E$14+1,1))-AVERAGE(OFFSET($H$3,0,0,'Données projet'!$E$14+1,1))</f>
        <v>245.16221536020706</v>
      </c>
      <c r="DU153" s="59">
        <f t="shared" si="152"/>
        <v>222.86730804976878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0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69.120219150819025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319</v>
      </c>
      <c r="EK153" s="17">
        <f>EJ153*VLOOKUP('Données projet'!$B$15,Paramètres!$A$1:$I$89,3,0)*VLOOKUP('Données projet'!$B$15,Paramètres!$A$1:$I$89,5,0)</f>
        <v>253.79640000000001</v>
      </c>
      <c r="EL153" s="13">
        <f t="shared" si="153"/>
        <v>61.39816832228076</v>
      </c>
      <c r="EM153" s="20">
        <f t="shared" si="127"/>
        <v>548.96387316130563</v>
      </c>
      <c r="EN153" s="59">
        <f t="shared" si="128"/>
        <v>839.07134338097535</v>
      </c>
      <c r="EO153" s="59">
        <f ca="1">AVERAGE(OFFSET($EN$3,0,0,'Données projet'!$E$15+1,1))-AVERAGE(OFFSET($H$3,0,0,'Données projet'!$E$15+1,1))</f>
        <v>364.9836612099819</v>
      </c>
      <c r="EP153" s="59">
        <f t="shared" si="154"/>
        <v>354.75746837578413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13.292059411204123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13.292059411204123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69.120219150819025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69.120219150819025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69.120219150819025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2.4290000000000003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8.9063333333333343</v>
      </c>
      <c r="H154" s="66">
        <f t="shared" si="110"/>
        <v>221.04133333333334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69.135481381656987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306.99999999999994</v>
      </c>
      <c r="O154" s="13">
        <f>N154*VLOOKUP('Données projet'!$B$9,Paramètres!$A$1:$I$89,3,0)*VLOOKUP('Données projet'!$B$9,Paramètres!$A$1:$I$89,5,0)</f>
        <v>277.77359999999993</v>
      </c>
      <c r="P154" s="13">
        <f t="shared" si="141"/>
        <v>66.496288176842356</v>
      </c>
      <c r="Q154" s="20">
        <f t="shared" ref="Q154:Q203" si="162">(O154+P154)*0.475*44/12</f>
        <v>599.60338857466706</v>
      </c>
      <c r="R154" s="59">
        <f t="shared" si="109"/>
        <v>889.76682030740926</v>
      </c>
      <c r="S154" s="59">
        <f ca="1">AVERAGE(OFFSET($R$3,0,0,'Données projet'!$E$9+1,1))-AVERAGE(OFFSET($H$3,0,0,'Données projet'!$E$9+1,1))</f>
        <v>455.60094939086878</v>
      </c>
      <c r="T154" s="59">
        <f t="shared" si="142"/>
        <v>287.49979934947112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49.067230732923285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49.067230732923285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69.135481381656987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349.00000000000017</v>
      </c>
      <c r="AJ154" s="13">
        <f>AI154*VLOOKUP('Données projet'!$B$10,Paramètres!$A$1:$I$89,3,0)*VLOOKUP('Données projet'!$B$10,Paramètres!$A$1:$I$89,5,0)</f>
        <v>272.22000000000014</v>
      </c>
      <c r="AK154" s="13">
        <f t="shared" ref="AK154:AK203" si="164">EXP(-1.0587+0.8836*LN(AJ154)+0.284)</f>
        <v>65.320184547527205</v>
      </c>
      <c r="AL154" s="20">
        <f t="shared" ref="AL154:AL203" si="165">(AJ154+AK154)*0.475*44/12</f>
        <v>587.88248808694345</v>
      </c>
      <c r="AM154" s="59">
        <f t="shared" si="113"/>
        <v>878.04591981968565</v>
      </c>
      <c r="AN154" s="59">
        <f ca="1">AVERAGE(OFFSET($AM$3,0,0,'Données projet'!$E$10+1,1))-AVERAGE(OFFSET($H$3,0,0,'Données projet'!$E$10+1,1))</f>
        <v>369.26509132111897</v>
      </c>
      <c r="AO154" s="59">
        <f t="shared" si="144"/>
        <v>350.51628439233525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17.426291927303723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17.426291927303723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69.135481381656987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319</v>
      </c>
      <c r="BE154" s="13">
        <f>BD154*VLOOKUP('Données projet'!$B$11,Paramètres!$A$1:$I$89,3,0)*VLOOKUP('Données projet'!$B$11,Paramètres!$A$1:$I$89,5,0)</f>
        <v>308.53680000000003</v>
      </c>
      <c r="BF154" s="13">
        <f t="shared" ref="BF154:BF203" si="167">EXP(-1.0587+0.8836*LN(BE154)+0.284)</f>
        <v>72.963171684496103</v>
      </c>
      <c r="BG154" s="20">
        <f t="shared" ref="BG154:BG203" si="168">(BE154+BF154)*0.475*44/12</f>
        <v>664.4457840171641</v>
      </c>
      <c r="BH154" s="59">
        <f t="shared" si="116"/>
        <v>954.6092157499063</v>
      </c>
      <c r="BI154" s="59">
        <f ca="1">AVERAGE(OFFSET($BH$3,0,0,'Données projet'!$E$11+1,1))-AVERAGE(OFFSET($H$3,0,0,'Données projet'!$E$11+1,1))</f>
        <v>433.03147896464901</v>
      </c>
      <c r="BJ154" s="59">
        <f t="shared" si="146"/>
        <v>419.62680748045614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12.853029849251698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12.853029849251698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69.135481381656987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245.99999999999994</v>
      </c>
      <c r="BZ154" s="13">
        <f>BY154*VLOOKUP('Données projet'!$B$12,Paramètres!$A$1:$I$89,3,0)*VLOOKUP('Données projet'!$B$12,Paramètres!$A$1:$I$89,5,0)</f>
        <v>234.09359999999998</v>
      </c>
      <c r="CA154" s="13">
        <f t="shared" ref="CA154:CA203" si="170">EXP(-1.0587+0.8836*LN(BZ154)+0.284)</f>
        <v>57.166902703920208</v>
      </c>
      <c r="CB154" s="20">
        <f t="shared" ref="CB154:CB203" si="171">(BZ154+CA154)*0.475*44/12</f>
        <v>507.27870887599425</v>
      </c>
      <c r="CC154" s="59">
        <f t="shared" si="119"/>
        <v>797.44214060873651</v>
      </c>
      <c r="CD154" s="59">
        <f ca="1">AVERAGE(OFFSET($CC$3,0,0,'Données projet'!$E$12+1,1))-AVERAGE(OFFSET($H$3,0,0,'Données projet'!$E$12+1,1))</f>
        <v>464.14483532651036</v>
      </c>
      <c r="CE154" s="59">
        <f t="shared" si="148"/>
        <v>478.54999024966878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38.224650578437988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38.224650578437988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69.135481381656987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249.0000000000002</v>
      </c>
      <c r="CU154" s="17">
        <f>CT154*VLOOKUP('Données projet'!$B$13,Paramètres!$A$1:$I$89,3,0)*VLOOKUP('Données projet'!$B$13,Paramètres!$A$1:$I$89,5,0)</f>
        <v>217.52640000000019</v>
      </c>
      <c r="CV154" s="13">
        <f t="shared" ref="CV154:CV203" si="173">EXP(-1.0587+0.8836*LN(CU154)+0.284)</f>
        <v>53.576907690651304</v>
      </c>
      <c r="CW154" s="20">
        <f t="shared" ref="CW154:CW203" si="174">(CU154+CV154)*0.475*44/12</f>
        <v>472.17159422788467</v>
      </c>
      <c r="CX154" s="59">
        <f t="shared" si="122"/>
        <v>762.33502596062692</v>
      </c>
      <c r="CY154" s="59">
        <f ca="1">AVERAGE(OFFSET($CX$3,0,0,'Données projet'!$E$13+1,1))-AVERAGE(OFFSET($H$3,0,0,'Données projet'!$E$13+1,1))</f>
        <v>331.14297110116479</v>
      </c>
      <c r="CZ154" s="59">
        <f t="shared" si="150"/>
        <v>397.33434551047685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12.556482228065441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12.556482228065441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69.135481381656987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255.00000000000006</v>
      </c>
      <c r="DP154" s="17">
        <f>DO154*VLOOKUP('Données projet'!$B$14,Paramètres!$A$1:$I$89,3,0)*VLOOKUP('Données projet'!$B$14,Paramètres!$A$1:$I$89,5,0)</f>
        <v>186.96600000000004</v>
      </c>
      <c r="DQ154" s="13">
        <f t="shared" ref="DQ154:DQ203" si="176">EXP(-1.0587+0.8836*LN(DP154)+0.284)</f>
        <v>46.868551400324648</v>
      </c>
      <c r="DR154" s="20">
        <f t="shared" ref="DR154:DR203" si="177">(DP154+DQ154)*0.475*44/12</f>
        <v>407.26184368889881</v>
      </c>
      <c r="DS154" s="59">
        <f t="shared" si="125"/>
        <v>697.42527542164112</v>
      </c>
      <c r="DT154" s="59">
        <f ca="1">AVERAGE(OFFSET($DS$3,0,0,'Données projet'!$E$14+1,1))-AVERAGE(OFFSET($H$3,0,0,'Données projet'!$E$14+1,1))</f>
        <v>245.16221536020706</v>
      </c>
      <c r="DU154" s="59">
        <f t="shared" si="152"/>
        <v>222.86730804976878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0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69.135481381656987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319</v>
      </c>
      <c r="EK154" s="17">
        <f>EJ154*VLOOKUP('Données projet'!$B$15,Paramètres!$A$1:$I$89,3,0)*VLOOKUP('Données projet'!$B$15,Paramètres!$A$1:$I$89,5,0)</f>
        <v>253.79640000000001</v>
      </c>
      <c r="EL154" s="13">
        <f t="shared" ref="EL154:EL203" si="179">EXP(-1.0587+0.8836*LN(EK154)+0.284)</f>
        <v>61.39816832228076</v>
      </c>
      <c r="EM154" s="20">
        <f t="shared" ref="EM154:EM203" si="180">(EK154+EL154)*0.475*44/12</f>
        <v>548.96387316130563</v>
      </c>
      <c r="EN154" s="59">
        <f t="shared" si="128"/>
        <v>839.12730489404794</v>
      </c>
      <c r="EO154" s="59">
        <f ca="1">AVERAGE(OFFSET($EN$3,0,0,'Données projet'!$E$15+1,1))-AVERAGE(OFFSET($H$3,0,0,'Données projet'!$E$15+1,1))</f>
        <v>364.9836612099819</v>
      </c>
      <c r="EP154" s="59">
        <f t="shared" si="154"/>
        <v>354.75746837578413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13.031410233506117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13.031410233506117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69.135481381656987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69.135481381656987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69.135481381656987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2.4290000000000003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8.9063333333333343</v>
      </c>
      <c r="H155" s="66">
        <f t="shared" si="110"/>
        <v>221.04133333333334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69.15047884691117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306.99999999999994</v>
      </c>
      <c r="O155" s="13">
        <f>N155*VLOOKUP('Données projet'!$B$9,Paramètres!$A$1:$I$89,3,0)*VLOOKUP('Données projet'!$B$9,Paramètres!$A$1:$I$89,5,0)</f>
        <v>277.77359999999993</v>
      </c>
      <c r="P155" s="13">
        <f t="shared" si="141"/>
        <v>66.496288176842356</v>
      </c>
      <c r="Q155" s="20">
        <f t="shared" si="162"/>
        <v>599.60338857466706</v>
      </c>
      <c r="R155" s="59">
        <f t="shared" si="109"/>
        <v>889.8218110133414</v>
      </c>
      <c r="S155" s="59">
        <f ca="1">AVERAGE(OFFSET($R$3,0,0,'Données projet'!$E$9+1,1))-AVERAGE(OFFSET($H$3,0,0,'Données projet'!$E$9+1,1))</f>
        <v>455.60094939086878</v>
      </c>
      <c r="T155" s="59">
        <f t="shared" si="142"/>
        <v>287.49979934947112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48.105052266306259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48.105052266306259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69.15047884691117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349.00000000000017</v>
      </c>
      <c r="AJ155" s="13">
        <f>AI155*VLOOKUP('Données projet'!$B$10,Paramètres!$A$1:$I$89,3,0)*VLOOKUP('Données projet'!$B$10,Paramètres!$A$1:$I$89,5,0)</f>
        <v>272.22000000000014</v>
      </c>
      <c r="AK155" s="13">
        <f t="shared" si="164"/>
        <v>65.320184547527205</v>
      </c>
      <c r="AL155" s="20">
        <f t="shared" si="165"/>
        <v>587.88248808694345</v>
      </c>
      <c r="AM155" s="59">
        <f t="shared" si="113"/>
        <v>878.10091052561779</v>
      </c>
      <c r="AN155" s="59">
        <f ca="1">AVERAGE(OFFSET($AM$3,0,0,'Données projet'!$E$10+1,1))-AVERAGE(OFFSET($H$3,0,0,'Données projet'!$E$10+1,1))</f>
        <v>369.26509132111897</v>
      </c>
      <c r="AO155" s="59">
        <f t="shared" si="144"/>
        <v>350.51628439233525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17.084572971597847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17.084572971597847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69.15047884691117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319</v>
      </c>
      <c r="BE155" s="13">
        <f>BD155*VLOOKUP('Données projet'!$B$11,Paramètres!$A$1:$I$89,3,0)*VLOOKUP('Données projet'!$B$11,Paramètres!$A$1:$I$89,5,0)</f>
        <v>308.53680000000003</v>
      </c>
      <c r="BF155" s="13">
        <f t="shared" si="167"/>
        <v>72.963171684496103</v>
      </c>
      <c r="BG155" s="20">
        <f t="shared" si="168"/>
        <v>664.4457840171641</v>
      </c>
      <c r="BH155" s="59">
        <f t="shared" si="116"/>
        <v>954.66420645583844</v>
      </c>
      <c r="BI155" s="59">
        <f ca="1">AVERAGE(OFFSET($BH$3,0,0,'Données projet'!$E$11+1,1))-AVERAGE(OFFSET($H$3,0,0,'Données projet'!$E$11+1,1))</f>
        <v>433.03147896464901</v>
      </c>
      <c r="BJ155" s="59">
        <f t="shared" si="146"/>
        <v>419.62680748045614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12.600989773481986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12.600989773481986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69.15047884691117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245.99999999999994</v>
      </c>
      <c r="BZ155" s="13">
        <f>BY155*VLOOKUP('Données projet'!$B$12,Paramètres!$A$1:$I$89,3,0)*VLOOKUP('Données projet'!$B$12,Paramètres!$A$1:$I$89,5,0)</f>
        <v>234.09359999999998</v>
      </c>
      <c r="CA155" s="13">
        <f t="shared" si="170"/>
        <v>57.166902703920208</v>
      </c>
      <c r="CB155" s="20">
        <f t="shared" si="171"/>
        <v>507.27870887599425</v>
      </c>
      <c r="CC155" s="59">
        <f t="shared" si="119"/>
        <v>797.49713131466854</v>
      </c>
      <c r="CD155" s="59">
        <f ca="1">AVERAGE(OFFSET($CC$3,0,0,'Données projet'!$E$12+1,1))-AVERAGE(OFFSET($H$3,0,0,'Données projet'!$E$12+1,1))</f>
        <v>464.14483532651036</v>
      </c>
      <c r="CE155" s="59">
        <f t="shared" si="148"/>
        <v>478.54999024966878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37.47508849532953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37.47508849532953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69.15047884691117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249.0000000000002</v>
      </c>
      <c r="CU155" s="17">
        <f>CT155*VLOOKUP('Données projet'!$B$13,Paramètres!$A$1:$I$89,3,0)*VLOOKUP('Données projet'!$B$13,Paramètres!$A$1:$I$89,5,0)</f>
        <v>217.52640000000019</v>
      </c>
      <c r="CV155" s="13">
        <f t="shared" si="173"/>
        <v>53.576907690651304</v>
      </c>
      <c r="CW155" s="20">
        <f t="shared" si="174"/>
        <v>472.17159422788467</v>
      </c>
      <c r="CX155" s="59">
        <f t="shared" si="122"/>
        <v>762.39001666655895</v>
      </c>
      <c r="CY155" s="59">
        <f ca="1">AVERAGE(OFFSET($CX$3,0,0,'Données projet'!$E$13+1,1))-AVERAGE(OFFSET($H$3,0,0,'Données projet'!$E$13+1,1))</f>
        <v>331.14297110116479</v>
      </c>
      <c r="CZ155" s="59">
        <f t="shared" si="150"/>
        <v>397.33434551047685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12.310257270271004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12.310257270271004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69.15047884691117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255.00000000000006</v>
      </c>
      <c r="DP155" s="17">
        <f>DO155*VLOOKUP('Données projet'!$B$14,Paramètres!$A$1:$I$89,3,0)*VLOOKUP('Données projet'!$B$14,Paramètres!$A$1:$I$89,5,0)</f>
        <v>186.96600000000004</v>
      </c>
      <c r="DQ155" s="13">
        <f t="shared" si="176"/>
        <v>46.868551400324648</v>
      </c>
      <c r="DR155" s="20">
        <f t="shared" si="177"/>
        <v>407.26184368889881</v>
      </c>
      <c r="DS155" s="59">
        <f t="shared" si="125"/>
        <v>697.48026612757303</v>
      </c>
      <c r="DT155" s="59">
        <f ca="1">AVERAGE(OFFSET($DS$3,0,0,'Données projet'!$E$14+1,1))-AVERAGE(OFFSET($H$3,0,0,'Données projet'!$E$14+1,1))</f>
        <v>245.16221536020706</v>
      </c>
      <c r="DU155" s="59">
        <f t="shared" si="152"/>
        <v>222.86730804976878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0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69.15047884691117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319</v>
      </c>
      <c r="EK155" s="17">
        <f>EJ155*VLOOKUP('Données projet'!$B$15,Paramètres!$A$1:$I$89,3,0)*VLOOKUP('Données projet'!$B$15,Paramètres!$A$1:$I$89,5,0)</f>
        <v>253.79640000000001</v>
      </c>
      <c r="EL155" s="13">
        <f t="shared" si="179"/>
        <v>61.39816832228076</v>
      </c>
      <c r="EM155" s="20">
        <f t="shared" si="180"/>
        <v>548.96387316130563</v>
      </c>
      <c r="EN155" s="59">
        <f t="shared" si="128"/>
        <v>839.18229559997985</v>
      </c>
      <c r="EO155" s="59">
        <f ca="1">AVERAGE(OFFSET($EN$3,0,0,'Données projet'!$E$15+1,1))-AVERAGE(OFFSET($H$3,0,0,'Données projet'!$E$15+1,1))</f>
        <v>364.9836612099819</v>
      </c>
      <c r="EP155" s="59">
        <f t="shared" si="154"/>
        <v>354.75746837578413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12.775872227202468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12.775872227202468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69.15047884691117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69.15047884691117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69.15047884691117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2.4290000000000003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8.9063333333333343</v>
      </c>
      <c r="H156" s="66">
        <f t="shared" si="110"/>
        <v>221.04133333333334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69.165216139672481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306.99999999999994</v>
      </c>
      <c r="O156" s="13">
        <f>N156*VLOOKUP('Données projet'!$B$9,Paramètres!$A$1:$I$89,3,0)*VLOOKUP('Données projet'!$B$9,Paramètres!$A$1:$I$89,5,0)</f>
        <v>277.77359999999993</v>
      </c>
      <c r="P156" s="13">
        <f t="shared" si="141"/>
        <v>66.496288176842356</v>
      </c>
      <c r="Q156" s="20">
        <f t="shared" si="162"/>
        <v>599.60338857466706</v>
      </c>
      <c r="R156" s="59">
        <f t="shared" si="109"/>
        <v>889.87584775346613</v>
      </c>
      <c r="S156" s="59">
        <f ca="1">AVERAGE(OFFSET($R$3,0,0,'Données projet'!$E$9+1,1))-AVERAGE(OFFSET($H$3,0,0,'Données projet'!$E$9+1,1))</f>
        <v>455.60094939086878</v>
      </c>
      <c r="T156" s="59">
        <f t="shared" si="142"/>
        <v>287.49979934947112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47.161741532548675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47.161741532548675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69.165216139672481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349.00000000000017</v>
      </c>
      <c r="AJ156" s="13">
        <f>AI156*VLOOKUP('Données projet'!$B$10,Paramètres!$A$1:$I$89,3,0)*VLOOKUP('Données projet'!$B$10,Paramètres!$A$1:$I$89,5,0)</f>
        <v>272.22000000000014</v>
      </c>
      <c r="AK156" s="13">
        <f t="shared" si="164"/>
        <v>65.320184547527205</v>
      </c>
      <c r="AL156" s="20">
        <f t="shared" si="165"/>
        <v>587.88248808694345</v>
      </c>
      <c r="AM156" s="59">
        <f t="shared" si="113"/>
        <v>878.15494726574252</v>
      </c>
      <c r="AN156" s="59">
        <f ca="1">AVERAGE(OFFSET($AM$3,0,0,'Données projet'!$E$10+1,1))-AVERAGE(OFFSET($H$3,0,0,'Données projet'!$E$10+1,1))</f>
        <v>369.26509132111897</v>
      </c>
      <c r="AO156" s="59">
        <f t="shared" si="144"/>
        <v>350.51628439233525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16.749554916185382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16.749554916185382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69.165216139672481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319</v>
      </c>
      <c r="BE156" s="13">
        <f>BD156*VLOOKUP('Données projet'!$B$11,Paramètres!$A$1:$I$89,3,0)*VLOOKUP('Données projet'!$B$11,Paramètres!$A$1:$I$89,5,0)</f>
        <v>308.53680000000003</v>
      </c>
      <c r="BF156" s="13">
        <f t="shared" si="167"/>
        <v>72.963171684496103</v>
      </c>
      <c r="BG156" s="20">
        <f t="shared" si="168"/>
        <v>664.4457840171641</v>
      </c>
      <c r="BH156" s="59">
        <f t="shared" si="116"/>
        <v>954.71824319596317</v>
      </c>
      <c r="BI156" s="59">
        <f ca="1">AVERAGE(OFFSET($BH$3,0,0,'Données projet'!$E$11+1,1))-AVERAGE(OFFSET($H$3,0,0,'Données projet'!$E$11+1,1))</f>
        <v>433.03147896464901</v>
      </c>
      <c r="BJ156" s="59">
        <f t="shared" si="146"/>
        <v>419.62680748045614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12.353892049868852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12.353892049868852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69.165216139672481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245.99999999999994</v>
      </c>
      <c r="BZ156" s="13">
        <f>BY156*VLOOKUP('Données projet'!$B$12,Paramètres!$A$1:$I$89,3,0)*VLOOKUP('Données projet'!$B$12,Paramètres!$A$1:$I$89,5,0)</f>
        <v>234.09359999999998</v>
      </c>
      <c r="CA156" s="13">
        <f t="shared" si="170"/>
        <v>57.166902703920208</v>
      </c>
      <c r="CB156" s="20">
        <f t="shared" si="171"/>
        <v>507.27870887599425</v>
      </c>
      <c r="CC156" s="59">
        <f t="shared" si="119"/>
        <v>797.55116805479338</v>
      </c>
      <c r="CD156" s="59">
        <f ca="1">AVERAGE(OFFSET($CC$3,0,0,'Données projet'!$E$12+1,1))-AVERAGE(OFFSET($H$3,0,0,'Données projet'!$E$12+1,1))</f>
        <v>464.14483532651036</v>
      </c>
      <c r="CE156" s="59">
        <f t="shared" si="148"/>
        <v>478.54999024966878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36.740224867483107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36.740224867483107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69.165216139672481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249.0000000000002</v>
      </c>
      <c r="CU156" s="17">
        <f>CT156*VLOOKUP('Données projet'!$B$13,Paramètres!$A$1:$I$89,3,0)*VLOOKUP('Données projet'!$B$13,Paramètres!$A$1:$I$89,5,0)</f>
        <v>217.52640000000019</v>
      </c>
      <c r="CV156" s="13">
        <f t="shared" si="173"/>
        <v>53.576907690651304</v>
      </c>
      <c r="CW156" s="20">
        <f t="shared" si="174"/>
        <v>472.17159422788467</v>
      </c>
      <c r="CX156" s="59">
        <f t="shared" si="122"/>
        <v>762.44405340668379</v>
      </c>
      <c r="CY156" s="59">
        <f ca="1">AVERAGE(OFFSET($CX$3,0,0,'Données projet'!$E$13+1,1))-AVERAGE(OFFSET($H$3,0,0,'Données projet'!$E$13+1,1))</f>
        <v>331.14297110116479</v>
      </c>
      <c r="CZ156" s="59">
        <f t="shared" si="150"/>
        <v>397.33434551047685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12.06886063371652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12.06886063371652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69.165216139672481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255.00000000000006</v>
      </c>
      <c r="DP156" s="17">
        <f>DO156*VLOOKUP('Données projet'!$B$14,Paramètres!$A$1:$I$89,3,0)*VLOOKUP('Données projet'!$B$14,Paramètres!$A$1:$I$89,5,0)</f>
        <v>186.96600000000004</v>
      </c>
      <c r="DQ156" s="13">
        <f t="shared" si="176"/>
        <v>46.868551400324648</v>
      </c>
      <c r="DR156" s="20">
        <f t="shared" si="177"/>
        <v>407.26184368889881</v>
      </c>
      <c r="DS156" s="59">
        <f t="shared" si="125"/>
        <v>697.53430286769799</v>
      </c>
      <c r="DT156" s="59">
        <f ca="1">AVERAGE(OFFSET($DS$3,0,0,'Données projet'!$E$14+1,1))-AVERAGE(OFFSET($H$3,0,0,'Données projet'!$E$14+1,1))</f>
        <v>245.16221536020706</v>
      </c>
      <c r="DU156" s="59">
        <f t="shared" si="152"/>
        <v>222.86730804976878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0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69.165216139672481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319</v>
      </c>
      <c r="EK156" s="17">
        <f>EJ156*VLOOKUP('Données projet'!$B$15,Paramètres!$A$1:$I$89,3,0)*VLOOKUP('Données projet'!$B$15,Paramètres!$A$1:$I$89,5,0)</f>
        <v>253.79640000000001</v>
      </c>
      <c r="EL156" s="13">
        <f t="shared" si="179"/>
        <v>61.39816832228076</v>
      </c>
      <c r="EM156" s="20">
        <f t="shared" si="180"/>
        <v>548.96387316130563</v>
      </c>
      <c r="EN156" s="59">
        <f t="shared" si="128"/>
        <v>839.23633234010481</v>
      </c>
      <c r="EO156" s="59">
        <f ca="1">AVERAGE(OFFSET($EN$3,0,0,'Données projet'!$E$15+1,1))-AVERAGE(OFFSET($H$3,0,0,'Données projet'!$E$15+1,1))</f>
        <v>364.9836612099819</v>
      </c>
      <c r="EP156" s="59">
        <f t="shared" si="154"/>
        <v>354.75746837578413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12.52534516533964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12.52534516533964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69.165216139672481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69.165216139672481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69.165216139672481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2.4290000000000003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8.9063333333333343</v>
      </c>
      <c r="H157" s="66">
        <f t="shared" si="110"/>
        <v>221.04133333333334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69.179697773352046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306.99999999999994</v>
      </c>
      <c r="O157" s="13">
        <f>N157*VLOOKUP('Données projet'!$B$9,Paramètres!$A$1:$I$89,3,0)*VLOOKUP('Données projet'!$B$9,Paramètres!$A$1:$I$89,5,0)</f>
        <v>277.77359999999993</v>
      </c>
      <c r="P157" s="13">
        <f t="shared" si="141"/>
        <v>66.496288176842356</v>
      </c>
      <c r="Q157" s="20">
        <f t="shared" si="162"/>
        <v>599.60338857466706</v>
      </c>
      <c r="R157" s="59">
        <f t="shared" si="109"/>
        <v>889.92894707695791</v>
      </c>
      <c r="S157" s="59">
        <f ca="1">AVERAGE(OFFSET($R$3,0,0,'Données projet'!$E$9+1,1))-AVERAGE(OFFSET($H$3,0,0,'Données projet'!$E$9+1,1))</f>
        <v>455.60094939086878</v>
      </c>
      <c r="T157" s="59">
        <f t="shared" si="142"/>
        <v>287.49979934947112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46.236928546917341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46.236928546917341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69.179697773352046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349.00000000000017</v>
      </c>
      <c r="AJ157" s="13">
        <f>AI157*VLOOKUP('Données projet'!$B$10,Paramètres!$A$1:$I$89,3,0)*VLOOKUP('Données projet'!$B$10,Paramètres!$A$1:$I$89,5,0)</f>
        <v>272.22000000000014</v>
      </c>
      <c r="AK157" s="13">
        <f t="shared" si="164"/>
        <v>65.320184547527205</v>
      </c>
      <c r="AL157" s="20">
        <f t="shared" si="165"/>
        <v>587.88248808694345</v>
      </c>
      <c r="AM157" s="59">
        <f t="shared" si="113"/>
        <v>878.2080465892343</v>
      </c>
      <c r="AN157" s="59">
        <f ca="1">AVERAGE(OFFSET($AM$3,0,0,'Données projet'!$E$10+1,1))-AVERAGE(OFFSET($H$3,0,0,'Données projet'!$E$10+1,1))</f>
        <v>369.26509132111897</v>
      </c>
      <c r="AO157" s="59">
        <f t="shared" si="144"/>
        <v>350.51628439233525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16.421106360498719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16.421106360498719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69.179697773352046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319</v>
      </c>
      <c r="BE157" s="13">
        <f>BD157*VLOOKUP('Données projet'!$B$11,Paramètres!$A$1:$I$89,3,0)*VLOOKUP('Données projet'!$B$11,Paramètres!$A$1:$I$89,5,0)</f>
        <v>308.53680000000003</v>
      </c>
      <c r="BF157" s="13">
        <f t="shared" si="167"/>
        <v>72.963171684496103</v>
      </c>
      <c r="BG157" s="20">
        <f t="shared" si="168"/>
        <v>664.4457840171641</v>
      </c>
      <c r="BH157" s="59">
        <f t="shared" si="116"/>
        <v>954.77134251945495</v>
      </c>
      <c r="BI157" s="59">
        <f ca="1">AVERAGE(OFFSET($BH$3,0,0,'Données projet'!$E$11+1,1))-AVERAGE(OFFSET($H$3,0,0,'Données projet'!$E$11+1,1))</f>
        <v>433.03147896464901</v>
      </c>
      <c r="BJ157" s="59">
        <f t="shared" si="146"/>
        <v>419.62680748045614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12.111639761901042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12.111639761901042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69.179697773352046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245.99999999999994</v>
      </c>
      <c r="BZ157" s="13">
        <f>BY157*VLOOKUP('Données projet'!$B$12,Paramètres!$A$1:$I$89,3,0)*VLOOKUP('Données projet'!$B$12,Paramètres!$A$1:$I$89,5,0)</f>
        <v>234.09359999999998</v>
      </c>
      <c r="CA157" s="13">
        <f t="shared" si="170"/>
        <v>57.166902703920208</v>
      </c>
      <c r="CB157" s="20">
        <f t="shared" si="171"/>
        <v>507.27870887599425</v>
      </c>
      <c r="CC157" s="59">
        <f t="shared" si="119"/>
        <v>797.60426737828516</v>
      </c>
      <c r="CD157" s="59">
        <f ca="1">AVERAGE(OFFSET($CC$3,0,0,'Données projet'!$E$12+1,1))-AVERAGE(OFFSET($H$3,0,0,'Données projet'!$E$12+1,1))</f>
        <v>464.14483532651036</v>
      </c>
      <c r="CE157" s="59">
        <f t="shared" si="148"/>
        <v>478.54999024966878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36.019771467156197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36.019771467156197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69.179697773352046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249.0000000000002</v>
      </c>
      <c r="CU157" s="17">
        <f>CT157*VLOOKUP('Données projet'!$B$13,Paramètres!$A$1:$I$89,3,0)*VLOOKUP('Données projet'!$B$13,Paramètres!$A$1:$I$89,5,0)</f>
        <v>217.52640000000019</v>
      </c>
      <c r="CV157" s="13">
        <f t="shared" si="173"/>
        <v>53.576907690651304</v>
      </c>
      <c r="CW157" s="20">
        <f t="shared" si="174"/>
        <v>472.17159422788467</v>
      </c>
      <c r="CX157" s="59">
        <f t="shared" si="122"/>
        <v>762.49715273017546</v>
      </c>
      <c r="CY157" s="59">
        <f ca="1">AVERAGE(OFFSET($CX$3,0,0,'Données projet'!$E$13+1,1))-AVERAGE(OFFSET($H$3,0,0,'Données projet'!$E$13+1,1))</f>
        <v>331.14297110116479</v>
      </c>
      <c r="CZ157" s="59">
        <f t="shared" si="150"/>
        <v>397.33434551047685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11.832197637967459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11.832197637967459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69.179697773352046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255.00000000000006</v>
      </c>
      <c r="DP157" s="17">
        <f>DO157*VLOOKUP('Données projet'!$B$14,Paramètres!$A$1:$I$89,3,0)*VLOOKUP('Données projet'!$B$14,Paramètres!$A$1:$I$89,5,0)</f>
        <v>186.96600000000004</v>
      </c>
      <c r="DQ157" s="13">
        <f t="shared" si="176"/>
        <v>46.868551400324648</v>
      </c>
      <c r="DR157" s="20">
        <f t="shared" si="177"/>
        <v>407.26184368889881</v>
      </c>
      <c r="DS157" s="59">
        <f t="shared" si="125"/>
        <v>697.58740219118965</v>
      </c>
      <c r="DT157" s="59">
        <f ca="1">AVERAGE(OFFSET($DS$3,0,0,'Données projet'!$E$14+1,1))-AVERAGE(OFFSET($H$3,0,0,'Données projet'!$E$14+1,1))</f>
        <v>245.16221536020706</v>
      </c>
      <c r="DU157" s="59">
        <f t="shared" si="152"/>
        <v>222.86730804976878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0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69.179697773352046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319</v>
      </c>
      <c r="EK157" s="17">
        <f>EJ157*VLOOKUP('Données projet'!$B$15,Paramètres!$A$1:$I$89,3,0)*VLOOKUP('Données projet'!$B$15,Paramètres!$A$1:$I$89,5,0)</f>
        <v>253.79640000000001</v>
      </c>
      <c r="EL157" s="13">
        <f t="shared" si="179"/>
        <v>61.39816832228076</v>
      </c>
      <c r="EM157" s="20">
        <f t="shared" si="180"/>
        <v>548.96387316130563</v>
      </c>
      <c r="EN157" s="59">
        <f t="shared" si="128"/>
        <v>839.28943166359647</v>
      </c>
      <c r="EO157" s="59">
        <f ca="1">AVERAGE(OFFSET($EN$3,0,0,'Données projet'!$E$15+1,1))-AVERAGE(OFFSET($H$3,0,0,'Données projet'!$E$15+1,1))</f>
        <v>364.9836612099819</v>
      </c>
      <c r="EP157" s="59">
        <f t="shared" si="154"/>
        <v>354.75746837578413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12.279730786353522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12.279730786353522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69.179697773352046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69.179697773352046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69.179697773352046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2.4290000000000003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8.9063333333333343</v>
      </c>
      <c r="H158" s="66">
        <f t="shared" si="110"/>
        <v>221.04133333333334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69.193928183063349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306.99999999999994</v>
      </c>
      <c r="O158" s="13">
        <f>N158*VLOOKUP('Données projet'!$B$9,Paramètres!$A$1:$I$89,3,0)*VLOOKUP('Données projet'!$B$9,Paramètres!$A$1:$I$89,5,0)</f>
        <v>277.77359999999993</v>
      </c>
      <c r="P158" s="13">
        <f t="shared" si="141"/>
        <v>66.496288176842356</v>
      </c>
      <c r="Q158" s="20">
        <f t="shared" si="162"/>
        <v>599.60338857466706</v>
      </c>
      <c r="R158" s="59">
        <f t="shared" si="109"/>
        <v>889.98112524589942</v>
      </c>
      <c r="S158" s="59">
        <f ca="1">AVERAGE(OFFSET($R$3,0,0,'Données projet'!$E$9+1,1))-AVERAGE(OFFSET($H$3,0,0,'Données projet'!$E$9+1,1))</f>
        <v>455.60094939086878</v>
      </c>
      <c r="T158" s="59">
        <f t="shared" si="142"/>
        <v>287.49979934947112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45.330250579854017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45.330250579854017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69.193928183063349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349.00000000000017</v>
      </c>
      <c r="AJ158" s="13">
        <f>AI158*VLOOKUP('Données projet'!$B$10,Paramètres!$A$1:$I$89,3,0)*VLOOKUP('Données projet'!$B$10,Paramètres!$A$1:$I$89,5,0)</f>
        <v>272.22000000000014</v>
      </c>
      <c r="AK158" s="13">
        <f t="shared" si="164"/>
        <v>65.320184547527205</v>
      </c>
      <c r="AL158" s="20">
        <f t="shared" si="165"/>
        <v>587.88248808694345</v>
      </c>
      <c r="AM158" s="59">
        <f t="shared" si="113"/>
        <v>878.26022475817581</v>
      </c>
      <c r="AN158" s="59">
        <f ca="1">AVERAGE(OFFSET($AM$3,0,0,'Données projet'!$E$10+1,1))-AVERAGE(OFFSET($H$3,0,0,'Données projet'!$E$10+1,1))</f>
        <v>369.26509132111897</v>
      </c>
      <c r="AO158" s="59">
        <f t="shared" si="144"/>
        <v>350.51628439233525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16.099098480655233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16.099098480655233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69.193928183063349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319</v>
      </c>
      <c r="BE158" s="13">
        <f>BD158*VLOOKUP('Données projet'!$B$11,Paramètres!$A$1:$I$89,3,0)*VLOOKUP('Données projet'!$B$11,Paramètres!$A$1:$I$89,5,0)</f>
        <v>308.53680000000003</v>
      </c>
      <c r="BF158" s="13">
        <f t="shared" si="167"/>
        <v>72.963171684496103</v>
      </c>
      <c r="BG158" s="20">
        <f t="shared" si="168"/>
        <v>664.4457840171641</v>
      </c>
      <c r="BH158" s="59">
        <f t="shared" si="116"/>
        <v>954.82352068839646</v>
      </c>
      <c r="BI158" s="59">
        <f ca="1">AVERAGE(OFFSET($BH$3,0,0,'Données projet'!$E$11+1,1))-AVERAGE(OFFSET($H$3,0,0,'Données projet'!$E$11+1,1))</f>
        <v>433.03147896464901</v>
      </c>
      <c r="BJ158" s="59">
        <f t="shared" si="146"/>
        <v>419.62680748045614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11.874137893540976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11.874137893540976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69.193928183063349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245.99999999999994</v>
      </c>
      <c r="BZ158" s="13">
        <f>BY158*VLOOKUP('Données projet'!$B$12,Paramètres!$A$1:$I$89,3,0)*VLOOKUP('Données projet'!$B$12,Paramètres!$A$1:$I$89,5,0)</f>
        <v>234.09359999999998</v>
      </c>
      <c r="CA158" s="13">
        <f t="shared" si="170"/>
        <v>57.166902703920208</v>
      </c>
      <c r="CB158" s="20">
        <f t="shared" si="171"/>
        <v>507.27870887599425</v>
      </c>
      <c r="CC158" s="59">
        <f t="shared" si="119"/>
        <v>797.65644554722655</v>
      </c>
      <c r="CD158" s="59">
        <f ca="1">AVERAGE(OFFSET($CC$3,0,0,'Données projet'!$E$12+1,1))-AVERAGE(OFFSET($H$3,0,0,'Données projet'!$E$12+1,1))</f>
        <v>464.14483532651036</v>
      </c>
      <c r="CE158" s="59">
        <f t="shared" si="148"/>
        <v>478.54999024966878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35.31344571857651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35.31344571857651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69.193928183063349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249.0000000000002</v>
      </c>
      <c r="CU158" s="17">
        <f>CT158*VLOOKUP('Données projet'!$B$13,Paramètres!$A$1:$I$89,3,0)*VLOOKUP('Données projet'!$B$13,Paramètres!$A$1:$I$89,5,0)</f>
        <v>217.52640000000019</v>
      </c>
      <c r="CV158" s="13">
        <f t="shared" si="173"/>
        <v>53.576907690651304</v>
      </c>
      <c r="CW158" s="20">
        <f t="shared" si="174"/>
        <v>472.17159422788467</v>
      </c>
      <c r="CX158" s="59">
        <f t="shared" si="122"/>
        <v>762.54933089911697</v>
      </c>
      <c r="CY158" s="59">
        <f ca="1">AVERAGE(OFFSET($CX$3,0,0,'Données projet'!$E$13+1,1))-AVERAGE(OFFSET($H$3,0,0,'Données projet'!$E$13+1,1))</f>
        <v>331.14297110116479</v>
      </c>
      <c r="CZ158" s="59">
        <f t="shared" si="150"/>
        <v>397.33434551047685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11.600175459214864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11.600175459214864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69.193928183063349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255.00000000000006</v>
      </c>
      <c r="DP158" s="17">
        <f>DO158*VLOOKUP('Données projet'!$B$14,Paramètres!$A$1:$I$89,3,0)*VLOOKUP('Données projet'!$B$14,Paramètres!$A$1:$I$89,5,0)</f>
        <v>186.96600000000004</v>
      </c>
      <c r="DQ158" s="13">
        <f t="shared" si="176"/>
        <v>46.868551400324648</v>
      </c>
      <c r="DR158" s="20">
        <f t="shared" si="177"/>
        <v>407.26184368889881</v>
      </c>
      <c r="DS158" s="59">
        <f t="shared" si="125"/>
        <v>697.63958036013105</v>
      </c>
      <c r="DT158" s="59">
        <f ca="1">AVERAGE(OFFSET($DS$3,0,0,'Données projet'!$E$14+1,1))-AVERAGE(OFFSET($H$3,0,0,'Données projet'!$E$14+1,1))</f>
        <v>245.16221536020706</v>
      </c>
      <c r="DU158" s="59">
        <f t="shared" si="152"/>
        <v>222.86730804976878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0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69.193928183063349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319</v>
      </c>
      <c r="EK158" s="17">
        <f>EJ158*VLOOKUP('Données projet'!$B$15,Paramètres!$A$1:$I$89,3,0)*VLOOKUP('Données projet'!$B$15,Paramètres!$A$1:$I$89,5,0)</f>
        <v>253.79640000000001</v>
      </c>
      <c r="EL158" s="13">
        <f t="shared" si="179"/>
        <v>61.39816832228076</v>
      </c>
      <c r="EM158" s="20">
        <f t="shared" si="180"/>
        <v>548.96387316130563</v>
      </c>
      <c r="EN158" s="59">
        <f t="shared" si="128"/>
        <v>839.34160983253787</v>
      </c>
      <c r="EO158" s="59">
        <f ca="1">AVERAGE(OFFSET($EN$3,0,0,'Données projet'!$E$15+1,1))-AVERAGE(OFFSET($H$3,0,0,'Données projet'!$E$15+1,1))</f>
        <v>364.9836612099819</v>
      </c>
      <c r="EP158" s="59">
        <f t="shared" si="154"/>
        <v>354.75746837578413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12.038932755529343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12.038932755529343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69.193928183063349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69.193928183063349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69.193928183063349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2.4290000000000003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8.9063333333333343</v>
      </c>
      <c r="H159" s="66">
        <f t="shared" si="110"/>
        <v>221.04133333333334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69.207911726980598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306.99999999999994</v>
      </c>
      <c r="O159" s="13">
        <f>N159*VLOOKUP('Données projet'!$B$9,Paramètres!$A$1:$I$89,3,0)*VLOOKUP('Données projet'!$B$9,Paramètres!$A$1:$I$89,5,0)</f>
        <v>277.77359999999993</v>
      </c>
      <c r="P159" s="13">
        <f t="shared" si="141"/>
        <v>66.496288176842356</v>
      </c>
      <c r="Q159" s="20">
        <f t="shared" si="162"/>
        <v>599.60338857466706</v>
      </c>
      <c r="R159" s="59">
        <f t="shared" si="109"/>
        <v>890.03239824026264</v>
      </c>
      <c r="S159" s="59">
        <f ca="1">AVERAGE(OFFSET($R$3,0,0,'Données projet'!$E$9+1,1))-AVERAGE(OFFSET($H$3,0,0,'Données projet'!$E$9+1,1))</f>
        <v>455.60094939086878</v>
      </c>
      <c r="T159" s="59">
        <f t="shared" si="142"/>
        <v>287.49979934947112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44.441352014705849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44.441352014705849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69.207911726980598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349.00000000000017</v>
      </c>
      <c r="AJ159" s="13">
        <f>AI159*VLOOKUP('Données projet'!$B$10,Paramètres!$A$1:$I$89,3,0)*VLOOKUP('Données projet'!$B$10,Paramètres!$A$1:$I$89,5,0)</f>
        <v>272.22000000000014</v>
      </c>
      <c r="AK159" s="13">
        <f t="shared" si="164"/>
        <v>65.320184547527205</v>
      </c>
      <c r="AL159" s="20">
        <f t="shared" si="165"/>
        <v>587.88248808694345</v>
      </c>
      <c r="AM159" s="59">
        <f t="shared" si="113"/>
        <v>878.31149775253903</v>
      </c>
      <c r="AN159" s="59">
        <f ca="1">AVERAGE(OFFSET($AM$3,0,0,'Données projet'!$E$10+1,1))-AVERAGE(OFFSET($H$3,0,0,'Données projet'!$E$10+1,1))</f>
        <v>369.26509132111897</v>
      </c>
      <c r="AO159" s="59">
        <f t="shared" si="144"/>
        <v>350.51628439233525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15.783404978930063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15.783404978930063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69.207911726980598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319</v>
      </c>
      <c r="BE159" s="13">
        <f>BD159*VLOOKUP('Données projet'!$B$11,Paramètres!$A$1:$I$89,3,0)*VLOOKUP('Données projet'!$B$11,Paramètres!$A$1:$I$89,5,0)</f>
        <v>308.53680000000003</v>
      </c>
      <c r="BF159" s="13">
        <f t="shared" si="167"/>
        <v>72.963171684496103</v>
      </c>
      <c r="BG159" s="20">
        <f t="shared" si="168"/>
        <v>664.4457840171641</v>
      </c>
      <c r="BH159" s="59">
        <f t="shared" si="116"/>
        <v>954.87479368275967</v>
      </c>
      <c r="BI159" s="59">
        <f ca="1">AVERAGE(OFFSET($BH$3,0,0,'Données projet'!$E$11+1,1))-AVERAGE(OFFSET($H$3,0,0,'Données projet'!$E$11+1,1))</f>
        <v>433.03147896464901</v>
      </c>
      <c r="BJ159" s="59">
        <f t="shared" si="146"/>
        <v>419.62680748045614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11.641293291957615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11.641293291957615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69.207911726980598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245.99999999999994</v>
      </c>
      <c r="BZ159" s="13">
        <f>BY159*VLOOKUP('Données projet'!$B$12,Paramètres!$A$1:$I$89,3,0)*VLOOKUP('Données projet'!$B$12,Paramètres!$A$1:$I$89,5,0)</f>
        <v>234.09359999999998</v>
      </c>
      <c r="CA159" s="13">
        <f t="shared" si="170"/>
        <v>57.166902703920208</v>
      </c>
      <c r="CB159" s="20">
        <f t="shared" si="171"/>
        <v>507.27870887599425</v>
      </c>
      <c r="CC159" s="59">
        <f t="shared" si="119"/>
        <v>797.70771854158977</v>
      </c>
      <c r="CD159" s="59">
        <f ca="1">AVERAGE(OFFSET($CC$3,0,0,'Données projet'!$E$12+1,1))-AVERAGE(OFFSET($H$3,0,0,'Données projet'!$E$12+1,1))</f>
        <v>464.14483532651036</v>
      </c>
      <c r="CE159" s="59">
        <f t="shared" si="148"/>
        <v>478.54999024966878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34.620970587110307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34.620970587110307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69.207911726980598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249.0000000000002</v>
      </c>
      <c r="CU159" s="17">
        <f>CT159*VLOOKUP('Données projet'!$B$13,Paramètres!$A$1:$I$89,3,0)*VLOOKUP('Données projet'!$B$13,Paramètres!$A$1:$I$89,5,0)</f>
        <v>217.52640000000019</v>
      </c>
      <c r="CV159" s="13">
        <f t="shared" si="173"/>
        <v>53.576907690651304</v>
      </c>
      <c r="CW159" s="20">
        <f t="shared" si="174"/>
        <v>472.17159422788467</v>
      </c>
      <c r="CX159" s="59">
        <f t="shared" si="122"/>
        <v>762.60060389348018</v>
      </c>
      <c r="CY159" s="59">
        <f ca="1">AVERAGE(OFFSET($CX$3,0,0,'Données projet'!$E$13+1,1))-AVERAGE(OFFSET($H$3,0,0,'Données projet'!$E$13+1,1))</f>
        <v>331.14297110116479</v>
      </c>
      <c r="CZ159" s="59">
        <f t="shared" si="150"/>
        <v>397.33434551047685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11.372703093868052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11.372703093868052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69.207911726980598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255.00000000000006</v>
      </c>
      <c r="DP159" s="17">
        <f>DO159*VLOOKUP('Données projet'!$B$14,Paramètres!$A$1:$I$89,3,0)*VLOOKUP('Données projet'!$B$14,Paramètres!$A$1:$I$89,5,0)</f>
        <v>186.96600000000004</v>
      </c>
      <c r="DQ159" s="13">
        <f t="shared" si="176"/>
        <v>46.868551400324648</v>
      </c>
      <c r="DR159" s="20">
        <f t="shared" si="177"/>
        <v>407.26184368889881</v>
      </c>
      <c r="DS159" s="59">
        <f t="shared" si="125"/>
        <v>697.69085335449427</v>
      </c>
      <c r="DT159" s="59">
        <f ca="1">AVERAGE(OFFSET($DS$3,0,0,'Données projet'!$E$14+1,1))-AVERAGE(OFFSET($H$3,0,0,'Données projet'!$E$14+1,1))</f>
        <v>245.16221536020706</v>
      </c>
      <c r="DU159" s="59">
        <f t="shared" si="152"/>
        <v>222.86730804976878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0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69.207911726980598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319</v>
      </c>
      <c r="EK159" s="17">
        <f>EJ159*VLOOKUP('Données projet'!$B$15,Paramètres!$A$1:$I$89,3,0)*VLOOKUP('Données projet'!$B$15,Paramètres!$A$1:$I$89,5,0)</f>
        <v>253.79640000000001</v>
      </c>
      <c r="EL159" s="13">
        <f t="shared" si="179"/>
        <v>61.39816832228076</v>
      </c>
      <c r="EM159" s="20">
        <f t="shared" si="180"/>
        <v>548.96387316130563</v>
      </c>
      <c r="EN159" s="59">
        <f t="shared" si="128"/>
        <v>839.39288282690109</v>
      </c>
      <c r="EO159" s="59">
        <f ca="1">AVERAGE(OFFSET($EN$3,0,0,'Données projet'!$E$15+1,1))-AVERAGE(OFFSET($H$3,0,0,'Données projet'!$E$15+1,1))</f>
        <v>364.9836612099819</v>
      </c>
      <c r="EP159" s="59">
        <f t="shared" si="154"/>
        <v>354.75746837578413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11.802856627217331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11.802856627217331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69.207911726980598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69.207911726980598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69.207911726980598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2.4290000000000003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8.9063333333333343</v>
      </c>
      <c r="H160" s="66">
        <f t="shared" si="110"/>
        <v>221.04133333333334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69.221652687673384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306.99999999999994</v>
      </c>
      <c r="O160" s="13">
        <f>N160*VLOOKUP('Données projet'!$B$9,Paramètres!$A$1:$I$89,3,0)*VLOOKUP('Données projet'!$B$9,Paramètres!$A$1:$I$89,5,0)</f>
        <v>277.77359999999993</v>
      </c>
      <c r="P160" s="13">
        <f t="shared" si="141"/>
        <v>66.496288176842356</v>
      </c>
      <c r="Q160" s="20">
        <f t="shared" si="162"/>
        <v>599.60338857466706</v>
      </c>
      <c r="R160" s="59">
        <f t="shared" si="109"/>
        <v>890.08278176280282</v>
      </c>
      <c r="S160" s="59">
        <f ca="1">AVERAGE(OFFSET($R$3,0,0,'Données projet'!$E$9+1,1))-AVERAGE(OFFSET($H$3,0,0,'Données projet'!$E$9+1,1))</f>
        <v>455.60094939086878</v>
      </c>
      <c r="T160" s="59">
        <f t="shared" si="142"/>
        <v>287.49979934947112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43.569884208245647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43.569884208245647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69.221652687673384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349.00000000000017</v>
      </c>
      <c r="AJ160" s="13">
        <f>AI160*VLOOKUP('Données projet'!$B$10,Paramètres!$A$1:$I$89,3,0)*VLOOKUP('Données projet'!$B$10,Paramètres!$A$1:$I$89,5,0)</f>
        <v>272.22000000000014</v>
      </c>
      <c r="AK160" s="13">
        <f t="shared" si="164"/>
        <v>65.320184547527205</v>
      </c>
      <c r="AL160" s="20">
        <f t="shared" si="165"/>
        <v>587.88248808694345</v>
      </c>
      <c r="AM160" s="59">
        <f t="shared" si="113"/>
        <v>878.36188127507921</v>
      </c>
      <c r="AN160" s="59">
        <f ca="1">AVERAGE(OFFSET($AM$3,0,0,'Données projet'!$E$10+1,1))-AVERAGE(OFFSET($H$3,0,0,'Données projet'!$E$10+1,1))</f>
        <v>369.26509132111897</v>
      </c>
      <c r="AO160" s="59">
        <f t="shared" si="144"/>
        <v>350.51628439233525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15.473902034219702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15.473902034219702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69.221652687673384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319</v>
      </c>
      <c r="BE160" s="13">
        <f>BD160*VLOOKUP('Données projet'!$B$11,Paramètres!$A$1:$I$89,3,0)*VLOOKUP('Données projet'!$B$11,Paramètres!$A$1:$I$89,5,0)</f>
        <v>308.53680000000003</v>
      </c>
      <c r="BF160" s="13">
        <f t="shared" si="167"/>
        <v>72.963171684496103</v>
      </c>
      <c r="BG160" s="20">
        <f t="shared" si="168"/>
        <v>664.4457840171641</v>
      </c>
      <c r="BH160" s="59">
        <f t="shared" si="116"/>
        <v>954.92517720529986</v>
      </c>
      <c r="BI160" s="59">
        <f ca="1">AVERAGE(OFFSET($BH$3,0,0,'Données projet'!$E$11+1,1))-AVERAGE(OFFSET($H$3,0,0,'Données projet'!$E$11+1,1))</f>
        <v>433.03147896464901</v>
      </c>
      <c r="BJ160" s="59">
        <f t="shared" si="146"/>
        <v>419.62680748045614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11.413014630990119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11.413014630990119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69.221652687673384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245.99999999999994</v>
      </c>
      <c r="BZ160" s="13">
        <f>BY160*VLOOKUP('Données projet'!$B$12,Paramètres!$A$1:$I$89,3,0)*VLOOKUP('Données projet'!$B$12,Paramètres!$A$1:$I$89,5,0)</f>
        <v>234.09359999999998</v>
      </c>
      <c r="CA160" s="13">
        <f t="shared" si="170"/>
        <v>57.166902703920208</v>
      </c>
      <c r="CB160" s="20">
        <f t="shared" si="171"/>
        <v>507.27870887599425</v>
      </c>
      <c r="CC160" s="59">
        <f t="shared" si="119"/>
        <v>797.75810206412996</v>
      </c>
      <c r="CD160" s="59">
        <f ca="1">AVERAGE(OFFSET($CC$3,0,0,'Données projet'!$E$12+1,1))-AVERAGE(OFFSET($H$3,0,0,'Données projet'!$E$12+1,1))</f>
        <v>464.14483532651036</v>
      </c>
      <c r="CE160" s="59">
        <f t="shared" si="148"/>
        <v>478.54999024966878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33.942074470604027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33.942074470604027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69.221652687673384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249.0000000000002</v>
      </c>
      <c r="CU160" s="17">
        <f>CT160*VLOOKUP('Données projet'!$B$13,Paramètres!$A$1:$I$89,3,0)*VLOOKUP('Données projet'!$B$13,Paramètres!$A$1:$I$89,5,0)</f>
        <v>217.52640000000019</v>
      </c>
      <c r="CV160" s="13">
        <f t="shared" si="173"/>
        <v>53.576907690651304</v>
      </c>
      <c r="CW160" s="20">
        <f t="shared" si="174"/>
        <v>472.17159422788467</v>
      </c>
      <c r="CX160" s="59">
        <f t="shared" si="122"/>
        <v>762.65098741602037</v>
      </c>
      <c r="CY160" s="59">
        <f ca="1">AVERAGE(OFFSET($CX$3,0,0,'Données projet'!$E$13+1,1))-AVERAGE(OFFSET($H$3,0,0,'Données projet'!$E$13+1,1))</f>
        <v>331.14297110116479</v>
      </c>
      <c r="CZ160" s="59">
        <f t="shared" si="150"/>
        <v>397.33434551047685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11.149691322861248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11.149691322861248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69.221652687673384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255.00000000000006</v>
      </c>
      <c r="DP160" s="17">
        <f>DO160*VLOOKUP('Données projet'!$B$14,Paramètres!$A$1:$I$89,3,0)*VLOOKUP('Données projet'!$B$14,Paramètres!$A$1:$I$89,5,0)</f>
        <v>186.96600000000004</v>
      </c>
      <c r="DQ160" s="13">
        <f t="shared" si="176"/>
        <v>46.868551400324648</v>
      </c>
      <c r="DR160" s="20">
        <f t="shared" si="177"/>
        <v>407.26184368889881</v>
      </c>
      <c r="DS160" s="59">
        <f t="shared" si="125"/>
        <v>697.74123687703445</v>
      </c>
      <c r="DT160" s="59">
        <f ca="1">AVERAGE(OFFSET($DS$3,0,0,'Données projet'!$E$14+1,1))-AVERAGE(OFFSET($H$3,0,0,'Données projet'!$E$14+1,1))</f>
        <v>245.16221536020706</v>
      </c>
      <c r="DU160" s="59">
        <f t="shared" si="152"/>
        <v>222.86730804976878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0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69.221652687673384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319</v>
      </c>
      <c r="EK160" s="17">
        <f>EJ160*VLOOKUP('Données projet'!$B$15,Paramètres!$A$1:$I$89,3,0)*VLOOKUP('Données projet'!$B$15,Paramètres!$A$1:$I$89,5,0)</f>
        <v>253.79640000000001</v>
      </c>
      <c r="EL160" s="13">
        <f t="shared" si="179"/>
        <v>61.39816832228076</v>
      </c>
      <c r="EM160" s="20">
        <f t="shared" si="180"/>
        <v>548.96387316130563</v>
      </c>
      <c r="EN160" s="59">
        <f t="shared" si="128"/>
        <v>839.44326634944127</v>
      </c>
      <c r="EO160" s="59">
        <f ca="1">AVERAGE(OFFSET($EN$3,0,0,'Données projet'!$E$15+1,1))-AVERAGE(OFFSET($H$3,0,0,'Données projet'!$E$15+1,1))</f>
        <v>364.9836612099819</v>
      </c>
      <c r="EP160" s="59">
        <f t="shared" si="154"/>
        <v>354.75746837578413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11.571409807789296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11.571409807789296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69.221652687673384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69.221652687673384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69.221652687673384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2.4290000000000003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8.9063333333333343</v>
      </c>
      <c r="H161" s="66">
        <f t="shared" si="110"/>
        <v>221.04133333333334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69.235155273418371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306.99999999999994</v>
      </c>
      <c r="O161" s="13">
        <f>N161*VLOOKUP('Données projet'!$B$9,Paramètres!$A$1:$I$89,3,0)*VLOOKUP('Données projet'!$B$9,Paramètres!$A$1:$I$89,5,0)</f>
        <v>277.77359999999993</v>
      </c>
      <c r="P161" s="13">
        <f t="shared" si="141"/>
        <v>66.496288176842356</v>
      </c>
      <c r="Q161" s="20">
        <f t="shared" si="162"/>
        <v>599.60338857466706</v>
      </c>
      <c r="R161" s="59">
        <f t="shared" si="109"/>
        <v>890.13229124386771</v>
      </c>
      <c r="S161" s="59">
        <f ca="1">AVERAGE(OFFSET($R$3,0,0,'Données projet'!$E$9+1,1))-AVERAGE(OFFSET($H$3,0,0,'Données projet'!$E$9+1,1))</f>
        <v>455.60094939086878</v>
      </c>
      <c r="T161" s="59">
        <f t="shared" si="142"/>
        <v>287.49979934947112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42.715505353927256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42.715505353927256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69.235155273418371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349.00000000000017</v>
      </c>
      <c r="AJ161" s="13">
        <f>AI161*VLOOKUP('Données projet'!$B$10,Paramètres!$A$1:$I$89,3,0)*VLOOKUP('Données projet'!$B$10,Paramètres!$A$1:$I$89,5,0)</f>
        <v>272.22000000000014</v>
      </c>
      <c r="AK161" s="13">
        <f t="shared" si="164"/>
        <v>65.320184547527205</v>
      </c>
      <c r="AL161" s="20">
        <f t="shared" si="165"/>
        <v>587.88248808694345</v>
      </c>
      <c r="AM161" s="59">
        <f t="shared" si="113"/>
        <v>878.4113907561441</v>
      </c>
      <c r="AN161" s="59">
        <f ca="1">AVERAGE(OFFSET($AM$3,0,0,'Données projet'!$E$10+1,1))-AVERAGE(OFFSET($H$3,0,0,'Données projet'!$E$10+1,1))</f>
        <v>369.26509132111897</v>
      </c>
      <c r="AO161" s="59">
        <f t="shared" si="144"/>
        <v>350.51628439233525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15.170468253476955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15.170468253476955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69.235155273418371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319</v>
      </c>
      <c r="BE161" s="13">
        <f>BD161*VLOOKUP('Données projet'!$B$11,Paramètres!$A$1:$I$89,3,0)*VLOOKUP('Données projet'!$B$11,Paramètres!$A$1:$I$89,5,0)</f>
        <v>308.53680000000003</v>
      </c>
      <c r="BF161" s="13">
        <f t="shared" si="167"/>
        <v>72.963171684496103</v>
      </c>
      <c r="BG161" s="20">
        <f t="shared" si="168"/>
        <v>664.4457840171641</v>
      </c>
      <c r="BH161" s="59">
        <f t="shared" si="116"/>
        <v>954.97468668636475</v>
      </c>
      <c r="BI161" s="59">
        <f ca="1">AVERAGE(OFFSET($BH$3,0,0,'Données projet'!$E$11+1,1))-AVERAGE(OFFSET($H$3,0,0,'Données projet'!$E$11+1,1))</f>
        <v>433.03147896464901</v>
      </c>
      <c r="BJ161" s="59">
        <f t="shared" si="146"/>
        <v>419.62680748045614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11.189212375327962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11.189212375327962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69.235155273418371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245.99999999999994</v>
      </c>
      <c r="BZ161" s="13">
        <f>BY161*VLOOKUP('Données projet'!$B$12,Paramètres!$A$1:$I$89,3,0)*VLOOKUP('Données projet'!$B$12,Paramètres!$A$1:$I$89,5,0)</f>
        <v>234.09359999999998</v>
      </c>
      <c r="CA161" s="13">
        <f t="shared" si="170"/>
        <v>57.166902703920208</v>
      </c>
      <c r="CB161" s="20">
        <f t="shared" si="171"/>
        <v>507.27870887599425</v>
      </c>
      <c r="CC161" s="59">
        <f t="shared" si="119"/>
        <v>797.80761154519496</v>
      </c>
      <c r="CD161" s="59">
        <f ca="1">AVERAGE(OFFSET($CC$3,0,0,'Données projet'!$E$12+1,1))-AVERAGE(OFFSET($H$3,0,0,'Données projet'!$E$12+1,1))</f>
        <v>464.14483532651036</v>
      </c>
      <c r="CE161" s="59">
        <f t="shared" si="148"/>
        <v>478.54999024966878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33.276491092856695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33.276491092856695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69.235155273418371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249.0000000000002</v>
      </c>
      <c r="CU161" s="17">
        <f>CT161*VLOOKUP('Données projet'!$B$13,Paramètres!$A$1:$I$89,3,0)*VLOOKUP('Données projet'!$B$13,Paramètres!$A$1:$I$89,5,0)</f>
        <v>217.52640000000019</v>
      </c>
      <c r="CV161" s="13">
        <f t="shared" si="173"/>
        <v>53.576907690651304</v>
      </c>
      <c r="CW161" s="20">
        <f t="shared" si="174"/>
        <v>472.17159422788467</v>
      </c>
      <c r="CX161" s="59">
        <f t="shared" si="122"/>
        <v>762.70049689708537</v>
      </c>
      <c r="CY161" s="59">
        <f ca="1">AVERAGE(OFFSET($CX$3,0,0,'Données projet'!$E$13+1,1))-AVERAGE(OFFSET($H$3,0,0,'Données projet'!$E$13+1,1))</f>
        <v>331.14297110116479</v>
      </c>
      <c r="CZ161" s="59">
        <f t="shared" si="150"/>
        <v>397.33434551047685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10.931052676660139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10.931052676660139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69.235155273418371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255.00000000000006</v>
      </c>
      <c r="DP161" s="17">
        <f>DO161*VLOOKUP('Données projet'!$B$14,Paramètres!$A$1:$I$89,3,0)*VLOOKUP('Données projet'!$B$14,Paramètres!$A$1:$I$89,5,0)</f>
        <v>186.96600000000004</v>
      </c>
      <c r="DQ161" s="13">
        <f t="shared" si="176"/>
        <v>46.868551400324648</v>
      </c>
      <c r="DR161" s="20">
        <f t="shared" si="177"/>
        <v>407.26184368889881</v>
      </c>
      <c r="DS161" s="59">
        <f t="shared" si="125"/>
        <v>697.79074635809957</v>
      </c>
      <c r="DT161" s="59">
        <f ca="1">AVERAGE(OFFSET($DS$3,0,0,'Données projet'!$E$14+1,1))-AVERAGE(OFFSET($H$3,0,0,'Données projet'!$E$14+1,1))</f>
        <v>245.16221536020706</v>
      </c>
      <c r="DU161" s="59">
        <f t="shared" si="152"/>
        <v>222.86730804976878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0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69.235155273418371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319</v>
      </c>
      <c r="EK161" s="17">
        <f>EJ161*VLOOKUP('Données projet'!$B$15,Paramètres!$A$1:$I$89,3,0)*VLOOKUP('Données projet'!$B$15,Paramètres!$A$1:$I$89,5,0)</f>
        <v>253.79640000000001</v>
      </c>
      <c r="EL161" s="13">
        <f t="shared" si="179"/>
        <v>61.39816832228076</v>
      </c>
      <c r="EM161" s="20">
        <f t="shared" si="180"/>
        <v>548.96387316130563</v>
      </c>
      <c r="EN161" s="59">
        <f t="shared" si="128"/>
        <v>839.49277583050639</v>
      </c>
      <c r="EO161" s="59">
        <f ca="1">AVERAGE(OFFSET($EN$3,0,0,'Données projet'!$E$15+1,1))-AVERAGE(OFFSET($H$3,0,0,'Données projet'!$E$15+1,1))</f>
        <v>364.9836612099819</v>
      </c>
      <c r="EP161" s="59">
        <f t="shared" si="154"/>
        <v>354.75746837578413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11.344501519321625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11.344501519321625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69.235155273418371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69.235155273418371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69.235155273418371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2.4290000000000003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8.9063333333333343</v>
      </c>
      <c r="H162" s="66">
        <f t="shared" si="110"/>
        <v>221.04133333333334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69.248423619487909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306.99999999999994</v>
      </c>
      <c r="O162" s="13">
        <f>N162*VLOOKUP('Données projet'!$B$9,Paramètres!$A$1:$I$89,3,0)*VLOOKUP('Données projet'!$B$9,Paramètres!$A$1:$I$89,5,0)</f>
        <v>277.77359999999993</v>
      </c>
      <c r="P162" s="13">
        <f t="shared" si="141"/>
        <v>66.496288176842356</v>
      </c>
      <c r="Q162" s="20">
        <f t="shared" si="162"/>
        <v>599.60338857466706</v>
      </c>
      <c r="R162" s="59">
        <f t="shared" si="109"/>
        <v>890.18094184612278</v>
      </c>
      <c r="S162" s="59">
        <f ca="1">AVERAGE(OFFSET($R$3,0,0,'Données projet'!$E$9+1,1))-AVERAGE(OFFSET($H$3,0,0,'Données projet'!$E$9+1,1))</f>
        <v>455.60094939086878</v>
      </c>
      <c r="T162" s="59">
        <f t="shared" si="142"/>
        <v>287.49979934947112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41.877880347822398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41.877880347822398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69.248423619487909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349.00000000000017</v>
      </c>
      <c r="AJ162" s="13">
        <f>AI162*VLOOKUP('Données projet'!$B$10,Paramètres!$A$1:$I$89,3,0)*VLOOKUP('Données projet'!$B$10,Paramètres!$A$1:$I$89,5,0)</f>
        <v>272.22000000000014</v>
      </c>
      <c r="AK162" s="13">
        <f t="shared" si="164"/>
        <v>65.320184547527205</v>
      </c>
      <c r="AL162" s="20">
        <f t="shared" si="165"/>
        <v>587.88248808694345</v>
      </c>
      <c r="AM162" s="59">
        <f t="shared" si="113"/>
        <v>878.46004135839917</v>
      </c>
      <c r="AN162" s="59">
        <f ca="1">AVERAGE(OFFSET($AM$3,0,0,'Données projet'!$E$10+1,1))-AVERAGE(OFFSET($H$3,0,0,'Données projet'!$E$10+1,1))</f>
        <v>369.26509132111897</v>
      </c>
      <c r="AO162" s="59">
        <f t="shared" si="144"/>
        <v>350.51628439233525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14.87298462409824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14.87298462409824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69.248423619487909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319</v>
      </c>
      <c r="BE162" s="13">
        <f>BD162*VLOOKUP('Données projet'!$B$11,Paramètres!$A$1:$I$89,3,0)*VLOOKUP('Données projet'!$B$11,Paramètres!$A$1:$I$89,5,0)</f>
        <v>308.53680000000003</v>
      </c>
      <c r="BF162" s="13">
        <f t="shared" si="167"/>
        <v>72.963171684496103</v>
      </c>
      <c r="BG162" s="20">
        <f t="shared" si="168"/>
        <v>664.4457840171641</v>
      </c>
      <c r="BH162" s="59">
        <f t="shared" si="116"/>
        <v>955.02333728861981</v>
      </c>
      <c r="BI162" s="59">
        <f ca="1">AVERAGE(OFFSET($BH$3,0,0,'Données projet'!$E$11+1,1))-AVERAGE(OFFSET($H$3,0,0,'Données projet'!$E$11+1,1))</f>
        <v>433.03147896464901</v>
      </c>
      <c r="BJ162" s="59">
        <f t="shared" si="146"/>
        <v>419.62680748045614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10.969798745393442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10.969798745393442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69.248423619487909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245.99999999999994</v>
      </c>
      <c r="BZ162" s="13">
        <f>BY162*VLOOKUP('Données projet'!$B$12,Paramètres!$A$1:$I$89,3,0)*VLOOKUP('Données projet'!$B$12,Paramètres!$A$1:$I$89,5,0)</f>
        <v>234.09359999999998</v>
      </c>
      <c r="CA162" s="13">
        <f t="shared" si="170"/>
        <v>57.166902703920208</v>
      </c>
      <c r="CB162" s="20">
        <f t="shared" si="171"/>
        <v>507.27870887599425</v>
      </c>
      <c r="CC162" s="59">
        <f t="shared" si="119"/>
        <v>797.85626214744991</v>
      </c>
      <c r="CD162" s="59">
        <f ca="1">AVERAGE(OFFSET($CC$3,0,0,'Données projet'!$E$12+1,1))-AVERAGE(OFFSET($H$3,0,0,'Données projet'!$E$12+1,1))</f>
        <v>464.14483532651036</v>
      </c>
      <c r="CE162" s="59">
        <f t="shared" si="148"/>
        <v>478.54999024966878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32.62395939918121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32.62395939918121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69.248423619487909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249.0000000000002</v>
      </c>
      <c r="CU162" s="17">
        <f>CT162*VLOOKUP('Données projet'!$B$13,Paramètres!$A$1:$I$89,3,0)*VLOOKUP('Données projet'!$B$13,Paramètres!$A$1:$I$89,5,0)</f>
        <v>217.52640000000019</v>
      </c>
      <c r="CV162" s="13">
        <f t="shared" si="173"/>
        <v>53.576907690651304</v>
      </c>
      <c r="CW162" s="20">
        <f t="shared" si="174"/>
        <v>472.17159422788467</v>
      </c>
      <c r="CX162" s="59">
        <f t="shared" si="122"/>
        <v>762.74914749934032</v>
      </c>
      <c r="CY162" s="59">
        <f ca="1">AVERAGE(OFFSET($CX$3,0,0,'Données projet'!$E$13+1,1))-AVERAGE(OFFSET($H$3,0,0,'Données projet'!$E$13+1,1))</f>
        <v>331.14297110116479</v>
      </c>
      <c r="CZ162" s="59">
        <f t="shared" si="150"/>
        <v>397.33434551047685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10.716701400954626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10.716701400954626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69.248423619487909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255.00000000000006</v>
      </c>
      <c r="DP162" s="17">
        <f>DO162*VLOOKUP('Données projet'!$B$14,Paramètres!$A$1:$I$89,3,0)*VLOOKUP('Données projet'!$B$14,Paramètres!$A$1:$I$89,5,0)</f>
        <v>186.96600000000004</v>
      </c>
      <c r="DQ162" s="13">
        <f t="shared" si="176"/>
        <v>46.868551400324648</v>
      </c>
      <c r="DR162" s="20">
        <f t="shared" si="177"/>
        <v>407.26184368889881</v>
      </c>
      <c r="DS162" s="59">
        <f t="shared" si="125"/>
        <v>697.83939696035441</v>
      </c>
      <c r="DT162" s="59">
        <f ca="1">AVERAGE(OFFSET($DS$3,0,0,'Données projet'!$E$14+1,1))-AVERAGE(OFFSET($H$3,0,0,'Données projet'!$E$14+1,1))</f>
        <v>245.16221536020706</v>
      </c>
      <c r="DU162" s="59">
        <f t="shared" si="152"/>
        <v>222.86730804976878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0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69.248423619487909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319</v>
      </c>
      <c r="EK162" s="17">
        <f>EJ162*VLOOKUP('Données projet'!$B$15,Paramètres!$A$1:$I$89,3,0)*VLOOKUP('Données projet'!$B$15,Paramètres!$A$1:$I$89,5,0)</f>
        <v>253.79640000000001</v>
      </c>
      <c r="EL162" s="13">
        <f t="shared" si="179"/>
        <v>61.39816832228076</v>
      </c>
      <c r="EM162" s="20">
        <f t="shared" si="180"/>
        <v>548.96387316130563</v>
      </c>
      <c r="EN162" s="59">
        <f t="shared" si="128"/>
        <v>839.54142643276123</v>
      </c>
      <c r="EO162" s="59">
        <f ca="1">AVERAGE(OFFSET($EN$3,0,0,'Données projet'!$E$15+1,1))-AVERAGE(OFFSET($H$3,0,0,'Données projet'!$E$15+1,1))</f>
        <v>364.9836612099819</v>
      </c>
      <c r="EP162" s="59">
        <f t="shared" si="154"/>
        <v>354.75746837578413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11.122042763990414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11.122042763990414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69.248423619487909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69.248423619487909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69.248423619487909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2.4290000000000003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8.9063333333333343</v>
      </c>
      <c r="H163" s="66">
        <f t="shared" si="110"/>
        <v>221.04133333333334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69.261461789416728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306.99999999999994</v>
      </c>
      <c r="O163" s="13">
        <f>N163*VLOOKUP('Données projet'!$B$9,Paramètres!$A$1:$I$89,3,0)*VLOOKUP('Données projet'!$B$9,Paramètres!$A$1:$I$89,5,0)</f>
        <v>277.77359999999993</v>
      </c>
      <c r="P163" s="13">
        <f t="shared" si="141"/>
        <v>66.496288176842356</v>
      </c>
      <c r="Q163" s="20">
        <f t="shared" si="162"/>
        <v>599.60338857466706</v>
      </c>
      <c r="R163" s="59">
        <f t="shared" si="109"/>
        <v>890.22874846919512</v>
      </c>
      <c r="S163" s="59">
        <f ca="1">AVERAGE(OFFSET($R$3,0,0,'Données projet'!$E$9+1,1))-AVERAGE(OFFSET($H$3,0,0,'Données projet'!$E$9+1,1))</f>
        <v>455.60094939086878</v>
      </c>
      <c r="T163" s="59">
        <f t="shared" si="142"/>
        <v>287.49979934947112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41.056680657186455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41.056680657186455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69.261461789416728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349.00000000000017</v>
      </c>
      <c r="AJ163" s="13">
        <f>AI163*VLOOKUP('Données projet'!$B$10,Paramètres!$A$1:$I$89,3,0)*VLOOKUP('Données projet'!$B$10,Paramètres!$A$1:$I$89,5,0)</f>
        <v>272.22000000000014</v>
      </c>
      <c r="AK163" s="13">
        <f t="shared" si="164"/>
        <v>65.320184547527205</v>
      </c>
      <c r="AL163" s="20">
        <f t="shared" si="165"/>
        <v>587.88248808694345</v>
      </c>
      <c r="AM163" s="59">
        <f t="shared" si="113"/>
        <v>878.50784798147151</v>
      </c>
      <c r="AN163" s="59">
        <f ca="1">AVERAGE(OFFSET($AM$3,0,0,'Données projet'!$E$10+1,1))-AVERAGE(OFFSET($H$3,0,0,'Données projet'!$E$10+1,1))</f>
        <v>369.26509132111897</v>
      </c>
      <c r="AO163" s="59">
        <f t="shared" si="144"/>
        <v>350.51628439233525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14.581334467244545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14.581334467244545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69.261461789416728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319</v>
      </c>
      <c r="BE163" s="13">
        <f>BD163*VLOOKUP('Données projet'!$B$11,Paramètres!$A$1:$I$89,3,0)*VLOOKUP('Données projet'!$B$11,Paramètres!$A$1:$I$89,5,0)</f>
        <v>308.53680000000003</v>
      </c>
      <c r="BF163" s="13">
        <f t="shared" si="167"/>
        <v>72.963171684496103</v>
      </c>
      <c r="BG163" s="20">
        <f t="shared" si="168"/>
        <v>664.4457840171641</v>
      </c>
      <c r="BH163" s="59">
        <f t="shared" si="116"/>
        <v>955.07114391169216</v>
      </c>
      <c r="BI163" s="59">
        <f ca="1">AVERAGE(OFFSET($BH$3,0,0,'Données projet'!$E$11+1,1))-AVERAGE(OFFSET($H$3,0,0,'Données projet'!$E$11+1,1))</f>
        <v>433.03147896464901</v>
      </c>
      <c r="BJ163" s="59">
        <f t="shared" si="146"/>
        <v>419.62680748045614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10.754687682912838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10.754687682912838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69.261461789416728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245.99999999999994</v>
      </c>
      <c r="BZ163" s="13">
        <f>BY163*VLOOKUP('Données projet'!$B$12,Paramètres!$A$1:$I$89,3,0)*VLOOKUP('Données projet'!$B$12,Paramètres!$A$1:$I$89,5,0)</f>
        <v>234.09359999999998</v>
      </c>
      <c r="CA163" s="13">
        <f t="shared" si="170"/>
        <v>57.166902703920208</v>
      </c>
      <c r="CB163" s="20">
        <f t="shared" si="171"/>
        <v>507.27870887599425</v>
      </c>
      <c r="CC163" s="59">
        <f t="shared" si="119"/>
        <v>797.90406877052226</v>
      </c>
      <c r="CD163" s="59">
        <f ca="1">AVERAGE(OFFSET($CC$3,0,0,'Données projet'!$E$12+1,1))-AVERAGE(OFFSET($H$3,0,0,'Données projet'!$E$12+1,1))</f>
        <v>464.14483532651036</v>
      </c>
      <c r="CE163" s="59">
        <f t="shared" si="148"/>
        <v>478.54999024966878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31.984223454013673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31.984223454013673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69.261461789416728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249.0000000000002</v>
      </c>
      <c r="CU163" s="17">
        <f>CT163*VLOOKUP('Données projet'!$B$13,Paramètres!$A$1:$I$89,3,0)*VLOOKUP('Données projet'!$B$13,Paramètres!$A$1:$I$89,5,0)</f>
        <v>217.52640000000019</v>
      </c>
      <c r="CV163" s="13">
        <f t="shared" si="173"/>
        <v>53.576907690651304</v>
      </c>
      <c r="CW163" s="20">
        <f t="shared" si="174"/>
        <v>472.17159422788467</v>
      </c>
      <c r="CX163" s="59">
        <f t="shared" si="122"/>
        <v>762.79695412241267</v>
      </c>
      <c r="CY163" s="59">
        <f ca="1">AVERAGE(OFFSET($CX$3,0,0,'Données projet'!$E$13+1,1))-AVERAGE(OFFSET($H$3,0,0,'Données projet'!$E$13+1,1))</f>
        <v>331.14297110116479</v>
      </c>
      <c r="CZ163" s="59">
        <f t="shared" si="150"/>
        <v>397.33434551047685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10.50655342302433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10.50655342302433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69.261461789416728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255.00000000000006</v>
      </c>
      <c r="DP163" s="17">
        <f>DO163*VLOOKUP('Données projet'!$B$14,Paramètres!$A$1:$I$89,3,0)*VLOOKUP('Données projet'!$B$14,Paramètres!$A$1:$I$89,5,0)</f>
        <v>186.96600000000004</v>
      </c>
      <c r="DQ163" s="13">
        <f t="shared" si="176"/>
        <v>46.868551400324648</v>
      </c>
      <c r="DR163" s="20">
        <f t="shared" si="177"/>
        <v>407.26184368889881</v>
      </c>
      <c r="DS163" s="59">
        <f t="shared" si="125"/>
        <v>697.88720358342675</v>
      </c>
      <c r="DT163" s="59">
        <f ca="1">AVERAGE(OFFSET($DS$3,0,0,'Données projet'!$E$14+1,1))-AVERAGE(OFFSET($H$3,0,0,'Données projet'!$E$14+1,1))</f>
        <v>245.16221536020706</v>
      </c>
      <c r="DU163" s="59">
        <f t="shared" si="152"/>
        <v>222.86730804976878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0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69.261461789416728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319</v>
      </c>
      <c r="EK163" s="17">
        <f>EJ163*VLOOKUP('Données projet'!$B$15,Paramètres!$A$1:$I$89,3,0)*VLOOKUP('Données projet'!$B$15,Paramètres!$A$1:$I$89,5,0)</f>
        <v>253.79640000000001</v>
      </c>
      <c r="EL163" s="13">
        <f t="shared" si="179"/>
        <v>61.39816832228076</v>
      </c>
      <c r="EM163" s="20">
        <f t="shared" si="180"/>
        <v>548.96387316130563</v>
      </c>
      <c r="EN163" s="59">
        <f t="shared" si="128"/>
        <v>839.58923305583357</v>
      </c>
      <c r="EO163" s="59">
        <f ca="1">AVERAGE(OFFSET($EN$3,0,0,'Données projet'!$E$15+1,1))-AVERAGE(OFFSET($H$3,0,0,'Données projet'!$E$15+1,1))</f>
        <v>364.9836612099819</v>
      </c>
      <c r="EP163" s="59">
        <f t="shared" si="154"/>
        <v>354.75746837578413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10.903946289164805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10.903946289164805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69.261461789416728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69.261461789416728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69.261461789416728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2.4290000000000003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8.9063333333333343</v>
      </c>
      <c r="H164" s="66">
        <f t="shared" si="110"/>
        <v>221.04133333333334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69.274273776246275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306.99999999999994</v>
      </c>
      <c r="O164" s="13">
        <f>N164*VLOOKUP('Données projet'!$B$9,Paramètres!$A$1:$I$89,3,0)*VLOOKUP('Données projet'!$B$9,Paramètres!$A$1:$I$89,5,0)</f>
        <v>277.77359999999993</v>
      </c>
      <c r="P164" s="13">
        <f t="shared" si="141"/>
        <v>66.496288176842356</v>
      </c>
      <c r="Q164" s="20">
        <f t="shared" si="162"/>
        <v>599.60338857466706</v>
      </c>
      <c r="R164" s="59">
        <f t="shared" si="109"/>
        <v>890.27572575423676</v>
      </c>
      <c r="S164" s="59">
        <f ca="1">AVERAGE(OFFSET($R$3,0,0,'Données projet'!$E$9+1,1))-AVERAGE(OFFSET($H$3,0,0,'Données projet'!$E$9+1,1))</f>
        <v>455.60094939086878</v>
      </c>
      <c r="T164" s="59">
        <f t="shared" si="142"/>
        <v>287.49979934947112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40.25158419160153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40.25158419160153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69.274273776246275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349.00000000000017</v>
      </c>
      <c r="AJ164" s="13">
        <f>AI164*VLOOKUP('Données projet'!$B$10,Paramètres!$A$1:$I$89,3,0)*VLOOKUP('Données projet'!$B$10,Paramètres!$A$1:$I$89,5,0)</f>
        <v>272.22000000000014</v>
      </c>
      <c r="AK164" s="13">
        <f t="shared" si="164"/>
        <v>65.320184547527205</v>
      </c>
      <c r="AL164" s="20">
        <f t="shared" si="165"/>
        <v>587.88248808694345</v>
      </c>
      <c r="AM164" s="59">
        <f t="shared" si="113"/>
        <v>878.55482526651315</v>
      </c>
      <c r="AN164" s="59">
        <f ca="1">AVERAGE(OFFSET($AM$3,0,0,'Données projet'!$E$10+1,1))-AVERAGE(OFFSET($H$3,0,0,'Données projet'!$E$10+1,1))</f>
        <v>369.26509132111897</v>
      </c>
      <c r="AO164" s="59">
        <f t="shared" si="144"/>
        <v>350.51628439233525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14.295403392077722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14.295403392077722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69.274273776246275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319</v>
      </c>
      <c r="BE164" s="13">
        <f>BD164*VLOOKUP('Données projet'!$B$11,Paramètres!$A$1:$I$89,3,0)*VLOOKUP('Données projet'!$B$11,Paramètres!$A$1:$I$89,5,0)</f>
        <v>308.53680000000003</v>
      </c>
      <c r="BF164" s="13">
        <f t="shared" si="167"/>
        <v>72.963171684496103</v>
      </c>
      <c r="BG164" s="20">
        <f t="shared" si="168"/>
        <v>664.4457840171641</v>
      </c>
      <c r="BH164" s="59">
        <f t="shared" si="116"/>
        <v>955.1181211967338</v>
      </c>
      <c r="BI164" s="59">
        <f ca="1">AVERAGE(OFFSET($BH$3,0,0,'Données projet'!$E$11+1,1))-AVERAGE(OFFSET($H$3,0,0,'Données projet'!$E$11+1,1))</f>
        <v>433.03147896464901</v>
      </c>
      <c r="BJ164" s="59">
        <f t="shared" si="146"/>
        <v>419.62680748045614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10.543794817162686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10.543794817162686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69.274273776246275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245.99999999999994</v>
      </c>
      <c r="BZ164" s="13">
        <f>BY164*VLOOKUP('Données projet'!$B$12,Paramètres!$A$1:$I$89,3,0)*VLOOKUP('Données projet'!$B$12,Paramètres!$A$1:$I$89,5,0)</f>
        <v>234.09359999999998</v>
      </c>
      <c r="CA164" s="13">
        <f t="shared" si="170"/>
        <v>57.166902703920208</v>
      </c>
      <c r="CB164" s="20">
        <f t="shared" si="171"/>
        <v>507.27870887599425</v>
      </c>
      <c r="CC164" s="59">
        <f t="shared" si="119"/>
        <v>797.95104605556389</v>
      </c>
      <c r="CD164" s="59">
        <f ca="1">AVERAGE(OFFSET($CC$3,0,0,'Données projet'!$E$12+1,1))-AVERAGE(OFFSET($H$3,0,0,'Données projet'!$E$12+1,1))</f>
        <v>464.14483532651036</v>
      </c>
      <c r="CE164" s="59">
        <f t="shared" si="148"/>
        <v>478.54999024966878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31.357032340530473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31.357032340530473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69.274273776246275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249.0000000000002</v>
      </c>
      <c r="CU164" s="17">
        <f>CT164*VLOOKUP('Données projet'!$B$13,Paramètres!$A$1:$I$89,3,0)*VLOOKUP('Données projet'!$B$13,Paramètres!$A$1:$I$89,5,0)</f>
        <v>217.52640000000019</v>
      </c>
      <c r="CV164" s="13">
        <f t="shared" si="173"/>
        <v>53.576907690651304</v>
      </c>
      <c r="CW164" s="20">
        <f t="shared" si="174"/>
        <v>472.17159422788467</v>
      </c>
      <c r="CX164" s="59">
        <f t="shared" si="122"/>
        <v>762.84393140745442</v>
      </c>
      <c r="CY164" s="59">
        <f ca="1">AVERAGE(OFFSET($CX$3,0,0,'Données projet'!$E$13+1,1))-AVERAGE(OFFSET($H$3,0,0,'Données projet'!$E$13+1,1))</f>
        <v>331.14297110116479</v>
      </c>
      <c r="CZ164" s="59">
        <f t="shared" si="150"/>
        <v>397.33434551047685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10.300526318763637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10.300526318763637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69.274273776246275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255.00000000000006</v>
      </c>
      <c r="DP164" s="17">
        <f>DO164*VLOOKUP('Données projet'!$B$14,Paramètres!$A$1:$I$89,3,0)*VLOOKUP('Données projet'!$B$14,Paramètres!$A$1:$I$89,5,0)</f>
        <v>186.96600000000004</v>
      </c>
      <c r="DQ164" s="13">
        <f t="shared" si="176"/>
        <v>46.868551400324648</v>
      </c>
      <c r="DR164" s="20">
        <f t="shared" si="177"/>
        <v>407.26184368889881</v>
      </c>
      <c r="DS164" s="59">
        <f t="shared" si="125"/>
        <v>697.9341808684685</v>
      </c>
      <c r="DT164" s="59">
        <f ca="1">AVERAGE(OFFSET($DS$3,0,0,'Données projet'!$E$14+1,1))-AVERAGE(OFFSET($H$3,0,0,'Données projet'!$E$14+1,1))</f>
        <v>245.16221536020706</v>
      </c>
      <c r="DU164" s="59">
        <f t="shared" si="152"/>
        <v>222.86730804976878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0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69.274273776246275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319</v>
      </c>
      <c r="EK164" s="17">
        <f>EJ164*VLOOKUP('Données projet'!$B$15,Paramètres!$A$1:$I$89,3,0)*VLOOKUP('Données projet'!$B$15,Paramètres!$A$1:$I$89,5,0)</f>
        <v>253.79640000000001</v>
      </c>
      <c r="EL164" s="13">
        <f t="shared" si="179"/>
        <v>61.39816832228076</v>
      </c>
      <c r="EM164" s="20">
        <f t="shared" si="180"/>
        <v>548.96387316130563</v>
      </c>
      <c r="EN164" s="59">
        <f t="shared" si="128"/>
        <v>839.63621034087532</v>
      </c>
      <c r="EO164" s="59">
        <f ca="1">AVERAGE(OFFSET($EN$3,0,0,'Données projet'!$E$15+1,1))-AVERAGE(OFFSET($H$3,0,0,'Données projet'!$E$15+1,1))</f>
        <v>364.9836612099819</v>
      </c>
      <c r="EP164" s="59">
        <f t="shared" si="154"/>
        <v>354.75746837578413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10.690126553184813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10.690126553184813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69.274273776246275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69.274273776246275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69.274273776246275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2.4290000000000003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8.9063333333333343</v>
      </c>
      <c r="H165" s="66">
        <f t="shared" si="110"/>
        <v>221.04133333333334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69.286863503747611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306.99999999999994</v>
      </c>
      <c r="O165" s="13">
        <f>N165*VLOOKUP('Données projet'!$B$9,Paramètres!$A$1:$I$89,3,0)*VLOOKUP('Données projet'!$B$9,Paramètres!$A$1:$I$89,5,0)</f>
        <v>277.77359999999993</v>
      </c>
      <c r="P165" s="13">
        <f t="shared" si="141"/>
        <v>66.496288176842356</v>
      </c>
      <c r="Q165" s="20">
        <f t="shared" si="162"/>
        <v>599.60338857466706</v>
      </c>
      <c r="R165" s="59">
        <f t="shared" si="109"/>
        <v>890.32188808840829</v>
      </c>
      <c r="S165" s="59">
        <f ca="1">AVERAGE(OFFSET($R$3,0,0,'Données projet'!$E$9+1,1))-AVERAGE(OFFSET($H$3,0,0,'Données projet'!$E$9+1,1))</f>
        <v>455.60094939086878</v>
      </c>
      <c r="T165" s="59">
        <f t="shared" si="142"/>
        <v>287.49979934947112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39.462275176646365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39.462275176646365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69.286863503747611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349.00000000000017</v>
      </c>
      <c r="AJ165" s="13">
        <f>AI165*VLOOKUP('Données projet'!$B$10,Paramètres!$A$1:$I$89,3,0)*VLOOKUP('Données projet'!$B$10,Paramètres!$A$1:$I$89,5,0)</f>
        <v>272.22000000000014</v>
      </c>
      <c r="AK165" s="13">
        <f t="shared" si="164"/>
        <v>65.320184547527205</v>
      </c>
      <c r="AL165" s="20">
        <f t="shared" si="165"/>
        <v>587.88248808694345</v>
      </c>
      <c r="AM165" s="59">
        <f t="shared" si="113"/>
        <v>878.60098760068468</v>
      </c>
      <c r="AN165" s="59">
        <f ca="1">AVERAGE(OFFSET($AM$3,0,0,'Données projet'!$E$10+1,1))-AVERAGE(OFFSET($H$3,0,0,'Données projet'!$E$10+1,1))</f>
        <v>369.26509132111897</v>
      </c>
      <c r="AO165" s="59">
        <f t="shared" si="144"/>
        <v>350.51628439233525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14.015079250894184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14.015079250894184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69.286863503747611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319</v>
      </c>
      <c r="BE165" s="13">
        <f>BD165*VLOOKUP('Données projet'!$B$11,Paramètres!$A$1:$I$89,3,0)*VLOOKUP('Données projet'!$B$11,Paramètres!$A$1:$I$89,5,0)</f>
        <v>308.53680000000003</v>
      </c>
      <c r="BF165" s="13">
        <f t="shared" si="167"/>
        <v>72.963171684496103</v>
      </c>
      <c r="BG165" s="20">
        <f t="shared" si="168"/>
        <v>664.4457840171641</v>
      </c>
      <c r="BH165" s="59">
        <f t="shared" si="116"/>
        <v>955.16428353090532</v>
      </c>
      <c r="BI165" s="59">
        <f ca="1">AVERAGE(OFFSET($BH$3,0,0,'Données projet'!$E$11+1,1))-AVERAGE(OFFSET($H$3,0,0,'Données projet'!$E$11+1,1))</f>
        <v>433.03147896464901</v>
      </c>
      <c r="BJ165" s="59">
        <f t="shared" si="146"/>
        <v>419.62680748045614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10.337037431877947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10.337037431877947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69.286863503747611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245.99999999999994</v>
      </c>
      <c r="BZ165" s="13">
        <f>BY165*VLOOKUP('Données projet'!$B$12,Paramètres!$A$1:$I$89,3,0)*VLOOKUP('Données projet'!$B$12,Paramètres!$A$1:$I$89,5,0)</f>
        <v>234.09359999999998</v>
      </c>
      <c r="CA165" s="13">
        <f t="shared" si="170"/>
        <v>57.166902703920208</v>
      </c>
      <c r="CB165" s="20">
        <f t="shared" si="171"/>
        <v>507.27870887599425</v>
      </c>
      <c r="CC165" s="59">
        <f t="shared" si="119"/>
        <v>797.99720838973553</v>
      </c>
      <c r="CD165" s="59">
        <f ca="1">AVERAGE(OFFSET($CC$3,0,0,'Données projet'!$E$12+1,1))-AVERAGE(OFFSET($H$3,0,0,'Données projet'!$E$12+1,1))</f>
        <v>464.14483532651036</v>
      </c>
      <c r="CE165" s="59">
        <f t="shared" si="148"/>
        <v>478.54999024966878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30.742140062233872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30.742140062233872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69.286863503747611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249.0000000000002</v>
      </c>
      <c r="CU165" s="17">
        <f>CT165*VLOOKUP('Données projet'!$B$13,Paramètres!$A$1:$I$89,3,0)*VLOOKUP('Données projet'!$B$13,Paramètres!$A$1:$I$89,5,0)</f>
        <v>217.52640000000019</v>
      </c>
      <c r="CV165" s="13">
        <f t="shared" si="173"/>
        <v>53.576907690651304</v>
      </c>
      <c r="CW165" s="20">
        <f t="shared" si="174"/>
        <v>472.17159422788467</v>
      </c>
      <c r="CX165" s="59">
        <f t="shared" si="122"/>
        <v>762.89009374162595</v>
      </c>
      <c r="CY165" s="59">
        <f ca="1">AVERAGE(OFFSET($CX$3,0,0,'Données projet'!$E$13+1,1))-AVERAGE(OFFSET($H$3,0,0,'Données projet'!$E$13+1,1))</f>
        <v>331.14297110116479</v>
      </c>
      <c r="CZ165" s="59">
        <f t="shared" si="150"/>
        <v>397.33434551047685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10.098539280353371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10.098539280353371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69.286863503747611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255.00000000000006</v>
      </c>
      <c r="DP165" s="17">
        <f>DO165*VLOOKUP('Données projet'!$B$14,Paramètres!$A$1:$I$89,3,0)*VLOOKUP('Données projet'!$B$14,Paramètres!$A$1:$I$89,5,0)</f>
        <v>186.96600000000004</v>
      </c>
      <c r="DQ165" s="13">
        <f t="shared" si="176"/>
        <v>46.868551400324648</v>
      </c>
      <c r="DR165" s="20">
        <f t="shared" si="177"/>
        <v>407.26184368889881</v>
      </c>
      <c r="DS165" s="59">
        <f t="shared" si="125"/>
        <v>697.98034320264014</v>
      </c>
      <c r="DT165" s="59">
        <f ca="1">AVERAGE(OFFSET($DS$3,0,0,'Données projet'!$E$14+1,1))-AVERAGE(OFFSET($H$3,0,0,'Données projet'!$E$14+1,1))</f>
        <v>245.16221536020706</v>
      </c>
      <c r="DU165" s="59">
        <f t="shared" si="152"/>
        <v>222.86730804976878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0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69.286863503747611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319</v>
      </c>
      <c r="EK165" s="17">
        <f>EJ165*VLOOKUP('Données projet'!$B$15,Paramètres!$A$1:$I$89,3,0)*VLOOKUP('Données projet'!$B$15,Paramètres!$A$1:$I$89,5,0)</f>
        <v>253.79640000000001</v>
      </c>
      <c r="EL165" s="13">
        <f t="shared" si="179"/>
        <v>61.39816832228076</v>
      </c>
      <c r="EM165" s="20">
        <f t="shared" si="180"/>
        <v>548.96387316130563</v>
      </c>
      <c r="EN165" s="59">
        <f t="shared" si="128"/>
        <v>839.68237267504696</v>
      </c>
      <c r="EO165" s="59">
        <f ca="1">AVERAGE(OFFSET($EN$3,0,0,'Données projet'!$E$15+1,1))-AVERAGE(OFFSET($H$3,0,0,'Données projet'!$E$15+1,1))</f>
        <v>364.9836612099819</v>
      </c>
      <c r="EP165" s="59">
        <f t="shared" si="154"/>
        <v>354.75746837578413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10.480499691810227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10.480499691810227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69.286863503747611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69.286863503747611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69.286863503747611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2.4290000000000003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8.9063333333333343</v>
      </c>
      <c r="H166" s="66">
        <f t="shared" si="110"/>
        <v>221.04133333333334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69.299234827623252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306.99999999999994</v>
      </c>
      <c r="O166" s="13">
        <f>N166*VLOOKUP('Données projet'!$B$9,Paramètres!$A$1:$I$89,3,0)*VLOOKUP('Données projet'!$B$9,Paramètres!$A$1:$I$89,5,0)</f>
        <v>277.77359999999993</v>
      </c>
      <c r="P166" s="13">
        <f t="shared" si="141"/>
        <v>66.496288176842356</v>
      </c>
      <c r="Q166" s="20">
        <f t="shared" si="162"/>
        <v>599.60338857466706</v>
      </c>
      <c r="R166" s="59">
        <f t="shared" si="109"/>
        <v>890.36724960928564</v>
      </c>
      <c r="S166" s="59">
        <f ca="1">AVERAGE(OFFSET($R$3,0,0,'Données projet'!$E$9+1,1))-AVERAGE(OFFSET($H$3,0,0,'Données projet'!$E$9+1,1))</f>
        <v>455.60094939086878</v>
      </c>
      <c r="T166" s="59">
        <f t="shared" si="142"/>
        <v>287.49979934947112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38.688444030043513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38.688444030043513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69.299234827623252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349.00000000000017</v>
      </c>
      <c r="AJ166" s="13">
        <f>AI166*VLOOKUP('Données projet'!$B$10,Paramètres!$A$1:$I$89,3,0)*VLOOKUP('Données projet'!$B$10,Paramètres!$A$1:$I$89,5,0)</f>
        <v>272.22000000000014</v>
      </c>
      <c r="AK166" s="13">
        <f t="shared" si="164"/>
        <v>65.320184547527205</v>
      </c>
      <c r="AL166" s="20">
        <f t="shared" si="165"/>
        <v>587.88248808694345</v>
      </c>
      <c r="AM166" s="59">
        <f t="shared" si="113"/>
        <v>878.64634912156203</v>
      </c>
      <c r="AN166" s="59">
        <f ca="1">AVERAGE(OFFSET($AM$3,0,0,'Données projet'!$E$10+1,1))-AVERAGE(OFFSET($H$3,0,0,'Données projet'!$E$10+1,1))</f>
        <v>369.26509132111897</v>
      </c>
      <c r="AO166" s="59">
        <f t="shared" si="144"/>
        <v>350.51628439233525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13.740252095138413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13.740252095138413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69.299234827623252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319</v>
      </c>
      <c r="BE166" s="13">
        <f>BD166*VLOOKUP('Données projet'!$B$11,Paramètres!$A$1:$I$89,3,0)*VLOOKUP('Données projet'!$B$11,Paramètres!$A$1:$I$89,5,0)</f>
        <v>308.53680000000003</v>
      </c>
      <c r="BF166" s="13">
        <f t="shared" si="167"/>
        <v>72.963171684496103</v>
      </c>
      <c r="BG166" s="20">
        <f t="shared" si="168"/>
        <v>664.4457840171641</v>
      </c>
      <c r="BH166" s="59">
        <f t="shared" si="116"/>
        <v>955.20964505178267</v>
      </c>
      <c r="BI166" s="59">
        <f ca="1">AVERAGE(OFFSET($BH$3,0,0,'Données projet'!$E$11+1,1))-AVERAGE(OFFSET($H$3,0,0,'Données projet'!$E$11+1,1))</f>
        <v>433.03147896464901</v>
      </c>
      <c r="BJ166" s="59">
        <f t="shared" si="146"/>
        <v>419.62680748045614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10.134334432809091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10.134334432809091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69.299234827623252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245.99999999999994</v>
      </c>
      <c r="BZ166" s="13">
        <f>BY166*VLOOKUP('Données projet'!$B$12,Paramètres!$A$1:$I$89,3,0)*VLOOKUP('Données projet'!$B$12,Paramètres!$A$1:$I$89,5,0)</f>
        <v>234.09359999999998</v>
      </c>
      <c r="CA166" s="13">
        <f t="shared" si="170"/>
        <v>57.166902703920208</v>
      </c>
      <c r="CB166" s="20">
        <f t="shared" si="171"/>
        <v>507.27870887599425</v>
      </c>
      <c r="CC166" s="59">
        <f t="shared" si="119"/>
        <v>798.04256991061288</v>
      </c>
      <c r="CD166" s="59">
        <f ca="1">AVERAGE(OFFSET($CC$3,0,0,'Données projet'!$E$12+1,1))-AVERAGE(OFFSET($H$3,0,0,'Données projet'!$E$12+1,1))</f>
        <v>464.14483532651036</v>
      </c>
      <c r="CE166" s="59">
        <f t="shared" si="148"/>
        <v>478.54999024966878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30.139305446467411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30.139305446467411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69.299234827623252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249.0000000000002</v>
      </c>
      <c r="CU166" s="17">
        <f>CT166*VLOOKUP('Données projet'!$B$13,Paramètres!$A$1:$I$89,3,0)*VLOOKUP('Données projet'!$B$13,Paramètres!$A$1:$I$89,5,0)</f>
        <v>217.52640000000019</v>
      </c>
      <c r="CV166" s="13">
        <f t="shared" si="173"/>
        <v>53.576907690651304</v>
      </c>
      <c r="CW166" s="20">
        <f t="shared" si="174"/>
        <v>472.17159422788467</v>
      </c>
      <c r="CX166" s="59">
        <f t="shared" si="122"/>
        <v>762.9354552625033</v>
      </c>
      <c r="CY166" s="59">
        <f ca="1">AVERAGE(OFFSET($CX$3,0,0,'Données projet'!$E$13+1,1))-AVERAGE(OFFSET($H$3,0,0,'Données projet'!$E$13+1,1))</f>
        <v>331.14297110116479</v>
      </c>
      <c r="CZ166" s="59">
        <f t="shared" si="150"/>
        <v>397.33434551047685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9.900513084566402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9.900513084566402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69.299234827623252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255.00000000000006</v>
      </c>
      <c r="DP166" s="17">
        <f>DO166*VLOOKUP('Données projet'!$B$14,Paramètres!$A$1:$I$89,3,0)*VLOOKUP('Données projet'!$B$14,Paramètres!$A$1:$I$89,5,0)</f>
        <v>186.96600000000004</v>
      </c>
      <c r="DQ166" s="13">
        <f t="shared" si="176"/>
        <v>46.868551400324648</v>
      </c>
      <c r="DR166" s="20">
        <f t="shared" si="177"/>
        <v>407.26184368889881</v>
      </c>
      <c r="DS166" s="59">
        <f t="shared" si="125"/>
        <v>698.02570472351749</v>
      </c>
      <c r="DT166" s="59">
        <f ca="1">AVERAGE(OFFSET($DS$3,0,0,'Données projet'!$E$14+1,1))-AVERAGE(OFFSET($H$3,0,0,'Données projet'!$E$14+1,1))</f>
        <v>245.16221536020706</v>
      </c>
      <c r="DU166" s="59">
        <f t="shared" si="152"/>
        <v>222.86730804976878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0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69.299234827623252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319</v>
      </c>
      <c r="EK166" s="17">
        <f>EJ166*VLOOKUP('Données projet'!$B$15,Paramètres!$A$1:$I$89,3,0)*VLOOKUP('Données projet'!$B$15,Paramètres!$A$1:$I$89,5,0)</f>
        <v>253.79640000000001</v>
      </c>
      <c r="EL166" s="13">
        <f t="shared" si="179"/>
        <v>61.39816832228076</v>
      </c>
      <c r="EM166" s="20">
        <f t="shared" si="180"/>
        <v>548.96387316130563</v>
      </c>
      <c r="EN166" s="59">
        <f t="shared" si="128"/>
        <v>839.72773419592431</v>
      </c>
      <c r="EO166" s="59">
        <f ca="1">AVERAGE(OFFSET($EN$3,0,0,'Données projet'!$E$15+1,1))-AVERAGE(OFFSET($H$3,0,0,'Données projet'!$E$15+1,1))</f>
        <v>364.9836612099819</v>
      </c>
      <c r="EP166" s="59">
        <f t="shared" si="154"/>
        <v>354.75746837578413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10.274983485327436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10.274983485327436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69.299234827623252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69.299234827623252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69.299234827623252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2.4290000000000003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8.9063333333333343</v>
      </c>
      <c r="H167" s="66">
        <f t="shared" si="110"/>
        <v>221.04133333333334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69.311391536687751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306.99999999999994</v>
      </c>
      <c r="O167" s="13">
        <f>N167*VLOOKUP('Données projet'!$B$9,Paramètres!$A$1:$I$89,3,0)*VLOOKUP('Données projet'!$B$9,Paramètres!$A$1:$I$89,5,0)</f>
        <v>277.77359999999993</v>
      </c>
      <c r="P167" s="13">
        <f t="shared" si="141"/>
        <v>66.496288176842356</v>
      </c>
      <c r="Q167" s="20">
        <f t="shared" si="162"/>
        <v>599.60338857466706</v>
      </c>
      <c r="R167" s="59">
        <f t="shared" si="109"/>
        <v>890.41182420918881</v>
      </c>
      <c r="S167" s="59">
        <f ca="1">AVERAGE(OFFSET($R$3,0,0,'Données projet'!$E$9+1,1))-AVERAGE(OFFSET($H$3,0,0,'Données projet'!$E$9+1,1))</f>
        <v>455.60094939086878</v>
      </c>
      <c r="T167" s="59">
        <f t="shared" si="142"/>
        <v>287.49979934947112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37.929787240235143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37.929787240235143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69.311391536687751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349.00000000000017</v>
      </c>
      <c r="AJ167" s="13">
        <f>AI167*VLOOKUP('Données projet'!$B$10,Paramètres!$A$1:$I$89,3,0)*VLOOKUP('Données projet'!$B$10,Paramètres!$A$1:$I$89,5,0)</f>
        <v>272.22000000000014</v>
      </c>
      <c r="AK167" s="13">
        <f t="shared" si="164"/>
        <v>65.320184547527205</v>
      </c>
      <c r="AL167" s="20">
        <f t="shared" si="165"/>
        <v>587.88248808694345</v>
      </c>
      <c r="AM167" s="59">
        <f t="shared" si="113"/>
        <v>878.6909237214652</v>
      </c>
      <c r="AN167" s="59">
        <f ca="1">AVERAGE(OFFSET($AM$3,0,0,'Données projet'!$E$10+1,1))-AVERAGE(OFFSET($H$3,0,0,'Données projet'!$E$10+1,1))</f>
        <v>369.26509132111897</v>
      </c>
      <c r="AO167" s="59">
        <f t="shared" si="144"/>
        <v>350.51628439233525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13.470814132278999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13.470814132278999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69.311391536687751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319</v>
      </c>
      <c r="BE167" s="13">
        <f>BD167*VLOOKUP('Données projet'!$B$11,Paramètres!$A$1:$I$89,3,0)*VLOOKUP('Données projet'!$B$11,Paramètres!$A$1:$I$89,5,0)</f>
        <v>308.53680000000003</v>
      </c>
      <c r="BF167" s="13">
        <f t="shared" si="167"/>
        <v>72.963171684496103</v>
      </c>
      <c r="BG167" s="20">
        <f t="shared" si="168"/>
        <v>664.4457840171641</v>
      </c>
      <c r="BH167" s="59">
        <f t="shared" si="116"/>
        <v>955.25421965168584</v>
      </c>
      <c r="BI167" s="59">
        <f ca="1">AVERAGE(OFFSET($BH$3,0,0,'Données projet'!$E$11+1,1))-AVERAGE(OFFSET($H$3,0,0,'Données projet'!$E$11+1,1))</f>
        <v>433.03147896464901</v>
      </c>
      <c r="BJ167" s="59">
        <f t="shared" si="146"/>
        <v>419.62680748045614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9.9356063159153525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9.9356063159153525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69.311391536687751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245.99999999999994</v>
      </c>
      <c r="BZ167" s="13">
        <f>BY167*VLOOKUP('Données projet'!$B$12,Paramètres!$A$1:$I$89,3,0)*VLOOKUP('Données projet'!$B$12,Paramètres!$A$1:$I$89,5,0)</f>
        <v>234.09359999999998</v>
      </c>
      <c r="CA167" s="13">
        <f t="shared" si="170"/>
        <v>57.166902703920208</v>
      </c>
      <c r="CB167" s="20">
        <f t="shared" si="171"/>
        <v>507.27870887599425</v>
      </c>
      <c r="CC167" s="59">
        <f t="shared" si="119"/>
        <v>798.08714451051605</v>
      </c>
      <c r="CD167" s="59">
        <f ca="1">AVERAGE(OFFSET($CC$3,0,0,'Données projet'!$E$12+1,1))-AVERAGE(OFFSET($H$3,0,0,'Données projet'!$E$12+1,1))</f>
        <v>464.14483532651036</v>
      </c>
      <c r="CE167" s="59">
        <f t="shared" si="148"/>
        <v>478.54999024966878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29.548292049823321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29.548292049823321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69.311391536687751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249.0000000000002</v>
      </c>
      <c r="CU167" s="17">
        <f>CT167*VLOOKUP('Données projet'!$B$13,Paramètres!$A$1:$I$89,3,0)*VLOOKUP('Données projet'!$B$13,Paramètres!$A$1:$I$89,5,0)</f>
        <v>217.52640000000019</v>
      </c>
      <c r="CV167" s="13">
        <f t="shared" si="173"/>
        <v>53.576907690651304</v>
      </c>
      <c r="CW167" s="20">
        <f t="shared" si="174"/>
        <v>472.17159422788467</v>
      </c>
      <c r="CX167" s="59">
        <f t="shared" si="122"/>
        <v>762.98002986240635</v>
      </c>
      <c r="CY167" s="59">
        <f ca="1">AVERAGE(OFFSET($CX$3,0,0,'Données projet'!$E$13+1,1))-AVERAGE(OFFSET($H$3,0,0,'Données projet'!$E$13+1,1))</f>
        <v>331.14297110116479</v>
      </c>
      <c r="CZ167" s="59">
        <f t="shared" si="150"/>
        <v>397.33434551047685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9.7063700616947628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9.7063700616947628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69.311391536687751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255.00000000000006</v>
      </c>
      <c r="DP167" s="17">
        <f>DO167*VLOOKUP('Données projet'!$B$14,Paramètres!$A$1:$I$89,3,0)*VLOOKUP('Données projet'!$B$14,Paramètres!$A$1:$I$89,5,0)</f>
        <v>186.96600000000004</v>
      </c>
      <c r="DQ167" s="13">
        <f t="shared" si="176"/>
        <v>46.868551400324648</v>
      </c>
      <c r="DR167" s="20">
        <f t="shared" si="177"/>
        <v>407.26184368889881</v>
      </c>
      <c r="DS167" s="59">
        <f t="shared" si="125"/>
        <v>698.07027932342055</v>
      </c>
      <c r="DT167" s="59">
        <f ca="1">AVERAGE(OFFSET($DS$3,0,0,'Données projet'!$E$14+1,1))-AVERAGE(OFFSET($H$3,0,0,'Données projet'!$E$14+1,1))</f>
        <v>245.16221536020706</v>
      </c>
      <c r="DU167" s="59">
        <f t="shared" si="152"/>
        <v>222.86730804976878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0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69.311391536687751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319</v>
      </c>
      <c r="EK167" s="17">
        <f>EJ167*VLOOKUP('Données projet'!$B$15,Paramètres!$A$1:$I$89,3,0)*VLOOKUP('Données projet'!$B$15,Paramètres!$A$1:$I$89,5,0)</f>
        <v>253.79640000000001</v>
      </c>
      <c r="EL167" s="13">
        <f t="shared" si="179"/>
        <v>61.39816832228076</v>
      </c>
      <c r="EM167" s="20">
        <f t="shared" si="180"/>
        <v>548.96387316130563</v>
      </c>
      <c r="EN167" s="59">
        <f t="shared" si="128"/>
        <v>839.77230879582737</v>
      </c>
      <c r="EO167" s="59">
        <f ca="1">AVERAGE(OFFSET($EN$3,0,0,'Données projet'!$E$15+1,1))-AVERAGE(OFFSET($H$3,0,0,'Données projet'!$E$15+1,1))</f>
        <v>364.9836612099819</v>
      </c>
      <c r="EP167" s="59">
        <f t="shared" si="154"/>
        <v>354.75746837578413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10.073497326301265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10.073497326301265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69.311391536687751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69.311391536687751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69.311391536687751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2.4290000000000003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8.9063333333333343</v>
      </c>
      <c r="H168" s="66">
        <f t="shared" si="110"/>
        <v>221.04133333333334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69.323337354028325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306.99999999999994</v>
      </c>
      <c r="O168" s="13">
        <f>N168*VLOOKUP('Données projet'!$B$9,Paramètres!$A$1:$I$89,3,0)*VLOOKUP('Données projet'!$B$9,Paramètres!$A$1:$I$89,5,0)</f>
        <v>277.77359999999993</v>
      </c>
      <c r="P168" s="13">
        <f t="shared" si="141"/>
        <v>66.496288176842356</v>
      </c>
      <c r="Q168" s="20">
        <f t="shared" si="162"/>
        <v>599.60338857466706</v>
      </c>
      <c r="R168" s="59">
        <f t="shared" si="109"/>
        <v>890.45562553943751</v>
      </c>
      <c r="S168" s="59">
        <f ca="1">AVERAGE(OFFSET($R$3,0,0,'Données projet'!$E$9+1,1))-AVERAGE(OFFSET($H$3,0,0,'Données projet'!$E$9+1,1))</f>
        <v>455.60094939086878</v>
      </c>
      <c r="T168" s="59">
        <f t="shared" si="142"/>
        <v>287.49979934947112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37.186007247339965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37.186007247339965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69.323337354028325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349.00000000000017</v>
      </c>
      <c r="AJ168" s="13">
        <f>AI168*VLOOKUP('Données projet'!$B$10,Paramètres!$A$1:$I$89,3,0)*VLOOKUP('Données projet'!$B$10,Paramètres!$A$1:$I$89,5,0)</f>
        <v>272.22000000000014</v>
      </c>
      <c r="AK168" s="13">
        <f t="shared" si="164"/>
        <v>65.320184547527205</v>
      </c>
      <c r="AL168" s="20">
        <f t="shared" si="165"/>
        <v>587.88248808694345</v>
      </c>
      <c r="AM168" s="59">
        <f t="shared" si="113"/>
        <v>878.73472505171389</v>
      </c>
      <c r="AN168" s="59">
        <f ca="1">AVERAGE(OFFSET($AM$3,0,0,'Données projet'!$E$10+1,1))-AVERAGE(OFFSET($H$3,0,0,'Données projet'!$E$10+1,1))</f>
        <v>369.26509132111897</v>
      </c>
      <c r="AO168" s="59">
        <f t="shared" si="144"/>
        <v>350.51628439233525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13.206659683530328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13.206659683530328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69.323337354028325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319</v>
      </c>
      <c r="BE168" s="13">
        <f>BD168*VLOOKUP('Données projet'!$B$11,Paramètres!$A$1:$I$89,3,0)*VLOOKUP('Données projet'!$B$11,Paramètres!$A$1:$I$89,5,0)</f>
        <v>308.53680000000003</v>
      </c>
      <c r="BF168" s="13">
        <f t="shared" si="167"/>
        <v>72.963171684496103</v>
      </c>
      <c r="BG168" s="20">
        <f t="shared" si="168"/>
        <v>664.4457840171641</v>
      </c>
      <c r="BH168" s="59">
        <f t="shared" si="116"/>
        <v>955.29802098193454</v>
      </c>
      <c r="BI168" s="59">
        <f ca="1">AVERAGE(OFFSET($BH$3,0,0,'Données projet'!$E$11+1,1))-AVERAGE(OFFSET($H$3,0,0,'Données projet'!$E$11+1,1))</f>
        <v>433.03147896464901</v>
      </c>
      <c r="BJ168" s="59">
        <f t="shared" si="146"/>
        <v>419.62680748045614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9.7407751361817176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9.7407751361817176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69.323337354028325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245.99999999999994</v>
      </c>
      <c r="BZ168" s="13">
        <f>BY168*VLOOKUP('Données projet'!$B$12,Paramètres!$A$1:$I$89,3,0)*VLOOKUP('Données projet'!$B$12,Paramètres!$A$1:$I$89,5,0)</f>
        <v>234.09359999999998</v>
      </c>
      <c r="CA168" s="13">
        <f t="shared" si="170"/>
        <v>57.166902703920208</v>
      </c>
      <c r="CB168" s="20">
        <f t="shared" si="171"/>
        <v>507.27870887599425</v>
      </c>
      <c r="CC168" s="59">
        <f t="shared" si="119"/>
        <v>798.13094584076475</v>
      </c>
      <c r="CD168" s="59">
        <f ca="1">AVERAGE(OFFSET($CC$3,0,0,'Données projet'!$E$12+1,1))-AVERAGE(OFFSET($H$3,0,0,'Données projet'!$E$12+1,1))</f>
        <v>464.14483532651036</v>
      </c>
      <c r="CE168" s="59">
        <f t="shared" si="148"/>
        <v>478.54999024966878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28.968868065404845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28.968868065404845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69.323337354028325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249.0000000000002</v>
      </c>
      <c r="CU168" s="17">
        <f>CT168*VLOOKUP('Données projet'!$B$13,Paramètres!$A$1:$I$89,3,0)*VLOOKUP('Données projet'!$B$13,Paramètres!$A$1:$I$89,5,0)</f>
        <v>217.52640000000019</v>
      </c>
      <c r="CV168" s="13">
        <f t="shared" si="173"/>
        <v>53.576907690651304</v>
      </c>
      <c r="CW168" s="20">
        <f t="shared" si="174"/>
        <v>472.17159422788467</v>
      </c>
      <c r="CX168" s="59">
        <f t="shared" si="122"/>
        <v>763.02383119265517</v>
      </c>
      <c r="CY168" s="59">
        <f ca="1">AVERAGE(OFFSET($CX$3,0,0,'Données projet'!$E$13+1,1))-AVERAGE(OFFSET($H$3,0,0,'Données projet'!$E$13+1,1))</f>
        <v>331.14297110116479</v>
      </c>
      <c r="CZ168" s="59">
        <f t="shared" si="150"/>
        <v>397.33434551047685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9.5160340650860853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9.5160340650860853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69.323337354028325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255.00000000000006</v>
      </c>
      <c r="DP168" s="17">
        <f>DO168*VLOOKUP('Données projet'!$B$14,Paramètres!$A$1:$I$89,3,0)*VLOOKUP('Données projet'!$B$14,Paramètres!$A$1:$I$89,5,0)</f>
        <v>186.96600000000004</v>
      </c>
      <c r="DQ168" s="13">
        <f t="shared" si="176"/>
        <v>46.868551400324648</v>
      </c>
      <c r="DR168" s="20">
        <f t="shared" si="177"/>
        <v>407.26184368889881</v>
      </c>
      <c r="DS168" s="59">
        <f t="shared" si="125"/>
        <v>698.11408065366936</v>
      </c>
      <c r="DT168" s="59">
        <f ca="1">AVERAGE(OFFSET($DS$3,0,0,'Données projet'!$E$14+1,1))-AVERAGE(OFFSET($H$3,0,0,'Données projet'!$E$14+1,1))</f>
        <v>245.16221536020706</v>
      </c>
      <c r="DU168" s="59">
        <f t="shared" si="152"/>
        <v>222.86730804976878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0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69.323337354028325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319</v>
      </c>
      <c r="EK168" s="17">
        <f>EJ168*VLOOKUP('Données projet'!$B$15,Paramètres!$A$1:$I$89,3,0)*VLOOKUP('Données projet'!$B$15,Paramètres!$A$1:$I$89,5,0)</f>
        <v>253.79640000000001</v>
      </c>
      <c r="EL168" s="13">
        <f t="shared" si="179"/>
        <v>61.39816832228076</v>
      </c>
      <c r="EM168" s="20">
        <f t="shared" si="180"/>
        <v>548.96387316130563</v>
      </c>
      <c r="EN168" s="59">
        <f t="shared" si="128"/>
        <v>839.81611012607618</v>
      </c>
      <c r="EO168" s="59">
        <f ca="1">AVERAGE(OFFSET($EN$3,0,0,'Données projet'!$E$15+1,1))-AVERAGE(OFFSET($H$3,0,0,'Données projet'!$E$15+1,1))</f>
        <v>364.9836612099819</v>
      </c>
      <c r="EP168" s="59">
        <f t="shared" si="154"/>
        <v>354.75746837578413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9.8759621879591748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9.8759621879591748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69.323337354028325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69.323337354028325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69.323337354028325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2.4290000000000003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8.9063333333333343</v>
      </c>
      <c r="H169" s="66">
        <f t="shared" si="110"/>
        <v>221.04133333333334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69.335075938144911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306.99999999999994</v>
      </c>
      <c r="O169" s="13">
        <f>N169*VLOOKUP('Données projet'!$B$9,Paramètres!$A$1:$I$89,3,0)*VLOOKUP('Données projet'!$B$9,Paramètres!$A$1:$I$89,5,0)</f>
        <v>277.77359999999993</v>
      </c>
      <c r="P169" s="13">
        <f t="shared" si="141"/>
        <v>66.496288176842356</v>
      </c>
      <c r="Q169" s="20">
        <f t="shared" si="162"/>
        <v>599.60338857466706</v>
      </c>
      <c r="R169" s="59">
        <f t="shared" si="109"/>
        <v>890.49866701453175</v>
      </c>
      <c r="S169" s="59">
        <f ca="1">AVERAGE(OFFSET($R$3,0,0,'Données projet'!$E$9+1,1))-AVERAGE(OFFSET($H$3,0,0,'Données projet'!$E$9+1,1))</f>
        <v>455.60094939086878</v>
      </c>
      <c r="T169" s="59">
        <f t="shared" si="142"/>
        <v>287.49979934947112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36.456812326444464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36.456812326444464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69.335075938144911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349.00000000000017</v>
      </c>
      <c r="AJ169" s="13">
        <f>AI169*VLOOKUP('Données projet'!$B$10,Paramètres!$A$1:$I$89,3,0)*VLOOKUP('Données projet'!$B$10,Paramètres!$A$1:$I$89,5,0)</f>
        <v>272.22000000000014</v>
      </c>
      <c r="AK169" s="13">
        <f t="shared" si="164"/>
        <v>65.320184547527205</v>
      </c>
      <c r="AL169" s="20">
        <f t="shared" si="165"/>
        <v>587.88248808694345</v>
      </c>
      <c r="AM169" s="59">
        <f t="shared" si="113"/>
        <v>878.77776652680814</v>
      </c>
      <c r="AN169" s="59">
        <f ca="1">AVERAGE(OFFSET($AM$3,0,0,'Données projet'!$E$10+1,1))-AVERAGE(OFFSET($H$3,0,0,'Données projet'!$E$10+1,1))</f>
        <v>369.26509132111897</v>
      </c>
      <c r="AO169" s="59">
        <f t="shared" si="144"/>
        <v>350.51628439233525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12.947685142403314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12.947685142403314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69.335075938144911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319</v>
      </c>
      <c r="BE169" s="13">
        <f>BD169*VLOOKUP('Données projet'!$B$11,Paramètres!$A$1:$I$89,3,0)*VLOOKUP('Données projet'!$B$11,Paramètres!$A$1:$I$89,5,0)</f>
        <v>308.53680000000003</v>
      </c>
      <c r="BF169" s="13">
        <f t="shared" si="167"/>
        <v>72.963171684496103</v>
      </c>
      <c r="BG169" s="20">
        <f t="shared" si="168"/>
        <v>664.4457840171641</v>
      </c>
      <c r="BH169" s="59">
        <f t="shared" si="116"/>
        <v>955.34106245702878</v>
      </c>
      <c r="BI169" s="59">
        <f ca="1">AVERAGE(OFFSET($BH$3,0,0,'Données projet'!$E$11+1,1))-AVERAGE(OFFSET($H$3,0,0,'Données projet'!$E$11+1,1))</f>
        <v>433.03147896464901</v>
      </c>
      <c r="BJ169" s="59">
        <f t="shared" si="146"/>
        <v>419.62680748045614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9.5497644770473737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9.5497644770473737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69.335075938144911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245.99999999999994</v>
      </c>
      <c r="BZ169" s="13">
        <f>BY169*VLOOKUP('Données projet'!$B$12,Paramètres!$A$1:$I$89,3,0)*VLOOKUP('Données projet'!$B$12,Paramètres!$A$1:$I$89,5,0)</f>
        <v>234.09359999999998</v>
      </c>
      <c r="CA169" s="13">
        <f t="shared" si="170"/>
        <v>57.166902703920208</v>
      </c>
      <c r="CB169" s="20">
        <f t="shared" si="171"/>
        <v>507.27870887599425</v>
      </c>
      <c r="CC169" s="59">
        <f t="shared" si="119"/>
        <v>798.17398731585899</v>
      </c>
      <c r="CD169" s="59">
        <f ca="1">AVERAGE(OFFSET($CC$3,0,0,'Données projet'!$E$12+1,1))-AVERAGE(OFFSET($H$3,0,0,'Données projet'!$E$12+1,1))</f>
        <v>464.14483532651036</v>
      </c>
      <c r="CE169" s="59">
        <f t="shared" si="148"/>
        <v>478.54999024966878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28.40080623190708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28.40080623190708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69.335075938144911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249.0000000000002</v>
      </c>
      <c r="CU169" s="17">
        <f>CT169*VLOOKUP('Données projet'!$B$13,Paramètres!$A$1:$I$89,3,0)*VLOOKUP('Données projet'!$B$13,Paramètres!$A$1:$I$89,5,0)</f>
        <v>217.52640000000019</v>
      </c>
      <c r="CV169" s="13">
        <f t="shared" si="173"/>
        <v>53.576907690651304</v>
      </c>
      <c r="CW169" s="20">
        <f t="shared" si="174"/>
        <v>472.17159422788467</v>
      </c>
      <c r="CX169" s="59">
        <f t="shared" si="122"/>
        <v>763.06687266774929</v>
      </c>
      <c r="CY169" s="59">
        <f ca="1">AVERAGE(OFFSET($CX$3,0,0,'Données projet'!$E$13+1,1))-AVERAGE(OFFSET($H$3,0,0,'Données projet'!$E$13+1,1))</f>
        <v>331.14297110116479</v>
      </c>
      <c r="CZ169" s="59">
        <f t="shared" si="150"/>
        <v>397.33434551047685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9.3294304412774096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9.3294304412774096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69.335075938144911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255.00000000000006</v>
      </c>
      <c r="DP169" s="17">
        <f>DO169*VLOOKUP('Données projet'!$B$14,Paramètres!$A$1:$I$89,3,0)*VLOOKUP('Données projet'!$B$14,Paramètres!$A$1:$I$89,5,0)</f>
        <v>186.96600000000004</v>
      </c>
      <c r="DQ169" s="13">
        <f t="shared" si="176"/>
        <v>46.868551400324648</v>
      </c>
      <c r="DR169" s="20">
        <f t="shared" si="177"/>
        <v>407.26184368889881</v>
      </c>
      <c r="DS169" s="59">
        <f t="shared" si="125"/>
        <v>698.15712212876349</v>
      </c>
      <c r="DT169" s="59">
        <f ca="1">AVERAGE(OFFSET($DS$3,0,0,'Données projet'!$E$14+1,1))-AVERAGE(OFFSET($H$3,0,0,'Données projet'!$E$14+1,1))</f>
        <v>245.16221536020706</v>
      </c>
      <c r="DU169" s="59">
        <f t="shared" si="152"/>
        <v>222.86730804976878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0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69.335075938144911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319</v>
      </c>
      <c r="EK169" s="17">
        <f>EJ169*VLOOKUP('Données projet'!$B$15,Paramètres!$A$1:$I$89,3,0)*VLOOKUP('Données projet'!$B$15,Paramètres!$A$1:$I$89,5,0)</f>
        <v>253.79640000000001</v>
      </c>
      <c r="EL169" s="13">
        <f t="shared" si="179"/>
        <v>61.39816832228076</v>
      </c>
      <c r="EM169" s="20">
        <f t="shared" si="180"/>
        <v>548.96387316130563</v>
      </c>
      <c r="EN169" s="59">
        <f t="shared" si="128"/>
        <v>839.85915160117031</v>
      </c>
      <c r="EO169" s="59">
        <f ca="1">AVERAGE(OFFSET($EN$3,0,0,'Données projet'!$E$15+1,1))-AVERAGE(OFFSET($H$3,0,0,'Données projet'!$E$15+1,1))</f>
        <v>364.9836612099819</v>
      </c>
      <c r="EP169" s="59">
        <f t="shared" si="154"/>
        <v>354.75746837578413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9.6823005931954356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9.6823005931954356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69.335075938144911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69.335075938144911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69.335075938144911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2.4290000000000003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8.9063333333333343</v>
      </c>
      <c r="H170" s="66">
        <f t="shared" si="110"/>
        <v>221.04133333333334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69.346610884070586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306.99999999999994</v>
      </c>
      <c r="O170" s="13">
        <f>N170*VLOOKUP('Données projet'!$B$9,Paramètres!$A$1:$I$89,3,0)*VLOOKUP('Données projet'!$B$9,Paramètres!$A$1:$I$89,5,0)</f>
        <v>277.77359999999993</v>
      </c>
      <c r="P170" s="13">
        <f t="shared" si="141"/>
        <v>66.496288176842356</v>
      </c>
      <c r="Q170" s="20">
        <f t="shared" si="162"/>
        <v>599.60338857466706</v>
      </c>
      <c r="R170" s="59">
        <f t="shared" si="109"/>
        <v>890.54096181625914</v>
      </c>
      <c r="S170" s="59">
        <f ca="1">AVERAGE(OFFSET($R$3,0,0,'Données projet'!$E$9+1,1))-AVERAGE(OFFSET($H$3,0,0,'Données projet'!$E$9+1,1))</f>
        <v>455.60094939086878</v>
      </c>
      <c r="T170" s="59">
        <f t="shared" si="142"/>
        <v>287.49979934947112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35.741916473182741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35.741916473182741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69.346610884070586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349.00000000000017</v>
      </c>
      <c r="AJ170" s="13">
        <f>AI170*VLOOKUP('Données projet'!$B$10,Paramètres!$A$1:$I$89,3,0)*VLOOKUP('Données projet'!$B$10,Paramètres!$A$1:$I$89,5,0)</f>
        <v>272.22000000000014</v>
      </c>
      <c r="AK170" s="13">
        <f t="shared" si="164"/>
        <v>65.320184547527205</v>
      </c>
      <c r="AL170" s="20">
        <f t="shared" si="165"/>
        <v>587.88248808694345</v>
      </c>
      <c r="AM170" s="59">
        <f t="shared" si="113"/>
        <v>878.82006132853553</v>
      </c>
      <c r="AN170" s="59">
        <f ca="1">AVERAGE(OFFSET($AM$3,0,0,'Données projet'!$E$10+1,1))-AVERAGE(OFFSET($H$3,0,0,'Données projet'!$E$10+1,1))</f>
        <v>369.26509132111897</v>
      </c>
      <c r="AO170" s="59">
        <f t="shared" si="144"/>
        <v>350.51628439233525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12.693788934068927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12.693788934068927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69.346610884070586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319</v>
      </c>
      <c r="BE170" s="13">
        <f>BD170*VLOOKUP('Données projet'!$B$11,Paramètres!$A$1:$I$89,3,0)*VLOOKUP('Données projet'!$B$11,Paramètres!$A$1:$I$89,5,0)</f>
        <v>308.53680000000003</v>
      </c>
      <c r="BF170" s="13">
        <f t="shared" si="167"/>
        <v>72.963171684496103</v>
      </c>
      <c r="BG170" s="20">
        <f t="shared" si="168"/>
        <v>664.4457840171641</v>
      </c>
      <c r="BH170" s="59">
        <f t="shared" si="116"/>
        <v>955.38335725875618</v>
      </c>
      <c r="BI170" s="59">
        <f ca="1">AVERAGE(OFFSET($BH$3,0,0,'Données projet'!$E$11+1,1))-AVERAGE(OFFSET($H$3,0,0,'Données projet'!$E$11+1,1))</f>
        <v>433.03147896464901</v>
      </c>
      <c r="BJ170" s="59">
        <f t="shared" si="146"/>
        <v>419.62680748045614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9.3624994204336556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9.3624994204336556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69.346610884070586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245.99999999999994</v>
      </c>
      <c r="BZ170" s="13">
        <f>BY170*VLOOKUP('Données projet'!$B$12,Paramètres!$A$1:$I$89,3,0)*VLOOKUP('Données projet'!$B$12,Paramètres!$A$1:$I$89,5,0)</f>
        <v>234.09359999999998</v>
      </c>
      <c r="CA170" s="13">
        <f t="shared" si="170"/>
        <v>57.166902703920208</v>
      </c>
      <c r="CB170" s="20">
        <f t="shared" si="171"/>
        <v>507.27870887599425</v>
      </c>
      <c r="CC170" s="59">
        <f t="shared" si="119"/>
        <v>798.21628211758639</v>
      </c>
      <c r="CD170" s="59">
        <f ca="1">AVERAGE(OFFSET($CC$3,0,0,'Données projet'!$E$12+1,1))-AVERAGE(OFFSET($H$3,0,0,'Données projet'!$E$12+1,1))</f>
        <v>464.14483532651036</v>
      </c>
      <c r="CE170" s="59">
        <f t="shared" si="148"/>
        <v>478.54999024966878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27.843883744480699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27.843883744480699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69.346610884070586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249.0000000000002</v>
      </c>
      <c r="CU170" s="17">
        <f>CT170*VLOOKUP('Données projet'!$B$13,Paramètres!$A$1:$I$89,3,0)*VLOOKUP('Données projet'!$B$13,Paramètres!$A$1:$I$89,5,0)</f>
        <v>217.52640000000019</v>
      </c>
      <c r="CV170" s="13">
        <f t="shared" si="173"/>
        <v>53.576907690651304</v>
      </c>
      <c r="CW170" s="20">
        <f t="shared" si="174"/>
        <v>472.17159422788467</v>
      </c>
      <c r="CX170" s="59">
        <f t="shared" si="122"/>
        <v>763.1091674694768</v>
      </c>
      <c r="CY170" s="59">
        <f ca="1">AVERAGE(OFFSET($CX$3,0,0,'Données projet'!$E$13+1,1))-AVERAGE(OFFSET($H$3,0,0,'Données projet'!$E$13+1,1))</f>
        <v>331.14297110116479</v>
      </c>
      <c r="CZ170" s="59">
        <f t="shared" si="150"/>
        <v>397.33434551047685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9.1464860007146491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9.1464860007146491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69.346610884070586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255.00000000000006</v>
      </c>
      <c r="DP170" s="17">
        <f>DO170*VLOOKUP('Données projet'!$B$14,Paramètres!$A$1:$I$89,3,0)*VLOOKUP('Données projet'!$B$14,Paramètres!$A$1:$I$89,5,0)</f>
        <v>186.96600000000004</v>
      </c>
      <c r="DQ170" s="13">
        <f t="shared" si="176"/>
        <v>46.868551400324648</v>
      </c>
      <c r="DR170" s="20">
        <f t="shared" si="177"/>
        <v>407.26184368889881</v>
      </c>
      <c r="DS170" s="59">
        <f t="shared" si="125"/>
        <v>698.199416930491</v>
      </c>
      <c r="DT170" s="59">
        <f ca="1">AVERAGE(OFFSET($DS$3,0,0,'Données projet'!$E$14+1,1))-AVERAGE(OFFSET($H$3,0,0,'Données projet'!$E$14+1,1))</f>
        <v>245.16221536020706</v>
      </c>
      <c r="DU170" s="59">
        <f t="shared" si="152"/>
        <v>222.86730804976878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0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69.346610884070586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319</v>
      </c>
      <c r="EK170" s="17">
        <f>EJ170*VLOOKUP('Données projet'!$B$15,Paramètres!$A$1:$I$89,3,0)*VLOOKUP('Données projet'!$B$15,Paramètres!$A$1:$I$89,5,0)</f>
        <v>253.79640000000001</v>
      </c>
      <c r="EL170" s="13">
        <f t="shared" si="179"/>
        <v>61.39816832228076</v>
      </c>
      <c r="EM170" s="20">
        <f t="shared" si="180"/>
        <v>548.96387316130563</v>
      </c>
      <c r="EN170" s="59">
        <f t="shared" si="128"/>
        <v>839.90144640289782</v>
      </c>
      <c r="EO170" s="59">
        <f ca="1">AVERAGE(OFFSET($EN$3,0,0,'Données projet'!$E$15+1,1))-AVERAGE(OFFSET($H$3,0,0,'Données projet'!$E$15+1,1))</f>
        <v>364.9836612099819</v>
      </c>
      <c r="EP170" s="59">
        <f t="shared" si="154"/>
        <v>354.75746837578413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9.4924365841831033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9.4924365841831033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69.346610884070586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69.346610884070586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69.346610884070586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2.4290000000000003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8.9063333333333343</v>
      </c>
      <c r="H171" s="66">
        <f t="shared" si="110"/>
        <v>221.04133333333334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69.357945724472728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306.99999999999994</v>
      </c>
      <c r="O171" s="13">
        <f>N171*VLOOKUP('Données projet'!$B$9,Paramètres!$A$1:$I$89,3,0)*VLOOKUP('Données projet'!$B$9,Paramètres!$A$1:$I$89,5,0)</f>
        <v>277.77359999999993</v>
      </c>
      <c r="P171" s="13">
        <f t="shared" si="141"/>
        <v>66.496288176842356</v>
      </c>
      <c r="Q171" s="20">
        <f t="shared" si="162"/>
        <v>599.60338857466706</v>
      </c>
      <c r="R171" s="59">
        <f t="shared" si="109"/>
        <v>890.58252289773372</v>
      </c>
      <c r="S171" s="59">
        <f ca="1">AVERAGE(OFFSET($R$3,0,0,'Données projet'!$E$9+1,1))-AVERAGE(OFFSET($H$3,0,0,'Données projet'!$E$9+1,1))</f>
        <v>455.60094939086878</v>
      </c>
      <c r="T171" s="59">
        <f t="shared" si="142"/>
        <v>287.49979934947112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35.041039291560061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35.041039291560061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69.357945724472728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349.00000000000017</v>
      </c>
      <c r="AJ171" s="13">
        <f>AI171*VLOOKUP('Données projet'!$B$10,Paramètres!$A$1:$I$89,3,0)*VLOOKUP('Données projet'!$B$10,Paramètres!$A$1:$I$89,5,0)</f>
        <v>272.22000000000014</v>
      </c>
      <c r="AK171" s="13">
        <f t="shared" si="164"/>
        <v>65.320184547527205</v>
      </c>
      <c r="AL171" s="20">
        <f t="shared" si="165"/>
        <v>587.88248808694345</v>
      </c>
      <c r="AM171" s="59">
        <f t="shared" si="113"/>
        <v>878.86162241001011</v>
      </c>
      <c r="AN171" s="59">
        <f ca="1">AVERAGE(OFFSET($AM$3,0,0,'Données projet'!$E$10+1,1))-AVERAGE(OFFSET($H$3,0,0,'Données projet'!$E$10+1,1))</f>
        <v>369.26509132111897</v>
      </c>
      <c r="AO171" s="59">
        <f t="shared" si="144"/>
        <v>350.51628439233525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12.444871475518582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12.444871475518582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69.357945724472728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319</v>
      </c>
      <c r="BE171" s="13">
        <f>BD171*VLOOKUP('Données projet'!$B$11,Paramètres!$A$1:$I$89,3,0)*VLOOKUP('Données projet'!$B$11,Paramètres!$A$1:$I$89,5,0)</f>
        <v>308.53680000000003</v>
      </c>
      <c r="BF171" s="13">
        <f t="shared" si="167"/>
        <v>72.963171684496103</v>
      </c>
      <c r="BG171" s="20">
        <f t="shared" si="168"/>
        <v>664.4457840171641</v>
      </c>
      <c r="BH171" s="59">
        <f t="shared" si="116"/>
        <v>955.42491834023076</v>
      </c>
      <c r="BI171" s="59">
        <f ca="1">AVERAGE(OFFSET($BH$3,0,0,'Données projet'!$E$11+1,1))-AVERAGE(OFFSET($H$3,0,0,'Données projet'!$E$11+1,1))</f>
        <v>433.03147896464901</v>
      </c>
      <c r="BJ171" s="59">
        <f t="shared" si="146"/>
        <v>419.62680748045614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9.1789065173597262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9.1789065173597262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69.357945724472728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245.99999999999994</v>
      </c>
      <c r="BZ171" s="13">
        <f>BY171*VLOOKUP('Données projet'!$B$12,Paramètres!$A$1:$I$89,3,0)*VLOOKUP('Données projet'!$B$12,Paramètres!$A$1:$I$89,5,0)</f>
        <v>234.09359999999998</v>
      </c>
      <c r="CA171" s="13">
        <f t="shared" si="170"/>
        <v>57.166902703920208</v>
      </c>
      <c r="CB171" s="20">
        <f t="shared" si="171"/>
        <v>507.27870887599425</v>
      </c>
      <c r="CC171" s="59">
        <f t="shared" si="119"/>
        <v>798.25784319906097</v>
      </c>
      <c r="CD171" s="59">
        <f ca="1">AVERAGE(OFFSET($CC$3,0,0,'Données projet'!$E$12+1,1))-AVERAGE(OFFSET($H$3,0,0,'Données projet'!$E$12+1,1))</f>
        <v>464.14483532651036</v>
      </c>
      <c r="CE171" s="59">
        <f t="shared" si="148"/>
        <v>478.54999024966878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27.297882167343577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27.297882167343577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69.357945724472728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249.0000000000002</v>
      </c>
      <c r="CU171" s="17">
        <f>CT171*VLOOKUP('Données projet'!$B$13,Paramètres!$A$1:$I$89,3,0)*VLOOKUP('Données projet'!$B$13,Paramètres!$A$1:$I$89,5,0)</f>
        <v>217.52640000000019</v>
      </c>
      <c r="CV171" s="13">
        <f t="shared" si="173"/>
        <v>53.576907690651304</v>
      </c>
      <c r="CW171" s="20">
        <f t="shared" si="174"/>
        <v>472.17159422788467</v>
      </c>
      <c r="CX171" s="59">
        <f t="shared" si="122"/>
        <v>763.15072855095127</v>
      </c>
      <c r="CY171" s="59">
        <f ca="1">AVERAGE(OFFSET($CX$3,0,0,'Données projet'!$E$13+1,1))-AVERAGE(OFFSET($H$3,0,0,'Données projet'!$E$13+1,1))</f>
        <v>331.14297110116479</v>
      </c>
      <c r="CZ171" s="59">
        <f t="shared" si="150"/>
        <v>397.33434551047685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8.967128989046234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8.967128989046234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69.357945724472728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255.00000000000006</v>
      </c>
      <c r="DP171" s="17">
        <f>DO171*VLOOKUP('Données projet'!$B$14,Paramètres!$A$1:$I$89,3,0)*VLOOKUP('Données projet'!$B$14,Paramètres!$A$1:$I$89,5,0)</f>
        <v>186.96600000000004</v>
      </c>
      <c r="DQ171" s="13">
        <f t="shared" si="176"/>
        <v>46.868551400324648</v>
      </c>
      <c r="DR171" s="20">
        <f t="shared" si="177"/>
        <v>407.26184368889881</v>
      </c>
      <c r="DS171" s="59">
        <f t="shared" si="125"/>
        <v>698.24097801196547</v>
      </c>
      <c r="DT171" s="59">
        <f ca="1">AVERAGE(OFFSET($DS$3,0,0,'Données projet'!$E$14+1,1))-AVERAGE(OFFSET($H$3,0,0,'Données projet'!$E$14+1,1))</f>
        <v>245.16221536020706</v>
      </c>
      <c r="DU171" s="59">
        <f t="shared" si="152"/>
        <v>222.86730804976878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0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69.357945724472728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319</v>
      </c>
      <c r="EK171" s="17">
        <f>EJ171*VLOOKUP('Données projet'!$B$15,Paramètres!$A$1:$I$89,3,0)*VLOOKUP('Données projet'!$B$15,Paramètres!$A$1:$I$89,5,0)</f>
        <v>253.79640000000001</v>
      </c>
      <c r="EL171" s="13">
        <f t="shared" si="179"/>
        <v>61.39816832228076</v>
      </c>
      <c r="EM171" s="20">
        <f t="shared" si="180"/>
        <v>548.96387316130563</v>
      </c>
      <c r="EN171" s="59">
        <f t="shared" si="128"/>
        <v>839.94300748437229</v>
      </c>
      <c r="EO171" s="59">
        <f ca="1">AVERAGE(OFFSET($EN$3,0,0,'Données projet'!$E$15+1,1))-AVERAGE(OFFSET($H$3,0,0,'Données projet'!$E$15+1,1))</f>
        <v>364.9836612099819</v>
      </c>
      <c r="EP171" s="59">
        <f t="shared" si="154"/>
        <v>354.75746837578413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9.3062956925818927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9.3062956925818927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69.357945724472728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69.357945724472728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69.357945724472728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2.4290000000000003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8.9063333333333343</v>
      </c>
      <c r="H172" s="66">
        <f t="shared" si="110"/>
        <v>221.04133333333334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69.369083930734817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306.99999999999994</v>
      </c>
      <c r="O172" s="13">
        <f>N172*VLOOKUP('Données projet'!$B$9,Paramètres!$A$1:$I$89,3,0)*VLOOKUP('Données projet'!$B$9,Paramètres!$A$1:$I$89,5,0)</f>
        <v>277.77359999999993</v>
      </c>
      <c r="P172" s="13">
        <f t="shared" si="141"/>
        <v>66.496288176842356</v>
      </c>
      <c r="Q172" s="20">
        <f t="shared" si="162"/>
        <v>599.60338857466706</v>
      </c>
      <c r="R172" s="59">
        <f t="shared" si="109"/>
        <v>890.62336298736136</v>
      </c>
      <c r="S172" s="59">
        <f ca="1">AVERAGE(OFFSET($R$3,0,0,'Données projet'!$E$9+1,1))-AVERAGE(OFFSET($H$3,0,0,'Données projet'!$E$9+1,1))</f>
        <v>455.60094939086878</v>
      </c>
      <c r="T172" s="59">
        <f t="shared" si="142"/>
        <v>287.49979934947112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34.353905883976132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34.353905883976132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69.369083930734817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349.00000000000017</v>
      </c>
      <c r="AJ172" s="13">
        <f>AI172*VLOOKUP('Données projet'!$B$10,Paramètres!$A$1:$I$89,3,0)*VLOOKUP('Données projet'!$B$10,Paramètres!$A$1:$I$89,5,0)</f>
        <v>272.22000000000014</v>
      </c>
      <c r="AK172" s="13">
        <f t="shared" si="164"/>
        <v>65.320184547527205</v>
      </c>
      <c r="AL172" s="20">
        <f t="shared" si="165"/>
        <v>587.88248808694345</v>
      </c>
      <c r="AM172" s="59">
        <f t="shared" si="113"/>
        <v>878.90246249963775</v>
      </c>
      <c r="AN172" s="59">
        <f ca="1">AVERAGE(OFFSET($AM$3,0,0,'Données projet'!$E$10+1,1))-AVERAGE(OFFSET($H$3,0,0,'Données projet'!$E$10+1,1))</f>
        <v>369.26509132111897</v>
      </c>
      <c r="AO172" s="59">
        <f t="shared" si="144"/>
        <v>350.51628439233525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12.20083513650575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12.20083513650575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69.369083930734817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319</v>
      </c>
      <c r="BE172" s="13">
        <f>BD172*VLOOKUP('Données projet'!$B$11,Paramètres!$A$1:$I$89,3,0)*VLOOKUP('Données projet'!$B$11,Paramètres!$A$1:$I$89,5,0)</f>
        <v>308.53680000000003</v>
      </c>
      <c r="BF172" s="13">
        <f t="shared" si="167"/>
        <v>72.963171684496103</v>
      </c>
      <c r="BG172" s="20">
        <f t="shared" si="168"/>
        <v>664.4457840171641</v>
      </c>
      <c r="BH172" s="59">
        <f t="shared" si="116"/>
        <v>955.4657584298584</v>
      </c>
      <c r="BI172" s="59">
        <f ca="1">AVERAGE(OFFSET($BH$3,0,0,'Données projet'!$E$11+1,1))-AVERAGE(OFFSET($H$3,0,0,'Données projet'!$E$11+1,1))</f>
        <v>433.03147896464901</v>
      </c>
      <c r="BJ172" s="59">
        <f t="shared" si="146"/>
        <v>419.62680748045614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8.9989137591344637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8.9989137591344637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69.369083930734817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245.99999999999994</v>
      </c>
      <c r="BZ172" s="13">
        <f>BY172*VLOOKUP('Données projet'!$B$12,Paramètres!$A$1:$I$89,3,0)*VLOOKUP('Données projet'!$B$12,Paramètres!$A$1:$I$89,5,0)</f>
        <v>234.09359999999998</v>
      </c>
      <c r="CA172" s="13">
        <f t="shared" si="170"/>
        <v>57.166902703920208</v>
      </c>
      <c r="CB172" s="20">
        <f t="shared" si="171"/>
        <v>507.27870887599425</v>
      </c>
      <c r="CC172" s="59">
        <f t="shared" si="119"/>
        <v>798.29868328868861</v>
      </c>
      <c r="CD172" s="59">
        <f ca="1">AVERAGE(OFFSET($CC$3,0,0,'Données projet'!$E$12+1,1))-AVERAGE(OFFSET($H$3,0,0,'Données projet'!$E$12+1,1))</f>
        <v>464.14483532651036</v>
      </c>
      <c r="CE172" s="59">
        <f t="shared" si="148"/>
        <v>478.54999024966878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26.762587348106035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26.762587348106035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69.369083930734817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249.0000000000002</v>
      </c>
      <c r="CU172" s="17">
        <f>CT172*VLOOKUP('Données projet'!$B$13,Paramètres!$A$1:$I$89,3,0)*VLOOKUP('Données projet'!$B$13,Paramètres!$A$1:$I$89,5,0)</f>
        <v>217.52640000000019</v>
      </c>
      <c r="CV172" s="13">
        <f t="shared" si="173"/>
        <v>53.576907690651304</v>
      </c>
      <c r="CW172" s="20">
        <f t="shared" si="174"/>
        <v>472.17159422788467</v>
      </c>
      <c r="CX172" s="59">
        <f t="shared" si="122"/>
        <v>763.19156864057902</v>
      </c>
      <c r="CY172" s="59">
        <f ca="1">AVERAGE(OFFSET($CX$3,0,0,'Données projet'!$E$13+1,1))-AVERAGE(OFFSET($H$3,0,0,'Données projet'!$E$13+1,1))</f>
        <v>331.14297110116479</v>
      </c>
      <c r="CZ172" s="59">
        <f t="shared" si="150"/>
        <v>397.33434551047685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8.7912890589796611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8.7912890589796611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69.369083930734817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255.00000000000006</v>
      </c>
      <c r="DP172" s="17">
        <f>DO172*VLOOKUP('Données projet'!$B$14,Paramètres!$A$1:$I$89,3,0)*VLOOKUP('Données projet'!$B$14,Paramètres!$A$1:$I$89,5,0)</f>
        <v>186.96600000000004</v>
      </c>
      <c r="DQ172" s="13">
        <f t="shared" si="176"/>
        <v>46.868551400324648</v>
      </c>
      <c r="DR172" s="20">
        <f t="shared" si="177"/>
        <v>407.26184368889881</v>
      </c>
      <c r="DS172" s="59">
        <f t="shared" si="125"/>
        <v>698.28181810159322</v>
      </c>
      <c r="DT172" s="59">
        <f ca="1">AVERAGE(OFFSET($DS$3,0,0,'Données projet'!$E$14+1,1))-AVERAGE(OFFSET($H$3,0,0,'Données projet'!$E$14+1,1))</f>
        <v>245.16221536020706</v>
      </c>
      <c r="DU172" s="59">
        <f t="shared" si="152"/>
        <v>222.86730804976878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0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69.369083930734817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319</v>
      </c>
      <c r="EK172" s="17">
        <f>EJ172*VLOOKUP('Données projet'!$B$15,Paramètres!$A$1:$I$89,3,0)*VLOOKUP('Données projet'!$B$15,Paramètres!$A$1:$I$89,5,0)</f>
        <v>253.79640000000001</v>
      </c>
      <c r="EL172" s="13">
        <f t="shared" si="179"/>
        <v>61.39816832228076</v>
      </c>
      <c r="EM172" s="20">
        <f t="shared" si="180"/>
        <v>548.96387316130563</v>
      </c>
      <c r="EN172" s="59">
        <f t="shared" si="128"/>
        <v>839.98384757400004</v>
      </c>
      <c r="EO172" s="59">
        <f ca="1">AVERAGE(OFFSET($EN$3,0,0,'Données projet'!$E$15+1,1))-AVERAGE(OFFSET($H$3,0,0,'Données projet'!$E$15+1,1))</f>
        <v>364.9836612099819</v>
      </c>
      <c r="EP172" s="59">
        <f t="shared" si="154"/>
        <v>354.75746837578413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9.1238049103302483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9.1238049103302483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69.369083930734817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69.369083930734817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69.369083930734817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2.4290000000000003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8.9063333333333343</v>
      </c>
      <c r="H173" s="66">
        <f t="shared" si="110"/>
        <v>221.04133333333334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69.380028914019547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306.99999999999994</v>
      </c>
      <c r="O173" s="13">
        <f>N173*VLOOKUP('Données projet'!$B$9,Paramètres!$A$1:$I$89,3,0)*VLOOKUP('Données projet'!$B$9,Paramètres!$A$1:$I$89,5,0)</f>
        <v>277.77359999999993</v>
      </c>
      <c r="P173" s="13">
        <f t="shared" si="141"/>
        <v>66.496288176842356</v>
      </c>
      <c r="Q173" s="20">
        <f t="shared" si="162"/>
        <v>599.60338857466706</v>
      </c>
      <c r="R173" s="59">
        <f t="shared" si="109"/>
        <v>890.66349459273874</v>
      </c>
      <c r="S173" s="59">
        <f ca="1">AVERAGE(OFFSET($R$3,0,0,'Données projet'!$E$9+1,1))-AVERAGE(OFFSET($H$3,0,0,'Données projet'!$E$9+1,1))</f>
        <v>455.60094939086878</v>
      </c>
      <c r="T173" s="59">
        <f t="shared" si="142"/>
        <v>287.49979934947112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33.680246743404929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33.680246743404929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69.380028914019547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349.00000000000017</v>
      </c>
      <c r="AJ173" s="13">
        <f>AI173*VLOOKUP('Données projet'!$B$10,Paramètres!$A$1:$I$89,3,0)*VLOOKUP('Données projet'!$B$10,Paramètres!$A$1:$I$89,5,0)</f>
        <v>272.22000000000014</v>
      </c>
      <c r="AK173" s="13">
        <f t="shared" si="164"/>
        <v>65.320184547527205</v>
      </c>
      <c r="AL173" s="20">
        <f t="shared" si="165"/>
        <v>587.88248808694345</v>
      </c>
      <c r="AM173" s="59">
        <f t="shared" si="113"/>
        <v>878.94259410501513</v>
      </c>
      <c r="AN173" s="59">
        <f ca="1">AVERAGE(OFFSET($AM$3,0,0,'Données projet'!$E$10+1,1))-AVERAGE(OFFSET($H$3,0,0,'Données projet'!$E$10+1,1))</f>
        <v>369.26509132111897</v>
      </c>
      <c r="AO173" s="59">
        <f t="shared" si="144"/>
        <v>350.51628439233525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11.961584201253492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11.961584201253492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69.380028914019547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319</v>
      </c>
      <c r="BE173" s="13">
        <f>BD173*VLOOKUP('Données projet'!$B$11,Paramètres!$A$1:$I$89,3,0)*VLOOKUP('Données projet'!$B$11,Paramètres!$A$1:$I$89,5,0)</f>
        <v>308.53680000000003</v>
      </c>
      <c r="BF173" s="13">
        <f t="shared" si="167"/>
        <v>72.963171684496103</v>
      </c>
      <c r="BG173" s="20">
        <f t="shared" si="168"/>
        <v>664.4457840171641</v>
      </c>
      <c r="BH173" s="59">
        <f t="shared" si="116"/>
        <v>955.50589003523578</v>
      </c>
      <c r="BI173" s="59">
        <f ca="1">AVERAGE(OFFSET($BH$3,0,0,'Données projet'!$E$11+1,1))-AVERAGE(OFFSET($H$3,0,0,'Données projet'!$E$11+1,1))</f>
        <v>433.03147896464901</v>
      </c>
      <c r="BJ173" s="59">
        <f t="shared" si="146"/>
        <v>419.62680748045614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8.8224505491132561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8.8224505491132561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69.380028914019547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245.99999999999994</v>
      </c>
      <c r="BZ173" s="13">
        <f>BY173*VLOOKUP('Données projet'!$B$12,Paramètres!$A$1:$I$89,3,0)*VLOOKUP('Données projet'!$B$12,Paramètres!$A$1:$I$89,5,0)</f>
        <v>234.09359999999998</v>
      </c>
      <c r="CA173" s="13">
        <f t="shared" si="170"/>
        <v>57.166902703920208</v>
      </c>
      <c r="CB173" s="20">
        <f t="shared" si="171"/>
        <v>507.27870887599425</v>
      </c>
      <c r="CC173" s="59">
        <f t="shared" si="119"/>
        <v>798.33881489406599</v>
      </c>
      <c r="CD173" s="59">
        <f ca="1">AVERAGE(OFFSET($CC$3,0,0,'Données projet'!$E$12+1,1))-AVERAGE(OFFSET($H$3,0,0,'Données projet'!$E$12+1,1))</f>
        <v>464.14483532651036</v>
      </c>
      <c r="CE173" s="59">
        <f t="shared" si="148"/>
        <v>478.54999024966878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26.237789333776139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26.237789333776139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69.380028914019547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249.0000000000002</v>
      </c>
      <c r="CU173" s="17">
        <f>CT173*VLOOKUP('Données projet'!$B$13,Paramètres!$A$1:$I$89,3,0)*VLOOKUP('Données projet'!$B$13,Paramètres!$A$1:$I$89,5,0)</f>
        <v>217.52640000000019</v>
      </c>
      <c r="CV173" s="13">
        <f t="shared" si="173"/>
        <v>53.576907690651304</v>
      </c>
      <c r="CW173" s="20">
        <f t="shared" si="174"/>
        <v>472.17159422788467</v>
      </c>
      <c r="CX173" s="59">
        <f t="shared" si="122"/>
        <v>763.23170024595629</v>
      </c>
      <c r="CY173" s="59">
        <f ca="1">AVERAGE(OFFSET($CX$3,0,0,'Données projet'!$E$13+1,1))-AVERAGE(OFFSET($H$3,0,0,'Données projet'!$E$13+1,1))</f>
        <v>331.14297110116479</v>
      </c>
      <c r="CZ173" s="59">
        <f t="shared" si="150"/>
        <v>397.33434551047685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8.6188972426899273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8.6188972426899273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69.380028914019547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255.00000000000006</v>
      </c>
      <c r="DP173" s="17">
        <f>DO173*VLOOKUP('Données projet'!$B$14,Paramètres!$A$1:$I$89,3,0)*VLOOKUP('Données projet'!$B$14,Paramètres!$A$1:$I$89,5,0)</f>
        <v>186.96600000000004</v>
      </c>
      <c r="DQ173" s="13">
        <f t="shared" si="176"/>
        <v>46.868551400324648</v>
      </c>
      <c r="DR173" s="20">
        <f t="shared" si="177"/>
        <v>407.26184368889881</v>
      </c>
      <c r="DS173" s="59">
        <f t="shared" si="125"/>
        <v>698.32194970697049</v>
      </c>
      <c r="DT173" s="59">
        <f ca="1">AVERAGE(OFFSET($DS$3,0,0,'Données projet'!$E$14+1,1))-AVERAGE(OFFSET($H$3,0,0,'Données projet'!$E$14+1,1))</f>
        <v>245.16221536020706</v>
      </c>
      <c r="DU173" s="59">
        <f t="shared" si="152"/>
        <v>222.86730804976878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0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69.380028914019547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319</v>
      </c>
      <c r="EK173" s="17">
        <f>EJ173*VLOOKUP('Données projet'!$B$15,Paramètres!$A$1:$I$89,3,0)*VLOOKUP('Données projet'!$B$15,Paramètres!$A$1:$I$89,5,0)</f>
        <v>253.79640000000001</v>
      </c>
      <c r="EL173" s="13">
        <f t="shared" si="179"/>
        <v>61.39816832228076</v>
      </c>
      <c r="EM173" s="20">
        <f t="shared" si="180"/>
        <v>548.96387316130563</v>
      </c>
      <c r="EN173" s="59">
        <f t="shared" si="128"/>
        <v>840.02397917937731</v>
      </c>
      <c r="EO173" s="59">
        <f ca="1">AVERAGE(OFFSET($EN$3,0,0,'Données projet'!$E$15+1,1))-AVERAGE(OFFSET($H$3,0,0,'Données projet'!$E$15+1,1))</f>
        <v>364.9836612099819</v>
      </c>
      <c r="EP173" s="59">
        <f t="shared" si="154"/>
        <v>354.75746837578413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8.9448926610101722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8.9448926610101722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69.380028914019547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69.380028914019547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69.380028914019547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2.4290000000000003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8.9063333333333343</v>
      </c>
      <c r="H174" s="66">
        <f t="shared" si="110"/>
        <v>221.04133333333334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69.390784026313611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306.99999999999994</v>
      </c>
      <c r="O174" s="13">
        <f>N174*VLOOKUP('Données projet'!$B$9,Paramètres!$A$1:$I$89,3,0)*VLOOKUP('Données projet'!$B$9,Paramètres!$A$1:$I$89,5,0)</f>
        <v>277.77359999999993</v>
      </c>
      <c r="P174" s="13">
        <f t="shared" si="141"/>
        <v>66.496288176842356</v>
      </c>
      <c r="Q174" s="20">
        <f t="shared" si="162"/>
        <v>599.60338857466706</v>
      </c>
      <c r="R174" s="59">
        <f t="shared" si="109"/>
        <v>890.70293000448362</v>
      </c>
      <c r="S174" s="59">
        <f ca="1">AVERAGE(OFFSET($R$3,0,0,'Données projet'!$E$9+1,1))-AVERAGE(OFFSET($H$3,0,0,'Données projet'!$E$9+1,1))</f>
        <v>455.60094939086878</v>
      </c>
      <c r="T174" s="59">
        <f t="shared" si="142"/>
        <v>287.49979934947112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33.019797647688826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33.019797647688826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69.390784026313611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349.00000000000017</v>
      </c>
      <c r="AJ174" s="13">
        <f>AI174*VLOOKUP('Données projet'!$B$10,Paramètres!$A$1:$I$89,3,0)*VLOOKUP('Données projet'!$B$10,Paramètres!$A$1:$I$89,5,0)</f>
        <v>272.22000000000014</v>
      </c>
      <c r="AK174" s="13">
        <f t="shared" si="164"/>
        <v>65.320184547527205</v>
      </c>
      <c r="AL174" s="20">
        <f t="shared" si="165"/>
        <v>587.88248808694345</v>
      </c>
      <c r="AM174" s="59">
        <f t="shared" si="113"/>
        <v>878.98202951676001</v>
      </c>
      <c r="AN174" s="59">
        <f ca="1">AVERAGE(OFFSET($AM$3,0,0,'Données projet'!$E$10+1,1))-AVERAGE(OFFSET($H$3,0,0,'Données projet'!$E$10+1,1))</f>
        <v>369.26509132111897</v>
      </c>
      <c r="AO174" s="59">
        <f t="shared" si="144"/>
        <v>350.51628439233525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11.727024830912869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11.727024830912869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69.390784026313611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319</v>
      </c>
      <c r="BE174" s="13">
        <f>BD174*VLOOKUP('Données projet'!$B$11,Paramètres!$A$1:$I$89,3,0)*VLOOKUP('Données projet'!$B$11,Paramètres!$A$1:$I$89,5,0)</f>
        <v>308.53680000000003</v>
      </c>
      <c r="BF174" s="13">
        <f t="shared" si="167"/>
        <v>72.963171684496103</v>
      </c>
      <c r="BG174" s="20">
        <f t="shared" si="168"/>
        <v>664.4457840171641</v>
      </c>
      <c r="BH174" s="59">
        <f t="shared" si="116"/>
        <v>955.54532544698066</v>
      </c>
      <c r="BI174" s="59">
        <f ca="1">AVERAGE(OFFSET($BH$3,0,0,'Données projet'!$E$11+1,1))-AVERAGE(OFFSET($H$3,0,0,'Données projet'!$E$11+1,1))</f>
        <v>433.03147896464901</v>
      </c>
      <c r="BJ174" s="59">
        <f t="shared" si="146"/>
        <v>419.62680748045614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8.6494476750086342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8.6494476750086342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69.390784026313611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245.99999999999994</v>
      </c>
      <c r="BZ174" s="13">
        <f>BY174*VLOOKUP('Données projet'!$B$12,Paramètres!$A$1:$I$89,3,0)*VLOOKUP('Données projet'!$B$12,Paramètres!$A$1:$I$89,5,0)</f>
        <v>234.09359999999998</v>
      </c>
      <c r="CA174" s="13">
        <f t="shared" si="170"/>
        <v>57.166902703920208</v>
      </c>
      <c r="CB174" s="20">
        <f t="shared" si="171"/>
        <v>507.27870887599425</v>
      </c>
      <c r="CC174" s="59">
        <f t="shared" si="119"/>
        <v>798.37825030581075</v>
      </c>
      <c r="CD174" s="59">
        <f ca="1">AVERAGE(OFFSET($CC$3,0,0,'Données projet'!$E$12+1,1))-AVERAGE(OFFSET($H$3,0,0,'Données projet'!$E$12+1,1))</f>
        <v>464.14483532651036</v>
      </c>
      <c r="CE174" s="59">
        <f t="shared" si="148"/>
        <v>478.54999024966878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25.723282288412072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25.723282288412072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69.390784026313611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249.0000000000002</v>
      </c>
      <c r="CU174" s="17">
        <f>CT174*VLOOKUP('Données projet'!$B$13,Paramètres!$A$1:$I$89,3,0)*VLOOKUP('Données projet'!$B$13,Paramètres!$A$1:$I$89,5,0)</f>
        <v>217.52640000000019</v>
      </c>
      <c r="CV174" s="13">
        <f t="shared" si="173"/>
        <v>53.576907690651304</v>
      </c>
      <c r="CW174" s="20">
        <f t="shared" si="174"/>
        <v>472.17159422788467</v>
      </c>
      <c r="CX174" s="59">
        <f t="shared" si="122"/>
        <v>763.27113565770128</v>
      </c>
      <c r="CY174" s="59">
        <f ca="1">AVERAGE(OFFSET($CX$3,0,0,'Données projet'!$E$13+1,1))-AVERAGE(OFFSET($H$3,0,0,'Données projet'!$E$13+1,1))</f>
        <v>331.14297110116479</v>
      </c>
      <c r="CZ174" s="59">
        <f t="shared" si="150"/>
        <v>397.33434551047685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8.4498859247690099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8.4498859247690099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69.390784026313611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255.00000000000006</v>
      </c>
      <c r="DP174" s="17">
        <f>DO174*VLOOKUP('Données projet'!$B$14,Paramètres!$A$1:$I$89,3,0)*VLOOKUP('Données projet'!$B$14,Paramètres!$A$1:$I$89,5,0)</f>
        <v>186.96600000000004</v>
      </c>
      <c r="DQ174" s="13">
        <f t="shared" si="176"/>
        <v>46.868551400324648</v>
      </c>
      <c r="DR174" s="20">
        <f t="shared" si="177"/>
        <v>407.26184368889881</v>
      </c>
      <c r="DS174" s="59">
        <f t="shared" si="125"/>
        <v>698.36138511871536</v>
      </c>
      <c r="DT174" s="59">
        <f ca="1">AVERAGE(OFFSET($DS$3,0,0,'Données projet'!$E$14+1,1))-AVERAGE(OFFSET($H$3,0,0,'Données projet'!$E$14+1,1))</f>
        <v>245.16221536020706</v>
      </c>
      <c r="DU174" s="59">
        <f t="shared" si="152"/>
        <v>222.86730804976878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0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69.390784026313611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319</v>
      </c>
      <c r="EK174" s="17">
        <f>EJ174*VLOOKUP('Données projet'!$B$15,Paramètres!$A$1:$I$89,3,0)*VLOOKUP('Données projet'!$B$15,Paramètres!$A$1:$I$89,5,0)</f>
        <v>253.79640000000001</v>
      </c>
      <c r="EL174" s="13">
        <f t="shared" si="179"/>
        <v>61.39816832228076</v>
      </c>
      <c r="EM174" s="20">
        <f t="shared" si="180"/>
        <v>548.96387316130563</v>
      </c>
      <c r="EN174" s="59">
        <f t="shared" si="128"/>
        <v>840.06341459112218</v>
      </c>
      <c r="EO174" s="59">
        <f ca="1">AVERAGE(OFFSET($EN$3,0,0,'Données projet'!$E$15+1,1))-AVERAGE(OFFSET($H$3,0,0,'Données projet'!$E$15+1,1))</f>
        <v>364.9836612099819</v>
      </c>
      <c r="EP174" s="59">
        <f t="shared" si="154"/>
        <v>354.75746837578413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8.7694887717735668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8.7694887717735668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69.390784026313611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69.390784026313611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69.390784026313611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2.4290000000000003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8.9063333333333343</v>
      </c>
      <c r="H175" s="66">
        <f t="shared" si="110"/>
        <v>221.04133333333334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69.401352561454189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306.99999999999994</v>
      </c>
      <c r="O175" s="13">
        <f>N175*VLOOKUP('Données projet'!$B$9,Paramètres!$A$1:$I$89,3,0)*VLOOKUP('Données projet'!$B$9,Paramètres!$A$1:$I$89,5,0)</f>
        <v>277.77359999999993</v>
      </c>
      <c r="P175" s="13">
        <f t="shared" si="141"/>
        <v>66.496288176842356</v>
      </c>
      <c r="Q175" s="20">
        <f t="shared" si="162"/>
        <v>599.60338857466706</v>
      </c>
      <c r="R175" s="59">
        <f t="shared" si="109"/>
        <v>890.74168129999907</v>
      </c>
      <c r="S175" s="59">
        <f ca="1">AVERAGE(OFFSET($R$3,0,0,'Données projet'!$E$9+1,1))-AVERAGE(OFFSET($H$3,0,0,'Données projet'!$E$9+1,1))</f>
        <v>455.60094939086878</v>
      </c>
      <c r="T175" s="59">
        <f t="shared" si="142"/>
        <v>287.49979934947112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32.372299555905542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32.372299555905542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69.401352561454189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349.00000000000017</v>
      </c>
      <c r="AJ175" s="13">
        <f>AI175*VLOOKUP('Données projet'!$B$10,Paramètres!$A$1:$I$89,3,0)*VLOOKUP('Données projet'!$B$10,Paramètres!$A$1:$I$89,5,0)</f>
        <v>272.22000000000014</v>
      </c>
      <c r="AK175" s="13">
        <f t="shared" si="164"/>
        <v>65.320184547527205</v>
      </c>
      <c r="AL175" s="20">
        <f t="shared" si="165"/>
        <v>587.88248808694345</v>
      </c>
      <c r="AM175" s="59">
        <f t="shared" si="113"/>
        <v>879.02078081227546</v>
      </c>
      <c r="AN175" s="59">
        <f ca="1">AVERAGE(OFFSET($AM$3,0,0,'Données projet'!$E$10+1,1))-AVERAGE(OFFSET($H$3,0,0,'Données projet'!$E$10+1,1))</f>
        <v>369.26509132111897</v>
      </c>
      <c r="AO175" s="59">
        <f t="shared" si="144"/>
        <v>350.51628439233525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11.497065026757536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11.497065026757536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69.401352561454189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319</v>
      </c>
      <c r="BE175" s="13">
        <f>BD175*VLOOKUP('Données projet'!$B$11,Paramètres!$A$1:$I$89,3,0)*VLOOKUP('Données projet'!$B$11,Paramètres!$A$1:$I$89,5,0)</f>
        <v>308.53680000000003</v>
      </c>
      <c r="BF175" s="13">
        <f t="shared" si="167"/>
        <v>72.963171684496103</v>
      </c>
      <c r="BG175" s="20">
        <f t="shared" si="168"/>
        <v>664.4457840171641</v>
      </c>
      <c r="BH175" s="59">
        <f t="shared" si="116"/>
        <v>955.58407674249611</v>
      </c>
      <c r="BI175" s="59">
        <f ca="1">AVERAGE(OFFSET($BH$3,0,0,'Données projet'!$E$11+1,1))-AVERAGE(OFFSET($H$3,0,0,'Données projet'!$E$11+1,1))</f>
        <v>433.03147896464901</v>
      </c>
      <c r="BJ175" s="59">
        <f t="shared" si="146"/>
        <v>419.62680748045614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8.4798372817438707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8.4798372817438707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69.401352561454189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245.99999999999994</v>
      </c>
      <c r="BZ175" s="13">
        <f>BY175*VLOOKUP('Données projet'!$B$12,Paramètres!$A$1:$I$89,3,0)*VLOOKUP('Données projet'!$B$12,Paramètres!$A$1:$I$89,5,0)</f>
        <v>234.09359999999998</v>
      </c>
      <c r="CA175" s="13">
        <f t="shared" si="170"/>
        <v>57.166902703920208</v>
      </c>
      <c r="CB175" s="20">
        <f t="shared" si="171"/>
        <v>507.27870887599425</v>
      </c>
      <c r="CC175" s="59">
        <f t="shared" si="119"/>
        <v>798.41700160132632</v>
      </c>
      <c r="CD175" s="59">
        <f ca="1">AVERAGE(OFFSET($CC$3,0,0,'Données projet'!$E$12+1,1))-AVERAGE(OFFSET($H$3,0,0,'Données projet'!$E$12+1,1))</f>
        <v>464.14483532651036</v>
      </c>
      <c r="CE175" s="59">
        <f t="shared" si="148"/>
        <v>478.54999024966878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25.218864412389284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25.218864412389284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69.401352561454189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249.0000000000002</v>
      </c>
      <c r="CU175" s="17">
        <f>CT175*VLOOKUP('Données projet'!$B$13,Paramètres!$A$1:$I$89,3,0)*VLOOKUP('Données projet'!$B$13,Paramètres!$A$1:$I$89,5,0)</f>
        <v>217.52640000000019</v>
      </c>
      <c r="CV175" s="13">
        <f t="shared" si="173"/>
        <v>53.576907690651304</v>
      </c>
      <c r="CW175" s="20">
        <f t="shared" si="174"/>
        <v>472.17159422788467</v>
      </c>
      <c r="CX175" s="59">
        <f t="shared" si="122"/>
        <v>763.30988695321673</v>
      </c>
      <c r="CY175" s="59">
        <f ca="1">AVERAGE(OFFSET($CX$3,0,0,'Données projet'!$E$13+1,1))-AVERAGE(OFFSET($H$3,0,0,'Données projet'!$E$13+1,1))</f>
        <v>331.14297110116479</v>
      </c>
      <c r="CZ175" s="59">
        <f t="shared" si="150"/>
        <v>397.33434551047685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8.2841888157057966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8.2841888157057966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69.401352561454189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255.00000000000006</v>
      </c>
      <c r="DP175" s="17">
        <f>DO175*VLOOKUP('Données projet'!$B$14,Paramètres!$A$1:$I$89,3,0)*VLOOKUP('Données projet'!$B$14,Paramètres!$A$1:$I$89,5,0)</f>
        <v>186.96600000000004</v>
      </c>
      <c r="DQ175" s="13">
        <f t="shared" si="176"/>
        <v>46.868551400324648</v>
      </c>
      <c r="DR175" s="20">
        <f t="shared" si="177"/>
        <v>407.26184368889881</v>
      </c>
      <c r="DS175" s="59">
        <f t="shared" si="125"/>
        <v>698.40013641423093</v>
      </c>
      <c r="DT175" s="59">
        <f ca="1">AVERAGE(OFFSET($DS$3,0,0,'Données projet'!$E$14+1,1))-AVERAGE(OFFSET($H$3,0,0,'Données projet'!$E$14+1,1))</f>
        <v>245.16221536020706</v>
      </c>
      <c r="DU175" s="59">
        <f t="shared" si="152"/>
        <v>222.86730804976878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0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69.401352561454189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319</v>
      </c>
      <c r="EK175" s="17">
        <f>EJ175*VLOOKUP('Données projet'!$B$15,Paramètres!$A$1:$I$89,3,0)*VLOOKUP('Données projet'!$B$15,Paramètres!$A$1:$I$89,5,0)</f>
        <v>253.79640000000001</v>
      </c>
      <c r="EL175" s="13">
        <f t="shared" si="179"/>
        <v>61.39816832228076</v>
      </c>
      <c r="EM175" s="20">
        <f t="shared" si="180"/>
        <v>548.96387316130563</v>
      </c>
      <c r="EN175" s="59">
        <f t="shared" si="128"/>
        <v>840.10216588663775</v>
      </c>
      <c r="EO175" s="59">
        <f ca="1">AVERAGE(OFFSET($EN$3,0,0,'Données projet'!$E$15+1,1))-AVERAGE(OFFSET($H$3,0,0,'Données projet'!$E$15+1,1))</f>
        <v>364.9836612099819</v>
      </c>
      <c r="EP175" s="59">
        <f t="shared" si="154"/>
        <v>354.75746837578413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8.5975244458190812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8.5975244458190812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69.401352561454189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69.401352561454189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69.401352561454189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2.4290000000000003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8.9063333333333343</v>
      </c>
      <c r="H176" s="66">
        <f t="shared" si="110"/>
        <v>221.04133333333334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69.411737756137796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306.99999999999994</v>
      </c>
      <c r="O176" s="13">
        <f>N176*VLOOKUP('Données projet'!$B$9,Paramètres!$A$1:$I$89,3,0)*VLOOKUP('Données projet'!$B$9,Paramètres!$A$1:$I$89,5,0)</f>
        <v>277.77359999999993</v>
      </c>
      <c r="P176" s="13">
        <f t="shared" si="141"/>
        <v>66.496288176842356</v>
      </c>
      <c r="Q176" s="20">
        <f t="shared" si="162"/>
        <v>599.60338857466706</v>
      </c>
      <c r="R176" s="59">
        <f t="shared" si="109"/>
        <v>890.77976034717233</v>
      </c>
      <c r="S176" s="59">
        <f ca="1">AVERAGE(OFFSET($R$3,0,0,'Données projet'!$E$9+1,1))-AVERAGE(OFFSET($H$3,0,0,'Données projet'!$E$9+1,1))</f>
        <v>455.60094939086878</v>
      </c>
      <c r="T176" s="59">
        <f t="shared" si="142"/>
        <v>287.49979934947112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31.737498506767292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31.737498506767292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69.411737756137796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349.00000000000017</v>
      </c>
      <c r="AJ176" s="13">
        <f>AI176*VLOOKUP('Données projet'!$B$10,Paramètres!$A$1:$I$89,3,0)*VLOOKUP('Données projet'!$B$10,Paramètres!$A$1:$I$89,5,0)</f>
        <v>272.22000000000014</v>
      </c>
      <c r="AK176" s="13">
        <f t="shared" si="164"/>
        <v>65.320184547527205</v>
      </c>
      <c r="AL176" s="20">
        <f t="shared" si="165"/>
        <v>587.88248808694345</v>
      </c>
      <c r="AM176" s="59">
        <f t="shared" si="113"/>
        <v>879.05885985944872</v>
      </c>
      <c r="AN176" s="59">
        <f ca="1">AVERAGE(OFFSET($AM$3,0,0,'Données projet'!$E$10+1,1))-AVERAGE(OFFSET($H$3,0,0,'Données projet'!$E$10+1,1))</f>
        <v>369.26509132111897</v>
      </c>
      <c r="AO176" s="59">
        <f t="shared" si="144"/>
        <v>350.51628439233525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11.271614594100058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11.271614594100058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69.411737756137796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319</v>
      </c>
      <c r="BE176" s="13">
        <f>BD176*VLOOKUP('Données projet'!$B$11,Paramètres!$A$1:$I$89,3,0)*VLOOKUP('Données projet'!$B$11,Paramètres!$A$1:$I$89,5,0)</f>
        <v>308.53680000000003</v>
      </c>
      <c r="BF176" s="13">
        <f t="shared" si="167"/>
        <v>72.963171684496103</v>
      </c>
      <c r="BG176" s="20">
        <f t="shared" si="168"/>
        <v>664.4457840171641</v>
      </c>
      <c r="BH176" s="59">
        <f t="shared" si="116"/>
        <v>955.62215578966936</v>
      </c>
      <c r="BI176" s="59">
        <f ca="1">AVERAGE(OFFSET($BH$3,0,0,'Données projet'!$E$11+1,1))-AVERAGE(OFFSET($H$3,0,0,'Données projet'!$E$11+1,1))</f>
        <v>433.03147896464901</v>
      </c>
      <c r="BJ176" s="59">
        <f t="shared" si="146"/>
        <v>419.62680748045614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8.3135528448389042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8.3135528448389042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69.411737756137796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245.99999999999994</v>
      </c>
      <c r="BZ176" s="13">
        <f>BY176*VLOOKUP('Données projet'!$B$12,Paramètres!$A$1:$I$89,3,0)*VLOOKUP('Données projet'!$B$12,Paramètres!$A$1:$I$89,5,0)</f>
        <v>234.09359999999998</v>
      </c>
      <c r="CA176" s="13">
        <f t="shared" si="170"/>
        <v>57.166902703920208</v>
      </c>
      <c r="CB176" s="20">
        <f t="shared" si="171"/>
        <v>507.27870887599425</v>
      </c>
      <c r="CC176" s="59">
        <f t="shared" si="119"/>
        <v>798.45508064849946</v>
      </c>
      <c r="CD176" s="59">
        <f ca="1">AVERAGE(OFFSET($CC$3,0,0,'Données projet'!$E$12+1,1))-AVERAGE(OFFSET($H$3,0,0,'Données projet'!$E$12+1,1))</f>
        <v>464.14483532651036</v>
      </c>
      <c r="CE176" s="59">
        <f t="shared" si="148"/>
        <v>478.54999024966878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24.724337863250778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24.724337863250778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69.411737756137796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249.0000000000002</v>
      </c>
      <c r="CU176" s="17">
        <f>CT176*VLOOKUP('Données projet'!$B$13,Paramètres!$A$1:$I$89,3,0)*VLOOKUP('Données projet'!$B$13,Paramètres!$A$1:$I$89,5,0)</f>
        <v>217.52640000000019</v>
      </c>
      <c r="CV176" s="13">
        <f t="shared" si="173"/>
        <v>53.576907690651304</v>
      </c>
      <c r="CW176" s="20">
        <f t="shared" si="174"/>
        <v>472.17159422788467</v>
      </c>
      <c r="CX176" s="59">
        <f t="shared" si="122"/>
        <v>763.34796600038999</v>
      </c>
      <c r="CY176" s="59">
        <f ca="1">AVERAGE(OFFSET($CX$3,0,0,'Données projet'!$E$13+1,1))-AVERAGE(OFFSET($H$3,0,0,'Données projet'!$E$13+1,1))</f>
        <v>331.14297110116479</v>
      </c>
      <c r="CZ176" s="59">
        <f t="shared" si="150"/>
        <v>397.33434551047685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8.1217409258860549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8.1217409258860549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69.411737756137796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255.00000000000006</v>
      </c>
      <c r="DP176" s="17">
        <f>DO176*VLOOKUP('Données projet'!$B$14,Paramètres!$A$1:$I$89,3,0)*VLOOKUP('Données projet'!$B$14,Paramètres!$A$1:$I$89,5,0)</f>
        <v>186.96600000000004</v>
      </c>
      <c r="DQ176" s="13">
        <f t="shared" si="176"/>
        <v>46.868551400324648</v>
      </c>
      <c r="DR176" s="20">
        <f t="shared" si="177"/>
        <v>407.26184368889881</v>
      </c>
      <c r="DS176" s="59">
        <f t="shared" si="125"/>
        <v>698.43821546140407</v>
      </c>
      <c r="DT176" s="59">
        <f ca="1">AVERAGE(OFFSET($DS$3,0,0,'Données projet'!$E$14+1,1))-AVERAGE(OFFSET($H$3,0,0,'Données projet'!$E$14+1,1))</f>
        <v>245.16221536020706</v>
      </c>
      <c r="DU176" s="59">
        <f t="shared" si="152"/>
        <v>222.86730804976878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0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69.411737756137796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319</v>
      </c>
      <c r="EK176" s="17">
        <f>EJ176*VLOOKUP('Données projet'!$B$15,Paramètres!$A$1:$I$89,3,0)*VLOOKUP('Données projet'!$B$15,Paramètres!$A$1:$I$89,5,0)</f>
        <v>253.79640000000001</v>
      </c>
      <c r="EL176" s="13">
        <f t="shared" si="179"/>
        <v>61.39816832228076</v>
      </c>
      <c r="EM176" s="20">
        <f t="shared" si="180"/>
        <v>548.96387316130563</v>
      </c>
      <c r="EN176" s="59">
        <f t="shared" si="128"/>
        <v>840.14024493381089</v>
      </c>
      <c r="EO176" s="59">
        <f ca="1">AVERAGE(OFFSET($EN$3,0,0,'Données projet'!$E$15+1,1))-AVERAGE(OFFSET($H$3,0,0,'Données projet'!$E$15+1,1))</f>
        <v>364.9836612099819</v>
      </c>
      <c r="EP176" s="59">
        <f t="shared" si="154"/>
        <v>354.75746837578413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8.4289322354086824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8.4289322354086824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69.411737756137796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69.411737756137796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69.411737756137796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2.4290000000000003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8.9063333333333343</v>
      </c>
      <c r="H177" s="66">
        <f t="shared" si="110"/>
        <v>221.04133333333334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69.421942790911444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306.99999999999994</v>
      </c>
      <c r="O177" s="13">
        <f>N177*VLOOKUP('Données projet'!$B$9,Paramètres!$A$1:$I$89,3,0)*VLOOKUP('Données projet'!$B$9,Paramètres!$A$1:$I$89,5,0)</f>
        <v>277.77359999999993</v>
      </c>
      <c r="P177" s="13">
        <f t="shared" si="141"/>
        <v>66.496288176842356</v>
      </c>
      <c r="Q177" s="20">
        <f t="shared" si="162"/>
        <v>599.60338857466706</v>
      </c>
      <c r="R177" s="59">
        <f t="shared" si="109"/>
        <v>890.81717880800898</v>
      </c>
      <c r="S177" s="59">
        <f ca="1">AVERAGE(OFFSET($R$3,0,0,'Données projet'!$E$9+1,1))-AVERAGE(OFFSET($H$3,0,0,'Données projet'!$E$9+1,1))</f>
        <v>455.60094939086878</v>
      </c>
      <c r="T177" s="59">
        <f t="shared" si="142"/>
        <v>287.49979934947112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31.115145519012234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31.115145519012234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69.421942790911444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349.00000000000017</v>
      </c>
      <c r="AJ177" s="13">
        <f>AI177*VLOOKUP('Données projet'!$B$10,Paramètres!$A$1:$I$89,3,0)*VLOOKUP('Données projet'!$B$10,Paramètres!$A$1:$I$89,5,0)</f>
        <v>272.22000000000014</v>
      </c>
      <c r="AK177" s="13">
        <f t="shared" si="164"/>
        <v>65.320184547527205</v>
      </c>
      <c r="AL177" s="20">
        <f t="shared" si="165"/>
        <v>587.88248808694345</v>
      </c>
      <c r="AM177" s="59">
        <f t="shared" si="113"/>
        <v>879.09627832028536</v>
      </c>
      <c r="AN177" s="59">
        <f ca="1">AVERAGE(OFFSET($AM$3,0,0,'Données projet'!$E$10+1,1))-AVERAGE(OFFSET($H$3,0,0,'Données projet'!$E$10+1,1))</f>
        <v>369.26509132111897</v>
      </c>
      <c r="AO177" s="59">
        <f t="shared" si="144"/>
        <v>350.51628439233525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11.050585106915808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11.050585106915808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69.421942790911444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319</v>
      </c>
      <c r="BE177" s="13">
        <f>BD177*VLOOKUP('Données projet'!$B$11,Paramètres!$A$1:$I$89,3,0)*VLOOKUP('Données projet'!$B$11,Paramètres!$A$1:$I$89,5,0)</f>
        <v>308.53680000000003</v>
      </c>
      <c r="BF177" s="13">
        <f t="shared" si="167"/>
        <v>72.963171684496103</v>
      </c>
      <c r="BG177" s="20">
        <f t="shared" si="168"/>
        <v>664.4457840171641</v>
      </c>
      <c r="BH177" s="59">
        <f t="shared" si="116"/>
        <v>955.65957425050601</v>
      </c>
      <c r="BI177" s="59">
        <f ca="1">AVERAGE(OFFSET($BH$3,0,0,'Données projet'!$E$11+1,1))-AVERAGE(OFFSET($H$3,0,0,'Données projet'!$E$11+1,1))</f>
        <v>433.03147896464901</v>
      </c>
      <c r="BJ177" s="59">
        <f t="shared" si="146"/>
        <v>419.62680748045614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8.1505291443181527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8.1505291443181527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69.421942790911444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245.99999999999994</v>
      </c>
      <c r="BZ177" s="13">
        <f>BY177*VLOOKUP('Données projet'!$B$12,Paramètres!$A$1:$I$89,3,0)*VLOOKUP('Données projet'!$B$12,Paramètres!$A$1:$I$89,5,0)</f>
        <v>234.09359999999998</v>
      </c>
      <c r="CA177" s="13">
        <f t="shared" si="170"/>
        <v>57.166902703920208</v>
      </c>
      <c r="CB177" s="20">
        <f t="shared" si="171"/>
        <v>507.27870887599425</v>
      </c>
      <c r="CC177" s="59">
        <f t="shared" si="119"/>
        <v>798.49249910933622</v>
      </c>
      <c r="CD177" s="59">
        <f ca="1">AVERAGE(OFFSET($CC$3,0,0,'Données projet'!$E$12+1,1))-AVERAGE(OFFSET($H$3,0,0,'Données projet'!$E$12+1,1))</f>
        <v>464.14483532651036</v>
      </c>
      <c r="CE177" s="59">
        <f t="shared" si="148"/>
        <v>478.54999024966878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24.239508678109466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24.239508678109466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69.421942790911444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249.0000000000002</v>
      </c>
      <c r="CU177" s="17">
        <f>CT177*VLOOKUP('Données projet'!$B$13,Paramètres!$A$1:$I$89,3,0)*VLOOKUP('Données projet'!$B$13,Paramètres!$A$1:$I$89,5,0)</f>
        <v>217.52640000000019</v>
      </c>
      <c r="CV177" s="13">
        <f t="shared" si="173"/>
        <v>53.576907690651304</v>
      </c>
      <c r="CW177" s="20">
        <f t="shared" si="174"/>
        <v>472.17159422788467</v>
      </c>
      <c r="CX177" s="59">
        <f t="shared" si="122"/>
        <v>763.38538446122664</v>
      </c>
      <c r="CY177" s="59">
        <f ca="1">AVERAGE(OFFSET($CX$3,0,0,'Données projet'!$E$13+1,1))-AVERAGE(OFFSET($H$3,0,0,'Données projet'!$E$13+1,1))</f>
        <v>331.14297110116479</v>
      </c>
      <c r="CZ177" s="59">
        <f t="shared" si="150"/>
        <v>397.33434551047685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7.96247854010225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7.96247854010225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69.421942790911444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255.00000000000006</v>
      </c>
      <c r="DP177" s="17">
        <f>DO177*VLOOKUP('Données projet'!$B$14,Paramètres!$A$1:$I$89,3,0)*VLOOKUP('Données projet'!$B$14,Paramètres!$A$1:$I$89,5,0)</f>
        <v>186.96600000000004</v>
      </c>
      <c r="DQ177" s="13">
        <f t="shared" si="176"/>
        <v>46.868551400324648</v>
      </c>
      <c r="DR177" s="20">
        <f t="shared" si="177"/>
        <v>407.26184368889881</v>
      </c>
      <c r="DS177" s="59">
        <f t="shared" si="125"/>
        <v>698.47563392224083</v>
      </c>
      <c r="DT177" s="59">
        <f ca="1">AVERAGE(OFFSET($DS$3,0,0,'Données projet'!$E$14+1,1))-AVERAGE(OFFSET($H$3,0,0,'Données projet'!$E$14+1,1))</f>
        <v>245.16221536020706</v>
      </c>
      <c r="DU177" s="59">
        <f t="shared" si="152"/>
        <v>222.86730804976878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0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69.421942790911444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319</v>
      </c>
      <c r="EK177" s="17">
        <f>EJ177*VLOOKUP('Données projet'!$B$15,Paramètres!$A$1:$I$89,3,0)*VLOOKUP('Données projet'!$B$15,Paramètres!$A$1:$I$89,5,0)</f>
        <v>253.79640000000001</v>
      </c>
      <c r="EL177" s="13">
        <f t="shared" si="179"/>
        <v>61.39816832228076</v>
      </c>
      <c r="EM177" s="20">
        <f t="shared" si="180"/>
        <v>548.96387316130563</v>
      </c>
      <c r="EN177" s="59">
        <f t="shared" si="128"/>
        <v>840.17766339464765</v>
      </c>
      <c r="EO177" s="59">
        <f ca="1">AVERAGE(OFFSET($EN$3,0,0,'Données projet'!$E$15+1,1))-AVERAGE(OFFSET($H$3,0,0,'Données projet'!$E$15+1,1))</f>
        <v>364.9836612099819</v>
      </c>
      <c r="EP177" s="59">
        <f t="shared" si="154"/>
        <v>354.75746837578413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8.263646015413336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8.263646015413336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69.421942790911444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69.421942790911444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69.421942790911444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2.4290000000000003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8.9063333333333343</v>
      </c>
      <c r="H178" s="66">
        <f t="shared" si="110"/>
        <v>221.04133333333334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69.431970791146824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306.99999999999994</v>
      </c>
      <c r="O178" s="13">
        <f>N178*VLOOKUP('Données projet'!$B$9,Paramètres!$A$1:$I$89,3,0)*VLOOKUP('Données projet'!$B$9,Paramètres!$A$1:$I$89,5,0)</f>
        <v>277.77359999999993</v>
      </c>
      <c r="P178" s="13">
        <f t="shared" si="141"/>
        <v>66.496288176842356</v>
      </c>
      <c r="Q178" s="20">
        <f t="shared" si="162"/>
        <v>599.60338857466706</v>
      </c>
      <c r="R178" s="59">
        <f t="shared" si="109"/>
        <v>890.85394814220535</v>
      </c>
      <c r="S178" s="59">
        <f ca="1">AVERAGE(OFFSET($R$3,0,0,'Données projet'!$E$9+1,1))-AVERAGE(OFFSET($H$3,0,0,'Données projet'!$E$9+1,1))</f>
        <v>455.60094939086878</v>
      </c>
      <c r="T178" s="59">
        <f t="shared" si="142"/>
        <v>287.49979934947112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30.504996493749214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30.504996493749214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69.431970791146824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349.00000000000017</v>
      </c>
      <c r="AJ178" s="13">
        <f>AI178*VLOOKUP('Données projet'!$B$10,Paramètres!$A$1:$I$89,3,0)*VLOOKUP('Données projet'!$B$10,Paramètres!$A$1:$I$89,5,0)</f>
        <v>272.22000000000014</v>
      </c>
      <c r="AK178" s="13">
        <f t="shared" si="164"/>
        <v>65.320184547527205</v>
      </c>
      <c r="AL178" s="20">
        <f t="shared" si="165"/>
        <v>587.88248808694345</v>
      </c>
      <c r="AM178" s="59">
        <f t="shared" si="113"/>
        <v>879.13304765448174</v>
      </c>
      <c r="AN178" s="59">
        <f ca="1">AVERAGE(OFFSET($AM$3,0,0,'Données projet'!$E$10+1,1))-AVERAGE(OFFSET($H$3,0,0,'Données projet'!$E$10+1,1))</f>
        <v>369.26509132111897</v>
      </c>
      <c r="AO178" s="59">
        <f t="shared" si="144"/>
        <v>350.51628439233525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10.833889873160565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10.833889873160565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69.431970791146824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319</v>
      </c>
      <c r="BE178" s="13">
        <f>BD178*VLOOKUP('Données projet'!$B$11,Paramètres!$A$1:$I$89,3,0)*VLOOKUP('Données projet'!$B$11,Paramètres!$A$1:$I$89,5,0)</f>
        <v>308.53680000000003</v>
      </c>
      <c r="BF178" s="13">
        <f t="shared" si="167"/>
        <v>72.963171684496103</v>
      </c>
      <c r="BG178" s="20">
        <f t="shared" si="168"/>
        <v>664.4457840171641</v>
      </c>
      <c r="BH178" s="59">
        <f t="shared" si="116"/>
        <v>955.69634358470239</v>
      </c>
      <c r="BI178" s="59">
        <f ca="1">AVERAGE(OFFSET($BH$3,0,0,'Données projet'!$E$11+1,1))-AVERAGE(OFFSET($H$3,0,0,'Données projet'!$E$11+1,1))</f>
        <v>433.03147896464901</v>
      </c>
      <c r="BJ178" s="59">
        <f t="shared" si="146"/>
        <v>419.62680748045614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7.9907022391299733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7.9907022391299733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69.431970791146824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245.99999999999994</v>
      </c>
      <c r="BZ178" s="13">
        <f>BY178*VLOOKUP('Données projet'!$B$12,Paramètres!$A$1:$I$89,3,0)*VLOOKUP('Données projet'!$B$12,Paramètres!$A$1:$I$89,5,0)</f>
        <v>234.09359999999998</v>
      </c>
      <c r="CA178" s="13">
        <f t="shared" si="170"/>
        <v>57.166902703920208</v>
      </c>
      <c r="CB178" s="20">
        <f t="shared" si="171"/>
        <v>507.27870887599425</v>
      </c>
      <c r="CC178" s="59">
        <f t="shared" si="119"/>
        <v>798.5292684435326</v>
      </c>
      <c r="CD178" s="59">
        <f ca="1">AVERAGE(OFFSET($CC$3,0,0,'Données projet'!$E$12+1,1))-AVERAGE(OFFSET($H$3,0,0,'Données projet'!$E$12+1,1))</f>
        <v>464.14483532651036</v>
      </c>
      <c r="CE178" s="59">
        <f t="shared" si="148"/>
        <v>478.54999024966878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23.764186697572171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23.764186697572171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69.431970791146824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249.0000000000002</v>
      </c>
      <c r="CU178" s="17">
        <f>CT178*VLOOKUP('Données projet'!$B$13,Paramètres!$A$1:$I$89,3,0)*VLOOKUP('Données projet'!$B$13,Paramètres!$A$1:$I$89,5,0)</f>
        <v>217.52640000000019</v>
      </c>
      <c r="CV178" s="13">
        <f t="shared" si="173"/>
        <v>53.576907690651304</v>
      </c>
      <c r="CW178" s="20">
        <f t="shared" si="174"/>
        <v>472.17159422788467</v>
      </c>
      <c r="CX178" s="59">
        <f t="shared" si="122"/>
        <v>763.42215379542301</v>
      </c>
      <c r="CY178" s="59">
        <f ca="1">AVERAGE(OFFSET($CX$3,0,0,'Données projet'!$E$13+1,1))-AVERAGE(OFFSET($H$3,0,0,'Données projet'!$E$13+1,1))</f>
        <v>331.14297110116479</v>
      </c>
      <c r="CZ178" s="59">
        <f t="shared" si="150"/>
        <v>397.33434551047685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7.8063391925632013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7.8063391925632013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69.431970791146824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255.00000000000006</v>
      </c>
      <c r="DP178" s="17">
        <f>DO178*VLOOKUP('Données projet'!$B$14,Paramètres!$A$1:$I$89,3,0)*VLOOKUP('Données projet'!$B$14,Paramètres!$A$1:$I$89,5,0)</f>
        <v>186.96600000000004</v>
      </c>
      <c r="DQ178" s="13">
        <f t="shared" si="176"/>
        <v>46.868551400324648</v>
      </c>
      <c r="DR178" s="20">
        <f t="shared" si="177"/>
        <v>407.26184368889881</v>
      </c>
      <c r="DS178" s="59">
        <f t="shared" si="125"/>
        <v>698.51240325643721</v>
      </c>
      <c r="DT178" s="59">
        <f ca="1">AVERAGE(OFFSET($DS$3,0,0,'Données projet'!$E$14+1,1))-AVERAGE(OFFSET($H$3,0,0,'Données projet'!$E$14+1,1))</f>
        <v>245.16221536020706</v>
      </c>
      <c r="DU178" s="59">
        <f t="shared" si="152"/>
        <v>222.86730804976878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0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69.431970791146824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319</v>
      </c>
      <c r="EK178" s="17">
        <f>EJ178*VLOOKUP('Données projet'!$B$15,Paramètres!$A$1:$I$89,3,0)*VLOOKUP('Données projet'!$B$15,Paramètres!$A$1:$I$89,5,0)</f>
        <v>253.79640000000001</v>
      </c>
      <c r="EL178" s="13">
        <f t="shared" si="179"/>
        <v>61.39816832228076</v>
      </c>
      <c r="EM178" s="20">
        <f t="shared" si="180"/>
        <v>548.96387316130563</v>
      </c>
      <c r="EN178" s="59">
        <f t="shared" si="128"/>
        <v>840.21443272884403</v>
      </c>
      <c r="EO178" s="59">
        <f ca="1">AVERAGE(OFFSET($EN$3,0,0,'Données projet'!$E$15+1,1))-AVERAGE(OFFSET($H$3,0,0,'Données projet'!$E$15+1,1))</f>
        <v>364.9836612099819</v>
      </c>
      <c r="EP178" s="59">
        <f t="shared" si="154"/>
        <v>354.75746837578413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8.1016009573774586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8.1016009573774586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69.431970791146824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69.431970791146824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69.431970791146824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2.4290000000000003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8.9063333333333343</v>
      </c>
      <c r="H179" s="66">
        <f t="shared" si="110"/>
        <v>221.04133333333334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69.441824827997351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306.99999999999994</v>
      </c>
      <c r="O179" s="13">
        <f>N179*VLOOKUP('Données projet'!$B$9,Paramètres!$A$1:$I$89,3,0)*VLOOKUP('Données projet'!$B$9,Paramètres!$A$1:$I$89,5,0)</f>
        <v>277.77359999999993</v>
      </c>
      <c r="P179" s="13">
        <f t="shared" si="141"/>
        <v>66.496288176842356</v>
      </c>
      <c r="Q179" s="20">
        <f t="shared" si="162"/>
        <v>599.60338857466706</v>
      </c>
      <c r="R179" s="59">
        <f t="shared" si="109"/>
        <v>890.89007961065727</v>
      </c>
      <c r="S179" s="59">
        <f ca="1">AVERAGE(OFFSET($R$3,0,0,'Données projet'!$E$9+1,1))-AVERAGE(OFFSET($H$3,0,0,'Données projet'!$E$9+1,1))</f>
        <v>455.60094939086878</v>
      </c>
      <c r="T179" s="59">
        <f t="shared" si="142"/>
        <v>287.49979934947112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29.906812118717443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29.906812118717443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69.441824827997351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349.00000000000017</v>
      </c>
      <c r="AJ179" s="13">
        <f>AI179*VLOOKUP('Données projet'!$B$10,Paramètres!$A$1:$I$89,3,0)*VLOOKUP('Données projet'!$B$10,Paramètres!$A$1:$I$89,5,0)</f>
        <v>272.22000000000014</v>
      </c>
      <c r="AK179" s="13">
        <f t="shared" si="164"/>
        <v>65.320184547527205</v>
      </c>
      <c r="AL179" s="20">
        <f t="shared" si="165"/>
        <v>587.88248808694345</v>
      </c>
      <c r="AM179" s="59">
        <f t="shared" si="113"/>
        <v>879.16917912293366</v>
      </c>
      <c r="AN179" s="59">
        <f ca="1">AVERAGE(OFFSET($AM$3,0,0,'Données projet'!$E$10+1,1))-AVERAGE(OFFSET($H$3,0,0,'Données projet'!$E$10+1,1))</f>
        <v>369.26509132111897</v>
      </c>
      <c r="AO179" s="59">
        <f t="shared" si="144"/>
        <v>350.51628439233525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10.621443900768222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10.621443900768222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69.441824827997351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319</v>
      </c>
      <c r="BE179" s="13">
        <f>BD179*VLOOKUP('Données projet'!$B$11,Paramètres!$A$1:$I$89,3,0)*VLOOKUP('Données projet'!$B$11,Paramètres!$A$1:$I$89,5,0)</f>
        <v>308.53680000000003</v>
      </c>
      <c r="BF179" s="13">
        <f t="shared" si="167"/>
        <v>72.963171684496103</v>
      </c>
      <c r="BG179" s="20">
        <f t="shared" si="168"/>
        <v>664.4457840171641</v>
      </c>
      <c r="BH179" s="59">
        <f t="shared" si="116"/>
        <v>955.7324750531543</v>
      </c>
      <c r="BI179" s="59">
        <f ca="1">AVERAGE(OFFSET($BH$3,0,0,'Données projet'!$E$11+1,1))-AVERAGE(OFFSET($H$3,0,0,'Données projet'!$E$11+1,1))</f>
        <v>433.03147896464901</v>
      </c>
      <c r="BJ179" s="59">
        <f t="shared" si="146"/>
        <v>419.62680748045614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7.8340094420677477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7.8340094420677477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69.441824827997351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245.99999999999994</v>
      </c>
      <c r="BZ179" s="13">
        <f>BY179*VLOOKUP('Données projet'!$B$12,Paramètres!$A$1:$I$89,3,0)*VLOOKUP('Données projet'!$B$12,Paramètres!$A$1:$I$89,5,0)</f>
        <v>234.09359999999998</v>
      </c>
      <c r="CA179" s="13">
        <f t="shared" si="170"/>
        <v>57.166902703920208</v>
      </c>
      <c r="CB179" s="20">
        <f t="shared" si="171"/>
        <v>507.27870887599425</v>
      </c>
      <c r="CC179" s="59">
        <f t="shared" si="119"/>
        <v>798.56539991198451</v>
      </c>
      <c r="CD179" s="59">
        <f ca="1">AVERAGE(OFFSET($CC$3,0,0,'Données projet'!$E$12+1,1))-AVERAGE(OFFSET($H$3,0,0,'Données projet'!$E$12+1,1))</f>
        <v>464.14483532651036</v>
      </c>
      <c r="CE179" s="59">
        <f t="shared" si="148"/>
        <v>478.54999024966878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23.298185491155433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23.298185491155433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69.441824827997351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249.0000000000002</v>
      </c>
      <c r="CU179" s="17">
        <f>CT179*VLOOKUP('Données projet'!$B$13,Paramètres!$A$1:$I$89,3,0)*VLOOKUP('Données projet'!$B$13,Paramètres!$A$1:$I$89,5,0)</f>
        <v>217.52640000000019</v>
      </c>
      <c r="CV179" s="13">
        <f t="shared" si="173"/>
        <v>53.576907690651304</v>
      </c>
      <c r="CW179" s="20">
        <f t="shared" si="174"/>
        <v>472.17159422788467</v>
      </c>
      <c r="CX179" s="59">
        <f t="shared" si="122"/>
        <v>763.45828526387493</v>
      </c>
      <c r="CY179" s="59">
        <f ca="1">AVERAGE(OFFSET($CX$3,0,0,'Données projet'!$E$13+1,1))-AVERAGE(OFFSET($H$3,0,0,'Données projet'!$E$13+1,1))</f>
        <v>331.14297110116479</v>
      </c>
      <c r="CZ179" s="59">
        <f t="shared" si="150"/>
        <v>397.33434551047685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7.6532616423937956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7.6532616423937956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69.441824827997351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255.00000000000006</v>
      </c>
      <c r="DP179" s="17">
        <f>DO179*VLOOKUP('Données projet'!$B$14,Paramètres!$A$1:$I$89,3,0)*VLOOKUP('Données projet'!$B$14,Paramètres!$A$1:$I$89,5,0)</f>
        <v>186.96600000000004</v>
      </c>
      <c r="DQ179" s="13">
        <f t="shared" si="176"/>
        <v>46.868551400324648</v>
      </c>
      <c r="DR179" s="20">
        <f t="shared" si="177"/>
        <v>407.26184368889881</v>
      </c>
      <c r="DS179" s="59">
        <f t="shared" si="125"/>
        <v>698.54853472488912</v>
      </c>
      <c r="DT179" s="59">
        <f ca="1">AVERAGE(OFFSET($DS$3,0,0,'Données projet'!$E$14+1,1))-AVERAGE(OFFSET($H$3,0,0,'Données projet'!$E$14+1,1))</f>
        <v>245.16221536020706</v>
      </c>
      <c r="DU179" s="59">
        <f t="shared" si="152"/>
        <v>222.86730804976878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0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69.441824827997351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319</v>
      </c>
      <c r="EK179" s="17">
        <f>EJ179*VLOOKUP('Données projet'!$B$15,Paramètres!$A$1:$I$89,3,0)*VLOOKUP('Données projet'!$B$15,Paramètres!$A$1:$I$89,5,0)</f>
        <v>253.79640000000001</v>
      </c>
      <c r="EL179" s="13">
        <f t="shared" si="179"/>
        <v>61.39816832228076</v>
      </c>
      <c r="EM179" s="20">
        <f t="shared" si="180"/>
        <v>548.96387316130563</v>
      </c>
      <c r="EN179" s="59">
        <f t="shared" si="128"/>
        <v>840.25056419729594</v>
      </c>
      <c r="EO179" s="59">
        <f ca="1">AVERAGE(OFFSET($EN$3,0,0,'Données projet'!$E$15+1,1))-AVERAGE(OFFSET($H$3,0,0,'Données projet'!$E$15+1,1))</f>
        <v>364.9836612099819</v>
      </c>
      <c r="EP179" s="59">
        <f t="shared" si="154"/>
        <v>354.75746837578413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7.9427335040919393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7.9427335040919393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69.441824827997351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69.441824827997351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69.441824827997351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2.4290000000000003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8.9063333333333343</v>
      </c>
      <c r="H180" s="66">
        <f t="shared" si="110"/>
        <v>221.04133333333334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69.451507919338866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306.99999999999994</v>
      </c>
      <c r="O180" s="13">
        <f>N180*VLOOKUP('Données projet'!$B$9,Paramètres!$A$1:$I$89,3,0)*VLOOKUP('Données projet'!$B$9,Paramètres!$A$1:$I$89,5,0)</f>
        <v>277.77359999999993</v>
      </c>
      <c r="P180" s="13">
        <f t="shared" si="141"/>
        <v>66.496288176842356</v>
      </c>
      <c r="Q180" s="20">
        <f t="shared" si="162"/>
        <v>599.60338857466706</v>
      </c>
      <c r="R180" s="59">
        <f t="shared" si="109"/>
        <v>890.92558427890958</v>
      </c>
      <c r="S180" s="59">
        <f ca="1">AVERAGE(OFFSET($R$3,0,0,'Données projet'!$E$9+1,1))-AVERAGE(OFFSET($H$3,0,0,'Données projet'!$E$9+1,1))</f>
        <v>455.60094939086878</v>
      </c>
      <c r="T180" s="59">
        <f t="shared" si="142"/>
        <v>287.49979934947112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29.320357774423602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29.320357774423602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69.451507919338866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349.00000000000017</v>
      </c>
      <c r="AJ180" s="13">
        <f>AI180*VLOOKUP('Données projet'!$B$10,Paramètres!$A$1:$I$89,3,0)*VLOOKUP('Données projet'!$B$10,Paramètres!$A$1:$I$89,5,0)</f>
        <v>272.22000000000014</v>
      </c>
      <c r="AK180" s="13">
        <f t="shared" si="164"/>
        <v>65.320184547527205</v>
      </c>
      <c r="AL180" s="20">
        <f t="shared" si="165"/>
        <v>587.88248808694345</v>
      </c>
      <c r="AM180" s="59">
        <f t="shared" si="113"/>
        <v>879.20468379118597</v>
      </c>
      <c r="AN180" s="59">
        <f ca="1">AVERAGE(OFFSET($AM$3,0,0,'Données projet'!$E$10+1,1))-AVERAGE(OFFSET($H$3,0,0,'Données projet'!$E$10+1,1))</f>
        <v>369.26509132111897</v>
      </c>
      <c r="AO180" s="59">
        <f t="shared" si="144"/>
        <v>350.51628439233525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10.413163864315244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10.413163864315244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69.451507919338866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319</v>
      </c>
      <c r="BE180" s="13">
        <f>BD180*VLOOKUP('Données projet'!$B$11,Paramètres!$A$1:$I$89,3,0)*VLOOKUP('Données projet'!$B$11,Paramètres!$A$1:$I$89,5,0)</f>
        <v>308.53680000000003</v>
      </c>
      <c r="BF180" s="13">
        <f t="shared" si="167"/>
        <v>72.963171684496103</v>
      </c>
      <c r="BG180" s="20">
        <f t="shared" si="168"/>
        <v>664.4457840171641</v>
      </c>
      <c r="BH180" s="59">
        <f t="shared" si="116"/>
        <v>955.76797972140662</v>
      </c>
      <c r="BI180" s="59">
        <f ca="1">AVERAGE(OFFSET($BH$3,0,0,'Données projet'!$E$11+1,1))-AVERAGE(OFFSET($H$3,0,0,'Données projet'!$E$11+1,1))</f>
        <v>433.03147896464901</v>
      </c>
      <c r="BJ180" s="59">
        <f t="shared" si="146"/>
        <v>419.62680748045614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7.6803892951827439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7.6803892951827439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69.451507919338866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245.99999999999994</v>
      </c>
      <c r="BZ180" s="13">
        <f>BY180*VLOOKUP('Données projet'!$B$12,Paramètres!$A$1:$I$89,3,0)*VLOOKUP('Données projet'!$B$12,Paramètres!$A$1:$I$89,5,0)</f>
        <v>234.09359999999998</v>
      </c>
      <c r="CA180" s="13">
        <f t="shared" si="170"/>
        <v>57.166902703920208</v>
      </c>
      <c r="CB180" s="20">
        <f t="shared" si="171"/>
        <v>507.27870887599425</v>
      </c>
      <c r="CC180" s="59">
        <f t="shared" si="119"/>
        <v>798.60090458023683</v>
      </c>
      <c r="CD180" s="59">
        <f ca="1">AVERAGE(OFFSET($CC$3,0,0,'Données projet'!$E$12+1,1))-AVERAGE(OFFSET($H$3,0,0,'Données projet'!$E$12+1,1))</f>
        <v>464.14483532651036</v>
      </c>
      <c r="CE180" s="59">
        <f t="shared" si="148"/>
        <v>478.54999024966878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22.841322284163855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22.841322284163855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69.451507919338866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249.0000000000002</v>
      </c>
      <c r="CU180" s="17">
        <f>CT180*VLOOKUP('Données projet'!$B$13,Paramètres!$A$1:$I$89,3,0)*VLOOKUP('Données projet'!$B$13,Paramètres!$A$1:$I$89,5,0)</f>
        <v>217.52640000000019</v>
      </c>
      <c r="CV180" s="13">
        <f t="shared" si="173"/>
        <v>53.576907690651304</v>
      </c>
      <c r="CW180" s="20">
        <f t="shared" si="174"/>
        <v>472.17159422788467</v>
      </c>
      <c r="CX180" s="59">
        <f t="shared" si="122"/>
        <v>763.49378993212713</v>
      </c>
      <c r="CY180" s="59">
        <f ca="1">AVERAGE(OFFSET($CX$3,0,0,'Données projet'!$E$13+1,1))-AVERAGE(OFFSET($H$3,0,0,'Données projet'!$E$13+1,1))</f>
        <v>331.14297110116479</v>
      </c>
      <c r="CZ180" s="59">
        <f t="shared" si="150"/>
        <v>397.33434551047685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7.5031858496151251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7.5031858496151251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69.451507919338866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255.00000000000006</v>
      </c>
      <c r="DP180" s="17">
        <f>DO180*VLOOKUP('Données projet'!$B$14,Paramètres!$A$1:$I$89,3,0)*VLOOKUP('Données projet'!$B$14,Paramètres!$A$1:$I$89,5,0)</f>
        <v>186.96600000000004</v>
      </c>
      <c r="DQ180" s="13">
        <f t="shared" si="176"/>
        <v>46.868551400324648</v>
      </c>
      <c r="DR180" s="20">
        <f t="shared" si="177"/>
        <v>407.26184368889881</v>
      </c>
      <c r="DS180" s="59">
        <f t="shared" si="125"/>
        <v>698.58403939314132</v>
      </c>
      <c r="DT180" s="59">
        <f ca="1">AVERAGE(OFFSET($DS$3,0,0,'Données projet'!$E$14+1,1))-AVERAGE(OFFSET($H$3,0,0,'Données projet'!$E$14+1,1))</f>
        <v>245.16221536020706</v>
      </c>
      <c r="DU180" s="59">
        <f t="shared" si="152"/>
        <v>222.86730804976878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0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69.451507919338866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319</v>
      </c>
      <c r="EK180" s="17">
        <f>EJ180*VLOOKUP('Données projet'!$B$15,Paramètres!$A$1:$I$89,3,0)*VLOOKUP('Données projet'!$B$15,Paramètres!$A$1:$I$89,5,0)</f>
        <v>253.79640000000001</v>
      </c>
      <c r="EL180" s="13">
        <f t="shared" si="179"/>
        <v>61.39816832228076</v>
      </c>
      <c r="EM180" s="20">
        <f t="shared" si="180"/>
        <v>548.96387316130563</v>
      </c>
      <c r="EN180" s="59">
        <f t="shared" si="128"/>
        <v>840.28606886554815</v>
      </c>
      <c r="EO180" s="59">
        <f ca="1">AVERAGE(OFFSET($EN$3,0,0,'Données projet'!$E$15+1,1))-AVERAGE(OFFSET($H$3,0,0,'Données projet'!$E$15+1,1))</f>
        <v>364.9836612099819</v>
      </c>
      <c r="EP180" s="59">
        <f t="shared" si="154"/>
        <v>354.75746837578413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7.7869813446657705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7.7869813446657705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69.451507919338866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69.451507919338866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69.451507919338866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2.4290000000000003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8.9063333333333343</v>
      </c>
      <c r="H181" s="66">
        <f t="shared" si="110"/>
        <v>221.04133333333334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69.461023030693752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306.99999999999994</v>
      </c>
      <c r="O181" s="13">
        <f>N181*VLOOKUP('Données projet'!$B$9,Paramètres!$A$1:$I$89,3,0)*VLOOKUP('Données projet'!$B$9,Paramètres!$A$1:$I$89,5,0)</f>
        <v>277.77359999999993</v>
      </c>
      <c r="P181" s="13">
        <f t="shared" si="141"/>
        <v>66.496288176842356</v>
      </c>
      <c r="Q181" s="20">
        <f t="shared" si="162"/>
        <v>599.60338857466706</v>
      </c>
      <c r="R181" s="59">
        <f t="shared" si="109"/>
        <v>890.96047302054421</v>
      </c>
      <c r="S181" s="59">
        <f ca="1">AVERAGE(OFFSET($R$3,0,0,'Données projet'!$E$9+1,1))-AVERAGE(OFFSET($H$3,0,0,'Données projet'!$E$9+1,1))</f>
        <v>455.60094939086878</v>
      </c>
      <c r="T181" s="59">
        <f t="shared" si="142"/>
        <v>287.49979934947112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28.745403442119535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28.745403442119535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69.461023030693752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349.00000000000017</v>
      </c>
      <c r="AJ181" s="13">
        <f>AI181*VLOOKUP('Données projet'!$B$10,Paramètres!$A$1:$I$89,3,0)*VLOOKUP('Données projet'!$B$10,Paramètres!$A$1:$I$89,5,0)</f>
        <v>272.22000000000014</v>
      </c>
      <c r="AK181" s="13">
        <f t="shared" si="164"/>
        <v>65.320184547527205</v>
      </c>
      <c r="AL181" s="20">
        <f t="shared" si="165"/>
        <v>587.88248808694345</v>
      </c>
      <c r="AM181" s="59">
        <f t="shared" si="113"/>
        <v>879.2395725328206</v>
      </c>
      <c r="AN181" s="59">
        <f ca="1">AVERAGE(OFFSET($AM$3,0,0,'Données projet'!$E$10+1,1))-AVERAGE(OFFSET($H$3,0,0,'Données projet'!$E$10+1,1))</f>
        <v>369.26509132111897</v>
      </c>
      <c r="AO181" s="59">
        <f t="shared" si="144"/>
        <v>350.51628439233525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10.208968072338831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10.208968072338831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69.461023030693752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319</v>
      </c>
      <c r="BE181" s="13">
        <f>BD181*VLOOKUP('Données projet'!$B$11,Paramètres!$A$1:$I$89,3,0)*VLOOKUP('Données projet'!$B$11,Paramètres!$A$1:$I$89,5,0)</f>
        <v>308.53680000000003</v>
      </c>
      <c r="BF181" s="13">
        <f t="shared" si="167"/>
        <v>72.963171684496103</v>
      </c>
      <c r="BG181" s="20">
        <f t="shared" si="168"/>
        <v>664.4457840171641</v>
      </c>
      <c r="BH181" s="59">
        <f t="shared" si="116"/>
        <v>955.80286846304125</v>
      </c>
      <c r="BI181" s="59">
        <f ca="1">AVERAGE(OFFSET($BH$3,0,0,'Données projet'!$E$11+1,1))-AVERAGE(OFFSET($H$3,0,0,'Données projet'!$E$11+1,1))</f>
        <v>433.03147896464901</v>
      </c>
      <c r="BJ181" s="59">
        <f t="shared" si="146"/>
        <v>419.62680748045614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7.5297815456791168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7.5297815456791168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69.461023030693752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245.99999999999994</v>
      </c>
      <c r="BZ181" s="13">
        <f>BY181*VLOOKUP('Données projet'!$B$12,Paramètres!$A$1:$I$89,3,0)*VLOOKUP('Données projet'!$B$12,Paramètres!$A$1:$I$89,5,0)</f>
        <v>234.09359999999998</v>
      </c>
      <c r="CA181" s="13">
        <f t="shared" si="170"/>
        <v>57.166902703920208</v>
      </c>
      <c r="CB181" s="20">
        <f t="shared" si="171"/>
        <v>507.27870887599425</v>
      </c>
      <c r="CC181" s="59">
        <f t="shared" si="119"/>
        <v>798.63579332187135</v>
      </c>
      <c r="CD181" s="59">
        <f ca="1">AVERAGE(OFFSET($CC$3,0,0,'Données projet'!$E$12+1,1))-AVERAGE(OFFSET($H$3,0,0,'Données projet'!$E$12+1,1))</f>
        <v>464.14483532651036</v>
      </c>
      <c r="CE181" s="59">
        <f t="shared" si="148"/>
        <v>478.54999024966878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22.393417886002339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22.393417886002339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69.461023030693752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249.0000000000002</v>
      </c>
      <c r="CU181" s="17">
        <f>CT181*VLOOKUP('Données projet'!$B$13,Paramètres!$A$1:$I$89,3,0)*VLOOKUP('Données projet'!$B$13,Paramètres!$A$1:$I$89,5,0)</f>
        <v>217.52640000000019</v>
      </c>
      <c r="CV181" s="13">
        <f t="shared" si="173"/>
        <v>53.576907690651304</v>
      </c>
      <c r="CW181" s="20">
        <f t="shared" si="174"/>
        <v>472.17159422788467</v>
      </c>
      <c r="CX181" s="59">
        <f t="shared" si="122"/>
        <v>763.52867867376176</v>
      </c>
      <c r="CY181" s="59">
        <f ca="1">AVERAGE(OFFSET($CX$3,0,0,'Données projet'!$E$13+1,1))-AVERAGE(OFFSET($H$3,0,0,'Données projet'!$E$13+1,1))</f>
        <v>331.14297110116479</v>
      </c>
      <c r="CZ181" s="59">
        <f t="shared" si="150"/>
        <v>397.33434551047685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7.3560529515956494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7.3560529515956494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69.461023030693752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255.00000000000006</v>
      </c>
      <c r="DP181" s="17">
        <f>DO181*VLOOKUP('Données projet'!$B$14,Paramètres!$A$1:$I$89,3,0)*VLOOKUP('Données projet'!$B$14,Paramètres!$A$1:$I$89,5,0)</f>
        <v>186.96600000000004</v>
      </c>
      <c r="DQ181" s="13">
        <f t="shared" si="176"/>
        <v>46.868551400324648</v>
      </c>
      <c r="DR181" s="20">
        <f t="shared" si="177"/>
        <v>407.26184368889881</v>
      </c>
      <c r="DS181" s="59">
        <f t="shared" si="125"/>
        <v>698.61892813477584</v>
      </c>
      <c r="DT181" s="59">
        <f ca="1">AVERAGE(OFFSET($DS$3,0,0,'Données projet'!$E$14+1,1))-AVERAGE(OFFSET($H$3,0,0,'Données projet'!$E$14+1,1))</f>
        <v>245.16221536020706</v>
      </c>
      <c r="DU181" s="59">
        <f t="shared" si="152"/>
        <v>222.86730804976878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0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69.461023030693752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319</v>
      </c>
      <c r="EK181" s="17">
        <f>EJ181*VLOOKUP('Données projet'!$B$15,Paramètres!$A$1:$I$89,3,0)*VLOOKUP('Données projet'!$B$15,Paramètres!$A$1:$I$89,5,0)</f>
        <v>253.79640000000001</v>
      </c>
      <c r="EL181" s="13">
        <f t="shared" si="179"/>
        <v>61.39816832228076</v>
      </c>
      <c r="EM181" s="20">
        <f t="shared" si="180"/>
        <v>548.96387316130563</v>
      </c>
      <c r="EN181" s="59">
        <f t="shared" si="128"/>
        <v>840.32095760718266</v>
      </c>
      <c r="EO181" s="59">
        <f ca="1">AVERAGE(OFFSET($EN$3,0,0,'Données projet'!$E$15+1,1))-AVERAGE(OFFSET($H$3,0,0,'Données projet'!$E$15+1,1))</f>
        <v>364.9836612099819</v>
      </c>
      <c r="EP181" s="59">
        <f t="shared" si="154"/>
        <v>354.75746837578413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7.6342833900865124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7.6342833900865124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69.461023030693752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69.461023030693752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69.461023030693752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2.4290000000000003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8.9063333333333343</v>
      </c>
      <c r="H182" s="66">
        <f t="shared" si="110"/>
        <v>221.04133333333334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69.470373076139225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306.99999999999994</v>
      </c>
      <c r="O182" s="13">
        <f>N182*VLOOKUP('Données projet'!$B$9,Paramètres!$A$1:$I$89,3,0)*VLOOKUP('Données projet'!$B$9,Paramètres!$A$1:$I$89,5,0)</f>
        <v>277.77359999999993</v>
      </c>
      <c r="P182" s="13">
        <f t="shared" si="141"/>
        <v>66.496288176842356</v>
      </c>
      <c r="Q182" s="20">
        <f t="shared" si="162"/>
        <v>599.60338857466706</v>
      </c>
      <c r="R182" s="59">
        <f t="shared" si="109"/>
        <v>890.99475652051092</v>
      </c>
      <c r="S182" s="59">
        <f ca="1">AVERAGE(OFFSET($R$3,0,0,'Données projet'!$E$9+1,1))-AVERAGE(OFFSET($H$3,0,0,'Données projet'!$E$9+1,1))</f>
        <v>455.60094939086878</v>
      </c>
      <c r="T182" s="59">
        <f t="shared" si="142"/>
        <v>287.49979934947112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28.181723613584435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28.181723613584435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69.470373076139225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349.00000000000017</v>
      </c>
      <c r="AJ182" s="13">
        <f>AI182*VLOOKUP('Données projet'!$B$10,Paramètres!$A$1:$I$89,3,0)*VLOOKUP('Données projet'!$B$10,Paramètres!$A$1:$I$89,5,0)</f>
        <v>272.22000000000014</v>
      </c>
      <c r="AK182" s="13">
        <f t="shared" si="164"/>
        <v>65.320184547527205</v>
      </c>
      <c r="AL182" s="20">
        <f t="shared" si="165"/>
        <v>587.88248808694345</v>
      </c>
      <c r="AM182" s="59">
        <f t="shared" si="113"/>
        <v>879.27385603278731</v>
      </c>
      <c r="AN182" s="59">
        <f ca="1">AVERAGE(OFFSET($AM$3,0,0,'Données projet'!$E$10+1,1))-AVERAGE(OFFSET($H$3,0,0,'Données projet'!$E$10+1,1))</f>
        <v>369.26509132111897</v>
      </c>
      <c r="AO182" s="59">
        <f t="shared" si="144"/>
        <v>350.51628439233525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10.008776435295939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10.008776435295939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69.470373076139225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319</v>
      </c>
      <c r="BE182" s="13">
        <f>BD182*VLOOKUP('Données projet'!$B$11,Paramètres!$A$1:$I$89,3,0)*VLOOKUP('Données projet'!$B$11,Paramètres!$A$1:$I$89,5,0)</f>
        <v>308.53680000000003</v>
      </c>
      <c r="BF182" s="13">
        <f t="shared" si="167"/>
        <v>72.963171684496103</v>
      </c>
      <c r="BG182" s="20">
        <f t="shared" si="168"/>
        <v>664.4457840171641</v>
      </c>
      <c r="BH182" s="59">
        <f t="shared" si="116"/>
        <v>955.83715196300795</v>
      </c>
      <c r="BI182" s="59">
        <f ca="1">AVERAGE(OFFSET($BH$3,0,0,'Données projet'!$E$11+1,1))-AVERAGE(OFFSET($H$3,0,0,'Données projet'!$E$11+1,1))</f>
        <v>433.03147896464901</v>
      </c>
      <c r="BJ182" s="59">
        <f t="shared" si="146"/>
        <v>419.62680748045614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7.3821271222815996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7.3821271222815996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69.470373076139225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245.99999999999994</v>
      </c>
      <c r="BZ182" s="13">
        <f>BY182*VLOOKUP('Données projet'!$B$12,Paramètres!$A$1:$I$89,3,0)*VLOOKUP('Données projet'!$B$12,Paramètres!$A$1:$I$89,5,0)</f>
        <v>234.09359999999998</v>
      </c>
      <c r="CA182" s="13">
        <f t="shared" si="170"/>
        <v>57.166902703920208</v>
      </c>
      <c r="CB182" s="20">
        <f t="shared" si="171"/>
        <v>507.27870887599425</v>
      </c>
      <c r="CC182" s="59">
        <f t="shared" si="119"/>
        <v>798.67007682183805</v>
      </c>
      <c r="CD182" s="59">
        <f ca="1">AVERAGE(OFFSET($CC$3,0,0,'Données projet'!$E$12+1,1))-AVERAGE(OFFSET($H$3,0,0,'Données projet'!$E$12+1,1))</f>
        <v>464.14483532651036</v>
      </c>
      <c r="CE182" s="59">
        <f t="shared" si="148"/>
        <v>478.54999024966878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21.954296619894066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21.954296619894066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69.470373076139225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249.0000000000002</v>
      </c>
      <c r="CU182" s="17">
        <f>CT182*VLOOKUP('Données projet'!$B$13,Paramètres!$A$1:$I$89,3,0)*VLOOKUP('Données projet'!$B$13,Paramètres!$A$1:$I$89,5,0)</f>
        <v>217.52640000000019</v>
      </c>
      <c r="CV182" s="13">
        <f t="shared" si="173"/>
        <v>53.576907690651304</v>
      </c>
      <c r="CW182" s="20">
        <f t="shared" si="174"/>
        <v>472.17159422788467</v>
      </c>
      <c r="CX182" s="59">
        <f t="shared" si="122"/>
        <v>763.56296217372847</v>
      </c>
      <c r="CY182" s="59">
        <f ca="1">AVERAGE(OFFSET($CX$3,0,0,'Données projet'!$E$13+1,1))-AVERAGE(OFFSET($H$3,0,0,'Données projet'!$E$13+1,1))</f>
        <v>331.14297110116479</v>
      </c>
      <c r="CZ182" s="59">
        <f t="shared" si="150"/>
        <v>397.33434551047685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7.2118052399641295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7.2118052399641295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69.470373076139225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255.00000000000006</v>
      </c>
      <c r="DP182" s="17">
        <f>DO182*VLOOKUP('Données projet'!$B$14,Paramètres!$A$1:$I$89,3,0)*VLOOKUP('Données projet'!$B$14,Paramètres!$A$1:$I$89,5,0)</f>
        <v>186.96600000000004</v>
      </c>
      <c r="DQ182" s="13">
        <f t="shared" si="176"/>
        <v>46.868551400324648</v>
      </c>
      <c r="DR182" s="20">
        <f t="shared" si="177"/>
        <v>407.26184368889881</v>
      </c>
      <c r="DS182" s="59">
        <f t="shared" si="125"/>
        <v>698.65321163474255</v>
      </c>
      <c r="DT182" s="59">
        <f ca="1">AVERAGE(OFFSET($DS$3,0,0,'Données projet'!$E$14+1,1))-AVERAGE(OFFSET($H$3,0,0,'Données projet'!$E$14+1,1))</f>
        <v>245.16221536020706</v>
      </c>
      <c r="DU182" s="59">
        <f t="shared" si="152"/>
        <v>222.86730804976878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0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69.470373076139225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319</v>
      </c>
      <c r="EK182" s="17">
        <f>EJ182*VLOOKUP('Données projet'!$B$15,Paramètres!$A$1:$I$89,3,0)*VLOOKUP('Données projet'!$B$15,Paramètres!$A$1:$I$89,5,0)</f>
        <v>253.79640000000001</v>
      </c>
      <c r="EL182" s="13">
        <f t="shared" si="179"/>
        <v>61.39816832228076</v>
      </c>
      <c r="EM182" s="20">
        <f t="shared" si="180"/>
        <v>548.96387316130563</v>
      </c>
      <c r="EN182" s="59">
        <f t="shared" si="128"/>
        <v>840.35524110714937</v>
      </c>
      <c r="EO182" s="59">
        <f ca="1">AVERAGE(OFFSET($EN$3,0,0,'Données projet'!$E$15+1,1))-AVERAGE(OFFSET($H$3,0,0,'Données projet'!$E$15+1,1))</f>
        <v>364.9836612099819</v>
      </c>
      <c r="EP182" s="59">
        <f t="shared" si="154"/>
        <v>354.75746837578413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7.4845797492599973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7.4845797492599973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69.470373076139225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69.470373076139225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69.470373076139225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2.4290000000000003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8.9063333333333343</v>
      </c>
      <c r="H183" s="66">
        <f t="shared" si="110"/>
        <v>221.04133333333334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69.479560919199798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306.99999999999994</v>
      </c>
      <c r="O183" s="13">
        <f>N183*VLOOKUP('Données projet'!$B$9,Paramètres!$A$1:$I$89,3,0)*VLOOKUP('Données projet'!$B$9,Paramètres!$A$1:$I$89,5,0)</f>
        <v>277.77359999999993</v>
      </c>
      <c r="P183" s="13">
        <f t="shared" si="141"/>
        <v>66.496288176842356</v>
      </c>
      <c r="Q183" s="20">
        <f t="shared" si="162"/>
        <v>599.60338857466706</v>
      </c>
      <c r="R183" s="59">
        <f t="shared" si="109"/>
        <v>891.02844527839966</v>
      </c>
      <c r="S183" s="59">
        <f ca="1">AVERAGE(OFFSET($R$3,0,0,'Données projet'!$E$9+1,1))-AVERAGE(OFFSET($H$3,0,0,'Données projet'!$E$9+1,1))</f>
        <v>455.60094939086878</v>
      </c>
      <c r="T183" s="59">
        <f t="shared" si="142"/>
        <v>287.49979934947112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27.62909720267616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27.62909720267616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69.479560919199798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349.00000000000017</v>
      </c>
      <c r="AJ183" s="13">
        <f>AI183*VLOOKUP('Données projet'!$B$10,Paramètres!$A$1:$I$89,3,0)*VLOOKUP('Données projet'!$B$10,Paramètres!$A$1:$I$89,5,0)</f>
        <v>272.22000000000014</v>
      </c>
      <c r="AK183" s="13">
        <f t="shared" si="164"/>
        <v>65.320184547527205</v>
      </c>
      <c r="AL183" s="20">
        <f t="shared" si="165"/>
        <v>587.88248808694345</v>
      </c>
      <c r="AM183" s="59">
        <f t="shared" si="113"/>
        <v>879.30754479067605</v>
      </c>
      <c r="AN183" s="59">
        <f ca="1">AVERAGE(OFFSET($AM$3,0,0,'Données projet'!$E$10+1,1))-AVERAGE(OFFSET($H$3,0,0,'Données projet'!$E$10+1,1))</f>
        <v>369.26509132111897</v>
      </c>
      <c r="AO183" s="59">
        <f t="shared" si="144"/>
        <v>350.51628439233525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9.8125104341506173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9.8125104341506173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69.479560919199798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319</v>
      </c>
      <c r="BE183" s="13">
        <f>BD183*VLOOKUP('Données projet'!$B$11,Paramètres!$A$1:$I$89,3,0)*VLOOKUP('Données projet'!$B$11,Paramètres!$A$1:$I$89,5,0)</f>
        <v>308.53680000000003</v>
      </c>
      <c r="BF183" s="13">
        <f t="shared" si="167"/>
        <v>72.963171684496103</v>
      </c>
      <c r="BG183" s="20">
        <f t="shared" si="168"/>
        <v>664.4457840171641</v>
      </c>
      <c r="BH183" s="59">
        <f t="shared" si="116"/>
        <v>955.87084072089669</v>
      </c>
      <c r="BI183" s="59">
        <f ca="1">AVERAGE(OFFSET($BH$3,0,0,'Données projet'!$E$11+1,1))-AVERAGE(OFFSET($H$3,0,0,'Données projet'!$E$11+1,1))</f>
        <v>433.03147896464901</v>
      </c>
      <c r="BJ183" s="59">
        <f t="shared" si="146"/>
        <v>419.62680748045614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7.2373681120666022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7.2373681120666022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69.479560919199798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245.99999999999994</v>
      </c>
      <c r="BZ183" s="13">
        <f>BY183*VLOOKUP('Données projet'!$B$12,Paramètres!$A$1:$I$89,3,0)*VLOOKUP('Données projet'!$B$12,Paramètres!$A$1:$I$89,5,0)</f>
        <v>234.09359999999998</v>
      </c>
      <c r="CA183" s="13">
        <f t="shared" si="170"/>
        <v>57.166902703920208</v>
      </c>
      <c r="CB183" s="20">
        <f t="shared" si="171"/>
        <v>507.27870887599425</v>
      </c>
      <c r="CC183" s="59">
        <f t="shared" si="119"/>
        <v>798.70376557972691</v>
      </c>
      <c r="CD183" s="59">
        <f ca="1">AVERAGE(OFFSET($CC$3,0,0,'Données projet'!$E$12+1,1))-AVERAGE(OFFSET($H$3,0,0,'Données projet'!$E$12+1,1))</f>
        <v>464.14483532651036</v>
      </c>
      <c r="CE183" s="59">
        <f t="shared" si="148"/>
        <v>478.54999024966878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21.523786253976649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21.523786253976649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69.479560919199798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249.0000000000002</v>
      </c>
      <c r="CU183" s="17">
        <f>CT183*VLOOKUP('Données projet'!$B$13,Paramètres!$A$1:$I$89,3,0)*VLOOKUP('Données projet'!$B$13,Paramètres!$A$1:$I$89,5,0)</f>
        <v>217.52640000000019</v>
      </c>
      <c r="CV183" s="13">
        <f t="shared" si="173"/>
        <v>53.576907690651304</v>
      </c>
      <c r="CW183" s="20">
        <f t="shared" si="174"/>
        <v>472.17159422788467</v>
      </c>
      <c r="CX183" s="59">
        <f t="shared" si="122"/>
        <v>763.59665093161721</v>
      </c>
      <c r="CY183" s="59">
        <f ca="1">AVERAGE(OFFSET($CX$3,0,0,'Données projet'!$E$13+1,1))-AVERAGE(OFFSET($H$3,0,0,'Données projet'!$E$13+1,1))</f>
        <v>331.14297110116479</v>
      </c>
      <c r="CZ183" s="59">
        <f t="shared" si="150"/>
        <v>397.33434551047685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7.0703861379752873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7.0703861379752873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69.479560919199798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255.00000000000006</v>
      </c>
      <c r="DP183" s="17">
        <f>DO183*VLOOKUP('Données projet'!$B$14,Paramètres!$A$1:$I$89,3,0)*VLOOKUP('Données projet'!$B$14,Paramètres!$A$1:$I$89,5,0)</f>
        <v>186.96600000000004</v>
      </c>
      <c r="DQ183" s="13">
        <f t="shared" si="176"/>
        <v>46.868551400324648</v>
      </c>
      <c r="DR183" s="20">
        <f t="shared" si="177"/>
        <v>407.26184368889881</v>
      </c>
      <c r="DS183" s="59">
        <f t="shared" si="125"/>
        <v>698.6869003926314</v>
      </c>
      <c r="DT183" s="59">
        <f ca="1">AVERAGE(OFFSET($DS$3,0,0,'Données projet'!$E$14+1,1))-AVERAGE(OFFSET($H$3,0,0,'Données projet'!$E$14+1,1))</f>
        <v>245.16221536020706</v>
      </c>
      <c r="DU183" s="59">
        <f t="shared" si="152"/>
        <v>222.86730804976878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0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69.479560919199798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319</v>
      </c>
      <c r="EK183" s="17">
        <f>EJ183*VLOOKUP('Données projet'!$B$15,Paramètres!$A$1:$I$89,3,0)*VLOOKUP('Données projet'!$B$15,Paramètres!$A$1:$I$89,5,0)</f>
        <v>253.79640000000001</v>
      </c>
      <c r="EL183" s="13">
        <f t="shared" si="179"/>
        <v>61.39816832228076</v>
      </c>
      <c r="EM183" s="20">
        <f t="shared" si="180"/>
        <v>548.96387316130563</v>
      </c>
      <c r="EN183" s="59">
        <f t="shared" si="128"/>
        <v>840.38892986503822</v>
      </c>
      <c r="EO183" s="59">
        <f ca="1">AVERAGE(OFFSET($EN$3,0,0,'Données projet'!$E$15+1,1))-AVERAGE(OFFSET($H$3,0,0,'Données projet'!$E$15+1,1))</f>
        <v>364.9836612099819</v>
      </c>
      <c r="EP183" s="59">
        <f t="shared" si="154"/>
        <v>354.75746837578413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7.3378117055198855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7.3378117055198855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69.479560919199798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69.479560919199798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69.479560919199798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2.4290000000000003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8.9063333333333343</v>
      </c>
      <c r="H184" s="66">
        <f t="shared" si="110"/>
        <v>221.04133333333334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69.48858937372421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306.99999999999994</v>
      </c>
      <c r="O184" s="13">
        <f>N184*VLOOKUP('Données projet'!$B$9,Paramètres!$A$1:$I$89,3,0)*VLOOKUP('Données projet'!$B$9,Paramètres!$A$1:$I$89,5,0)</f>
        <v>277.77359999999993</v>
      </c>
      <c r="P184" s="13">
        <f t="shared" si="141"/>
        <v>66.496288176842356</v>
      </c>
      <c r="Q184" s="20">
        <f t="shared" si="162"/>
        <v>599.60338857466706</v>
      </c>
      <c r="R184" s="59">
        <f t="shared" si="109"/>
        <v>891.06154961165589</v>
      </c>
      <c r="S184" s="59">
        <f ca="1">AVERAGE(OFFSET($R$3,0,0,'Données projet'!$E$9+1,1))-AVERAGE(OFFSET($H$3,0,0,'Données projet'!$E$9+1,1))</f>
        <v>455.60094939086878</v>
      </c>
      <c r="T184" s="59">
        <f t="shared" si="142"/>
        <v>287.49979934947112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27.087307458616969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27.087307458616969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69.48858937372421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349.00000000000017</v>
      </c>
      <c r="AJ184" s="13">
        <f>AI184*VLOOKUP('Données projet'!$B$10,Paramètres!$A$1:$I$89,3,0)*VLOOKUP('Données projet'!$B$10,Paramètres!$A$1:$I$89,5,0)</f>
        <v>272.22000000000014</v>
      </c>
      <c r="AK184" s="13">
        <f t="shared" si="164"/>
        <v>65.320184547527205</v>
      </c>
      <c r="AL184" s="20">
        <f t="shared" si="165"/>
        <v>587.88248808694345</v>
      </c>
      <c r="AM184" s="59">
        <f t="shared" si="113"/>
        <v>879.34064912393228</v>
      </c>
      <c r="AN184" s="59">
        <f ca="1">AVERAGE(OFFSET($AM$3,0,0,'Données projet'!$E$10+1,1))-AVERAGE(OFFSET($H$3,0,0,'Données projet'!$E$10+1,1))</f>
        <v>369.26509132111897</v>
      </c>
      <c r="AO184" s="59">
        <f t="shared" si="144"/>
        <v>350.51628439233525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9.6200930895773151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9.6200930895773151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69.48858937372421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319</v>
      </c>
      <c r="BE184" s="13">
        <f>BD184*VLOOKUP('Données projet'!$B$11,Paramètres!$A$1:$I$89,3,0)*VLOOKUP('Données projet'!$B$11,Paramètres!$A$1:$I$89,5,0)</f>
        <v>308.53680000000003</v>
      </c>
      <c r="BF184" s="13">
        <f t="shared" si="167"/>
        <v>72.963171684496103</v>
      </c>
      <c r="BG184" s="20">
        <f t="shared" si="168"/>
        <v>664.4457840171641</v>
      </c>
      <c r="BH184" s="59">
        <f t="shared" si="116"/>
        <v>955.90394505415293</v>
      </c>
      <c r="BI184" s="59">
        <f ca="1">AVERAGE(OFFSET($BH$3,0,0,'Données projet'!$E$11+1,1))-AVERAGE(OFFSET($H$3,0,0,'Données projet'!$E$11+1,1))</f>
        <v>433.03147896464901</v>
      </c>
      <c r="BJ184" s="59">
        <f t="shared" si="146"/>
        <v>419.62680748045614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7.0954477377476426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7.0954477377476426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69.48858937372421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245.99999999999994</v>
      </c>
      <c r="BZ184" s="13">
        <f>BY184*VLOOKUP('Données projet'!$B$12,Paramètres!$A$1:$I$89,3,0)*VLOOKUP('Données projet'!$B$12,Paramètres!$A$1:$I$89,5,0)</f>
        <v>234.09359999999998</v>
      </c>
      <c r="CA184" s="13">
        <f t="shared" si="170"/>
        <v>57.166902703920208</v>
      </c>
      <c r="CB184" s="20">
        <f t="shared" si="171"/>
        <v>507.27870887599425</v>
      </c>
      <c r="CC184" s="59">
        <f t="shared" si="119"/>
        <v>798.73686991298302</v>
      </c>
      <c r="CD184" s="59">
        <f ca="1">AVERAGE(OFFSET($CC$3,0,0,'Données projet'!$E$12+1,1))-AVERAGE(OFFSET($H$3,0,0,'Données projet'!$E$12+1,1))</f>
        <v>464.14483532651036</v>
      </c>
      <c r="CE184" s="59">
        <f t="shared" si="148"/>
        <v>478.54999024966878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21.101717933749477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21.101717933749477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69.48858937372421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249.0000000000002</v>
      </c>
      <c r="CU184" s="17">
        <f>CT184*VLOOKUP('Données projet'!$B$13,Paramètres!$A$1:$I$89,3,0)*VLOOKUP('Données projet'!$B$13,Paramètres!$A$1:$I$89,5,0)</f>
        <v>217.52640000000019</v>
      </c>
      <c r="CV184" s="13">
        <f t="shared" si="173"/>
        <v>53.576907690651304</v>
      </c>
      <c r="CW184" s="20">
        <f t="shared" si="174"/>
        <v>472.17159422788467</v>
      </c>
      <c r="CX184" s="59">
        <f t="shared" si="122"/>
        <v>763.62975526487344</v>
      </c>
      <c r="CY184" s="59">
        <f ca="1">AVERAGE(OFFSET($CX$3,0,0,'Données projet'!$E$13+1,1))-AVERAGE(OFFSET($H$3,0,0,'Données projet'!$E$13+1,1))</f>
        <v>331.14297110116479</v>
      </c>
      <c r="CZ184" s="59">
        <f t="shared" si="150"/>
        <v>397.33434551047685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6.9317401783193109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6.9317401783193109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69.48858937372421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255.00000000000006</v>
      </c>
      <c r="DP184" s="17">
        <f>DO184*VLOOKUP('Données projet'!$B$14,Paramètres!$A$1:$I$89,3,0)*VLOOKUP('Données projet'!$B$14,Paramètres!$A$1:$I$89,5,0)</f>
        <v>186.96600000000004</v>
      </c>
      <c r="DQ184" s="13">
        <f t="shared" si="176"/>
        <v>46.868551400324648</v>
      </c>
      <c r="DR184" s="20">
        <f t="shared" si="177"/>
        <v>407.26184368889881</v>
      </c>
      <c r="DS184" s="59">
        <f t="shared" si="125"/>
        <v>698.72000472588752</v>
      </c>
      <c r="DT184" s="59">
        <f ca="1">AVERAGE(OFFSET($DS$3,0,0,'Données projet'!$E$14+1,1))-AVERAGE(OFFSET($H$3,0,0,'Données projet'!$E$14+1,1))</f>
        <v>245.16221536020706</v>
      </c>
      <c r="DU184" s="59">
        <f t="shared" si="152"/>
        <v>222.86730804976878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0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69.48858937372421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319</v>
      </c>
      <c r="EK184" s="17">
        <f>EJ184*VLOOKUP('Données projet'!$B$15,Paramètres!$A$1:$I$89,3,0)*VLOOKUP('Données projet'!$B$15,Paramètres!$A$1:$I$89,5,0)</f>
        <v>253.79640000000001</v>
      </c>
      <c r="EL184" s="13">
        <f t="shared" si="179"/>
        <v>61.39816832228076</v>
      </c>
      <c r="EM184" s="20">
        <f t="shared" si="180"/>
        <v>548.96387316130563</v>
      </c>
      <c r="EN184" s="59">
        <f t="shared" si="128"/>
        <v>840.42203419829434</v>
      </c>
      <c r="EO184" s="59">
        <f ca="1">AVERAGE(OFFSET($EN$3,0,0,'Données projet'!$E$15+1,1))-AVERAGE(OFFSET($H$3,0,0,'Données projet'!$E$15+1,1))</f>
        <v>364.9836612099819</v>
      </c>
      <c r="EP184" s="59">
        <f t="shared" si="154"/>
        <v>354.75746837578413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7.1939216935978498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7.1939216935978498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69.48858937372421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69.48858937372421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69.48858937372421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2.4290000000000003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8.9063333333333343</v>
      </c>
      <c r="H185" s="66">
        <f t="shared" si="110"/>
        <v>221.04133333333334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69.497461204747225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306.99999999999994</v>
      </c>
      <c r="O185" s="13">
        <f>N185*VLOOKUP('Données projet'!$B$9,Paramètres!$A$1:$I$89,3,0)*VLOOKUP('Données projet'!$B$9,Paramètres!$A$1:$I$89,5,0)</f>
        <v>277.77359999999993</v>
      </c>
      <c r="P185" s="13">
        <f t="shared" si="141"/>
        <v>66.496288176842356</v>
      </c>
      <c r="Q185" s="20">
        <f t="shared" si="162"/>
        <v>599.60338857466706</v>
      </c>
      <c r="R185" s="59">
        <f t="shared" si="109"/>
        <v>891.09407965874016</v>
      </c>
      <c r="S185" s="59">
        <f ca="1">AVERAGE(OFFSET($R$3,0,0,'Données projet'!$E$9+1,1))-AVERAGE(OFFSET($H$3,0,0,'Données projet'!$E$9+1,1))</f>
        <v>455.60094939086878</v>
      </c>
      <c r="T185" s="59">
        <f t="shared" si="142"/>
        <v>287.49979934947112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26.556141880979666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26.556141880979666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69.497461204747225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349.00000000000017</v>
      </c>
      <c r="AJ185" s="13">
        <f>AI185*VLOOKUP('Données projet'!$B$10,Paramètres!$A$1:$I$89,3,0)*VLOOKUP('Données projet'!$B$10,Paramètres!$A$1:$I$89,5,0)</f>
        <v>272.22000000000014</v>
      </c>
      <c r="AK185" s="13">
        <f t="shared" si="164"/>
        <v>65.320184547527205</v>
      </c>
      <c r="AL185" s="20">
        <f t="shared" si="165"/>
        <v>587.88248808694345</v>
      </c>
      <c r="AM185" s="59">
        <f t="shared" si="113"/>
        <v>879.37317917101655</v>
      </c>
      <c r="AN185" s="59">
        <f ca="1">AVERAGE(OFFSET($AM$3,0,0,'Données projet'!$E$10+1,1))-AVERAGE(OFFSET($H$3,0,0,'Données projet'!$E$10+1,1))</f>
        <v>369.26509132111897</v>
      </c>
      <c r="AO185" s="59">
        <f t="shared" si="144"/>
        <v>350.51628439233525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9.4314489317681041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9.4314489317681041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69.497461204747225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319</v>
      </c>
      <c r="BE185" s="13">
        <f>BD185*VLOOKUP('Données projet'!$B$11,Paramètres!$A$1:$I$89,3,0)*VLOOKUP('Données projet'!$B$11,Paramètres!$A$1:$I$89,5,0)</f>
        <v>308.53680000000003</v>
      </c>
      <c r="BF185" s="13">
        <f t="shared" si="167"/>
        <v>72.963171684496103</v>
      </c>
      <c r="BG185" s="20">
        <f t="shared" si="168"/>
        <v>664.4457840171641</v>
      </c>
      <c r="BH185" s="59">
        <f t="shared" si="116"/>
        <v>955.93647510123719</v>
      </c>
      <c r="BI185" s="59">
        <f ca="1">AVERAGE(OFFSET($BH$3,0,0,'Données projet'!$E$11+1,1))-AVERAGE(OFFSET($H$3,0,0,'Données projet'!$E$11+1,1))</f>
        <v>433.03147896464901</v>
      </c>
      <c r="BJ185" s="59">
        <f t="shared" si="146"/>
        <v>419.62680748045614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6.9563103354061973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6.9563103354061973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69.497461204747225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245.99999999999994</v>
      </c>
      <c r="BZ185" s="13">
        <f>BY185*VLOOKUP('Données projet'!$B$12,Paramètres!$A$1:$I$89,3,0)*VLOOKUP('Données projet'!$B$12,Paramètres!$A$1:$I$89,5,0)</f>
        <v>234.09359999999998</v>
      </c>
      <c r="CA185" s="13">
        <f t="shared" si="170"/>
        <v>57.166902703920208</v>
      </c>
      <c r="CB185" s="20">
        <f t="shared" si="171"/>
        <v>507.27870887599425</v>
      </c>
      <c r="CC185" s="59">
        <f t="shared" si="119"/>
        <v>798.7693999600674</v>
      </c>
      <c r="CD185" s="59">
        <f ca="1">AVERAGE(OFFSET($CC$3,0,0,'Données projet'!$E$12+1,1))-AVERAGE(OFFSET($H$3,0,0,'Données projet'!$E$12+1,1))</f>
        <v>464.14483532651036</v>
      </c>
      <c r="CE185" s="59">
        <f t="shared" si="148"/>
        <v>478.54999024966878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20.687926115845706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20.687926115845706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69.497461204747225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249.0000000000002</v>
      </c>
      <c r="CU185" s="17">
        <f>CT185*VLOOKUP('Données projet'!$B$13,Paramètres!$A$1:$I$89,3,0)*VLOOKUP('Données projet'!$B$13,Paramètres!$A$1:$I$89,5,0)</f>
        <v>217.52640000000019</v>
      </c>
      <c r="CV185" s="13">
        <f t="shared" si="173"/>
        <v>53.576907690651304</v>
      </c>
      <c r="CW185" s="20">
        <f t="shared" si="174"/>
        <v>472.17159422788467</v>
      </c>
      <c r="CX185" s="59">
        <f t="shared" si="122"/>
        <v>763.66228531195782</v>
      </c>
      <c r="CY185" s="59">
        <f ca="1">AVERAGE(OFFSET($CX$3,0,0,'Données projet'!$E$13+1,1))-AVERAGE(OFFSET($H$3,0,0,'Données projet'!$E$13+1,1))</f>
        <v>331.14297110116479</v>
      </c>
      <c r="CZ185" s="59">
        <f t="shared" si="150"/>
        <v>397.33434551047685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6.7958129813665034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6.7958129813665034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69.497461204747225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255.00000000000006</v>
      </c>
      <c r="DP185" s="17">
        <f>DO185*VLOOKUP('Données projet'!$B$14,Paramètres!$A$1:$I$89,3,0)*VLOOKUP('Données projet'!$B$14,Paramètres!$A$1:$I$89,5,0)</f>
        <v>186.96600000000004</v>
      </c>
      <c r="DQ185" s="13">
        <f t="shared" si="176"/>
        <v>46.868551400324648</v>
      </c>
      <c r="DR185" s="20">
        <f t="shared" si="177"/>
        <v>407.26184368889881</v>
      </c>
      <c r="DS185" s="59">
        <f t="shared" si="125"/>
        <v>698.75253477297201</v>
      </c>
      <c r="DT185" s="59">
        <f ca="1">AVERAGE(OFFSET($DS$3,0,0,'Données projet'!$E$14+1,1))-AVERAGE(OFFSET($H$3,0,0,'Données projet'!$E$14+1,1))</f>
        <v>245.16221536020706</v>
      </c>
      <c r="DU185" s="59">
        <f t="shared" si="152"/>
        <v>222.86730804976878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0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69.497461204747225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319</v>
      </c>
      <c r="EK185" s="17">
        <f>EJ185*VLOOKUP('Données projet'!$B$15,Paramètres!$A$1:$I$89,3,0)*VLOOKUP('Données projet'!$B$15,Paramètres!$A$1:$I$89,5,0)</f>
        <v>253.79640000000001</v>
      </c>
      <c r="EL185" s="13">
        <f t="shared" si="179"/>
        <v>61.39816832228076</v>
      </c>
      <c r="EM185" s="20">
        <f t="shared" si="180"/>
        <v>548.96387316130563</v>
      </c>
      <c r="EN185" s="59">
        <f t="shared" si="128"/>
        <v>840.45456424537883</v>
      </c>
      <c r="EO185" s="59">
        <f ca="1">AVERAGE(OFFSET($EN$3,0,0,'Données projet'!$E$15+1,1))-AVERAGE(OFFSET($H$3,0,0,'Données projet'!$E$15+1,1))</f>
        <v>364.9836612099819</v>
      </c>
      <c r="EP185" s="59">
        <f t="shared" si="154"/>
        <v>354.75746837578413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7.0528532770453642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7.0528532770453642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69.497461204747225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69.497461204747225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69.497461204747225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2.4290000000000003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8.9063333333333343</v>
      </c>
      <c r="H186" s="66">
        <f t="shared" si="110"/>
        <v>221.04133333333334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69.506179129336431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306.99999999999994</v>
      </c>
      <c r="O186" s="13">
        <f>N186*VLOOKUP('Données projet'!$B$9,Paramètres!$A$1:$I$89,3,0)*VLOOKUP('Données projet'!$B$9,Paramètres!$A$1:$I$89,5,0)</f>
        <v>277.77359999999993</v>
      </c>
      <c r="P186" s="13">
        <f t="shared" si="141"/>
        <v>66.496288176842356</v>
      </c>
      <c r="Q186" s="20">
        <f t="shared" si="162"/>
        <v>599.60338857466706</v>
      </c>
      <c r="R186" s="59">
        <f t="shared" si="109"/>
        <v>891.126045382234</v>
      </c>
      <c r="S186" s="59">
        <f ca="1">AVERAGE(OFFSET($R$3,0,0,'Données projet'!$E$9+1,1))-AVERAGE(OFFSET($H$3,0,0,'Données projet'!$E$9+1,1))</f>
        <v>455.60094939086878</v>
      </c>
      <c r="T186" s="59">
        <f t="shared" si="142"/>
        <v>287.49979934947112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26.035392136340818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26.035392136340818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69.506179129336431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349.00000000000017</v>
      </c>
      <c r="AJ186" s="13">
        <f>AI186*VLOOKUP('Données projet'!$B$10,Paramètres!$A$1:$I$89,3,0)*VLOOKUP('Données projet'!$B$10,Paramètres!$A$1:$I$89,5,0)</f>
        <v>272.22000000000014</v>
      </c>
      <c r="AK186" s="13">
        <f t="shared" si="164"/>
        <v>65.320184547527205</v>
      </c>
      <c r="AL186" s="20">
        <f t="shared" si="165"/>
        <v>587.88248808694345</v>
      </c>
      <c r="AM186" s="59">
        <f t="shared" si="113"/>
        <v>879.40514489451039</v>
      </c>
      <c r="AN186" s="59">
        <f ca="1">AVERAGE(OFFSET($AM$3,0,0,'Données projet'!$E$10+1,1))-AVERAGE(OFFSET($H$3,0,0,'Données projet'!$E$10+1,1))</f>
        <v>369.26509132111897</v>
      </c>
      <c r="AO186" s="59">
        <f t="shared" si="144"/>
        <v>350.51628439233525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9.2465039708319559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9.2465039708319559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69.506179129336431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319</v>
      </c>
      <c r="BE186" s="13">
        <f>BD186*VLOOKUP('Données projet'!$B$11,Paramètres!$A$1:$I$89,3,0)*VLOOKUP('Données projet'!$B$11,Paramètres!$A$1:$I$89,5,0)</f>
        <v>308.53680000000003</v>
      </c>
      <c r="BF186" s="13">
        <f t="shared" si="167"/>
        <v>72.963171684496103</v>
      </c>
      <c r="BG186" s="20">
        <f t="shared" si="168"/>
        <v>664.4457840171641</v>
      </c>
      <c r="BH186" s="59">
        <f t="shared" si="116"/>
        <v>955.96844082473103</v>
      </c>
      <c r="BI186" s="59">
        <f ca="1">AVERAGE(OFFSET($BH$3,0,0,'Données projet'!$E$11+1,1))-AVERAGE(OFFSET($H$3,0,0,'Données projet'!$E$11+1,1))</f>
        <v>433.03147896464901</v>
      </c>
      <c r="BJ186" s="59">
        <f t="shared" si="146"/>
        <v>419.62680748045614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6.8199013326592315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6.8199013326592315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69.506179129336431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245.99999999999994</v>
      </c>
      <c r="BZ186" s="13">
        <f>BY186*VLOOKUP('Données projet'!$B$12,Paramètres!$A$1:$I$89,3,0)*VLOOKUP('Données projet'!$B$12,Paramètres!$A$1:$I$89,5,0)</f>
        <v>234.09359999999998</v>
      </c>
      <c r="CA186" s="13">
        <f t="shared" si="170"/>
        <v>57.166902703920208</v>
      </c>
      <c r="CB186" s="20">
        <f t="shared" si="171"/>
        <v>507.27870887599425</v>
      </c>
      <c r="CC186" s="59">
        <f t="shared" si="119"/>
        <v>798.80136568356113</v>
      </c>
      <c r="CD186" s="59">
        <f ca="1">AVERAGE(OFFSET($CC$3,0,0,'Données projet'!$E$12+1,1))-AVERAGE(OFFSET($H$3,0,0,'Données projet'!$E$12+1,1))</f>
        <v>464.14483532651036</v>
      </c>
      <c r="CE186" s="59">
        <f t="shared" si="148"/>
        <v>478.54999024966878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20.282248503102938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20.282248503102938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69.506179129336431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249.0000000000002</v>
      </c>
      <c r="CU186" s="17">
        <f>CT186*VLOOKUP('Données projet'!$B$13,Paramètres!$A$1:$I$89,3,0)*VLOOKUP('Données projet'!$B$13,Paramètres!$A$1:$I$89,5,0)</f>
        <v>217.52640000000019</v>
      </c>
      <c r="CV186" s="13">
        <f t="shared" si="173"/>
        <v>53.576907690651304</v>
      </c>
      <c r="CW186" s="20">
        <f t="shared" si="174"/>
        <v>472.17159422788467</v>
      </c>
      <c r="CX186" s="59">
        <f t="shared" si="122"/>
        <v>763.69425103545154</v>
      </c>
      <c r="CY186" s="59">
        <f ca="1">AVERAGE(OFFSET($CX$3,0,0,'Données projet'!$E$13+1,1))-AVERAGE(OFFSET($H$3,0,0,'Données projet'!$E$13+1,1))</f>
        <v>331.14297110116479</v>
      </c>
      <c r="CZ186" s="59">
        <f t="shared" si="150"/>
        <v>397.33434551047685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6.6625512338385366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6.6625512338385366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69.506179129336431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255.00000000000006</v>
      </c>
      <c r="DP186" s="17">
        <f>DO186*VLOOKUP('Données projet'!$B$14,Paramètres!$A$1:$I$89,3,0)*VLOOKUP('Données projet'!$B$14,Paramètres!$A$1:$I$89,5,0)</f>
        <v>186.96600000000004</v>
      </c>
      <c r="DQ186" s="13">
        <f t="shared" si="176"/>
        <v>46.868551400324648</v>
      </c>
      <c r="DR186" s="20">
        <f t="shared" si="177"/>
        <v>407.26184368889881</v>
      </c>
      <c r="DS186" s="59">
        <f t="shared" si="125"/>
        <v>698.78450049646563</v>
      </c>
      <c r="DT186" s="59">
        <f ca="1">AVERAGE(OFFSET($DS$3,0,0,'Données projet'!$E$14+1,1))-AVERAGE(OFFSET($H$3,0,0,'Données projet'!$E$14+1,1))</f>
        <v>245.16221536020706</v>
      </c>
      <c r="DU186" s="59">
        <f t="shared" si="152"/>
        <v>222.86730804976878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0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69.506179129336431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319</v>
      </c>
      <c r="EK186" s="17">
        <f>EJ186*VLOOKUP('Données projet'!$B$15,Paramètres!$A$1:$I$89,3,0)*VLOOKUP('Données projet'!$B$15,Paramètres!$A$1:$I$89,5,0)</f>
        <v>253.79640000000001</v>
      </c>
      <c r="EL186" s="13">
        <f t="shared" si="179"/>
        <v>61.39816832228076</v>
      </c>
      <c r="EM186" s="20">
        <f t="shared" si="180"/>
        <v>548.96387316130563</v>
      </c>
      <c r="EN186" s="59">
        <f t="shared" si="128"/>
        <v>840.48652996887245</v>
      </c>
      <c r="EO186" s="59">
        <f ca="1">AVERAGE(OFFSET($EN$3,0,0,'Données projet'!$E$15+1,1))-AVERAGE(OFFSET($H$3,0,0,'Données projet'!$E$15+1,1))</f>
        <v>364.9836612099819</v>
      </c>
      <c r="EP186" s="59">
        <f t="shared" si="154"/>
        <v>354.75746837578413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6.9145511260982344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6.9145511260982344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69.506179129336431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69.506179129336431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69.506179129336431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2.4290000000000003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8.9063333333333343</v>
      </c>
      <c r="H187" s="66">
        <f t="shared" si="110"/>
        <v>221.04133333333334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69.51474581742437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306.99999999999994</v>
      </c>
      <c r="O187" s="13">
        <f>N187*VLOOKUP('Données projet'!$B$9,Paramètres!$A$1:$I$89,3,0)*VLOOKUP('Données projet'!$B$9,Paramètres!$A$1:$I$89,5,0)</f>
        <v>277.77359999999993</v>
      </c>
      <c r="P187" s="13">
        <f t="shared" si="141"/>
        <v>66.496288176842356</v>
      </c>
      <c r="Q187" s="20">
        <f t="shared" si="162"/>
        <v>599.60338857466706</v>
      </c>
      <c r="R187" s="59">
        <f t="shared" si="109"/>
        <v>891.15745657188972</v>
      </c>
      <c r="S187" s="59">
        <f ca="1">AVERAGE(OFFSET($R$3,0,0,'Données projet'!$E$9+1,1))-AVERAGE(OFFSET($H$3,0,0,'Données projet'!$E$9+1,1))</f>
        <v>455.60094939086878</v>
      </c>
      <c r="T187" s="59">
        <f t="shared" si="142"/>
        <v>287.49979934947112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25.524853976568355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25.524853976568355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69.51474581742437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349.00000000000017</v>
      </c>
      <c r="AJ187" s="13">
        <f>AI187*VLOOKUP('Données projet'!$B$10,Paramètres!$A$1:$I$89,3,0)*VLOOKUP('Données projet'!$B$10,Paramètres!$A$1:$I$89,5,0)</f>
        <v>272.22000000000014</v>
      </c>
      <c r="AK187" s="13">
        <f t="shared" si="164"/>
        <v>65.320184547527205</v>
      </c>
      <c r="AL187" s="20">
        <f t="shared" si="165"/>
        <v>587.88248808694345</v>
      </c>
      <c r="AM187" s="59">
        <f t="shared" si="113"/>
        <v>879.43655608416611</v>
      </c>
      <c r="AN187" s="59">
        <f ca="1">AVERAGE(OFFSET($AM$3,0,0,'Données projet'!$E$10+1,1))-AVERAGE(OFFSET($H$3,0,0,'Données projet'!$E$10+1,1))</f>
        <v>369.26509132111897</v>
      </c>
      <c r="AO187" s="59">
        <f t="shared" si="144"/>
        <v>350.51628439233525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9.0651856677744789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9.0651856677744789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69.51474581742437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319</v>
      </c>
      <c r="BE187" s="13">
        <f>BD187*VLOOKUP('Données projet'!$B$11,Paramètres!$A$1:$I$89,3,0)*VLOOKUP('Données projet'!$B$11,Paramètres!$A$1:$I$89,5,0)</f>
        <v>308.53680000000003</v>
      </c>
      <c r="BF187" s="13">
        <f t="shared" si="167"/>
        <v>72.963171684496103</v>
      </c>
      <c r="BG187" s="20">
        <f t="shared" si="168"/>
        <v>664.4457840171641</v>
      </c>
      <c r="BH187" s="59">
        <f t="shared" si="116"/>
        <v>955.99985201438676</v>
      </c>
      <c r="BI187" s="59">
        <f ca="1">AVERAGE(OFFSET($BH$3,0,0,'Données projet'!$E$11+1,1))-AVERAGE(OFFSET($H$3,0,0,'Données projet'!$E$11+1,1))</f>
        <v>433.03147896464901</v>
      </c>
      <c r="BJ187" s="59">
        <f t="shared" si="146"/>
        <v>419.62680748045614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6.6861672272548578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6.6861672272548578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69.51474581742437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245.99999999999994</v>
      </c>
      <c r="BZ187" s="13">
        <f>BY187*VLOOKUP('Données projet'!$B$12,Paramètres!$A$1:$I$89,3,0)*VLOOKUP('Données projet'!$B$12,Paramètres!$A$1:$I$89,5,0)</f>
        <v>234.09359999999998</v>
      </c>
      <c r="CA187" s="13">
        <f t="shared" si="170"/>
        <v>57.166902703920208</v>
      </c>
      <c r="CB187" s="20">
        <f t="shared" si="171"/>
        <v>507.27870887599425</v>
      </c>
      <c r="CC187" s="59">
        <f t="shared" si="119"/>
        <v>798.83277687321697</v>
      </c>
      <c r="CD187" s="59">
        <f ca="1">AVERAGE(OFFSET($CC$3,0,0,'Données projet'!$E$12+1,1))-AVERAGE(OFFSET($H$3,0,0,'Données projet'!$E$12+1,1))</f>
        <v>464.14483532651036</v>
      </c>
      <c r="CE187" s="59">
        <f t="shared" si="148"/>
        <v>478.54999024966878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19.884525980907146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19.884525980907146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69.51474581742437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249.0000000000002</v>
      </c>
      <c r="CU187" s="17">
        <f>CT187*VLOOKUP('Données projet'!$B$13,Paramètres!$A$1:$I$89,3,0)*VLOOKUP('Données projet'!$B$13,Paramètres!$A$1:$I$89,5,0)</f>
        <v>217.52640000000019</v>
      </c>
      <c r="CV187" s="13">
        <f t="shared" si="173"/>
        <v>53.576907690651304</v>
      </c>
      <c r="CW187" s="20">
        <f t="shared" si="174"/>
        <v>472.17159422788467</v>
      </c>
      <c r="CX187" s="59">
        <f t="shared" si="122"/>
        <v>763.72566222510738</v>
      </c>
      <c r="CY187" s="59">
        <f ca="1">AVERAGE(OFFSET($CX$3,0,0,'Données projet'!$E$13+1,1))-AVERAGE(OFFSET($H$3,0,0,'Données projet'!$E$13+1,1))</f>
        <v>331.14297110116479</v>
      </c>
      <c r="CZ187" s="59">
        <f t="shared" si="150"/>
        <v>397.33434551047685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6.5319026678979535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6.5319026678979535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69.51474581742437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255.00000000000006</v>
      </c>
      <c r="DP187" s="17">
        <f>DO187*VLOOKUP('Données projet'!$B$14,Paramètres!$A$1:$I$89,3,0)*VLOOKUP('Données projet'!$B$14,Paramètres!$A$1:$I$89,5,0)</f>
        <v>186.96600000000004</v>
      </c>
      <c r="DQ187" s="13">
        <f t="shared" si="176"/>
        <v>46.868551400324648</v>
      </c>
      <c r="DR187" s="20">
        <f t="shared" si="177"/>
        <v>407.26184368889881</v>
      </c>
      <c r="DS187" s="59">
        <f t="shared" si="125"/>
        <v>698.81591168612158</v>
      </c>
      <c r="DT187" s="59">
        <f ca="1">AVERAGE(OFFSET($DS$3,0,0,'Données projet'!$E$14+1,1))-AVERAGE(OFFSET($H$3,0,0,'Données projet'!$E$14+1,1))</f>
        <v>245.16221536020706</v>
      </c>
      <c r="DU187" s="59">
        <f t="shared" si="152"/>
        <v>222.86730804976878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0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69.51474581742437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319</v>
      </c>
      <c r="EK187" s="17">
        <f>EJ187*VLOOKUP('Données projet'!$B$15,Paramètres!$A$1:$I$89,3,0)*VLOOKUP('Données projet'!$B$15,Paramètres!$A$1:$I$89,5,0)</f>
        <v>253.79640000000001</v>
      </c>
      <c r="EL187" s="13">
        <f t="shared" si="179"/>
        <v>61.39816832228076</v>
      </c>
      <c r="EM187" s="20">
        <f t="shared" si="180"/>
        <v>548.96387316130563</v>
      </c>
      <c r="EN187" s="59">
        <f t="shared" si="128"/>
        <v>840.5179411585284</v>
      </c>
      <c r="EO187" s="59">
        <f ca="1">AVERAGE(OFFSET($EN$3,0,0,'Données projet'!$E$15+1,1))-AVERAGE(OFFSET($H$3,0,0,'Données projet'!$E$15+1,1))</f>
        <v>364.9836612099819</v>
      </c>
      <c r="EP187" s="59">
        <f t="shared" si="154"/>
        <v>354.75746837578413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6.7789609959751953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6.7789609959751953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69.51474581742437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69.51474581742437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69.51474581742437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2.4290000000000003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8.9063333333333343</v>
      </c>
      <c r="H188" s="66">
        <f t="shared" si="110"/>
        <v>221.04133333333334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69.523163892626229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306.99999999999994</v>
      </c>
      <c r="O188" s="13">
        <f>N188*VLOOKUP('Données projet'!$B$9,Paramètres!$A$1:$I$89,3,0)*VLOOKUP('Données projet'!$B$9,Paramètres!$A$1:$I$89,5,0)</f>
        <v>277.77359999999993</v>
      </c>
      <c r="P188" s="13">
        <f t="shared" si="141"/>
        <v>66.496288176842356</v>
      </c>
      <c r="Q188" s="20">
        <f t="shared" si="162"/>
        <v>599.60338857466706</v>
      </c>
      <c r="R188" s="59">
        <f t="shared" si="109"/>
        <v>891.18832284762993</v>
      </c>
      <c r="S188" s="59">
        <f ca="1">AVERAGE(OFFSET($R$3,0,0,'Données projet'!$E$9+1,1))-AVERAGE(OFFSET($H$3,0,0,'Données projet'!$E$9+1,1))</f>
        <v>455.60094939086878</v>
      </c>
      <c r="T188" s="59">
        <f t="shared" si="142"/>
        <v>287.49979934947112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25.0243271587115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25.0243271587115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69.523163892626229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349.00000000000017</v>
      </c>
      <c r="AJ188" s="13">
        <f>AI188*VLOOKUP('Données projet'!$B$10,Paramètres!$A$1:$I$89,3,0)*VLOOKUP('Données projet'!$B$10,Paramètres!$A$1:$I$89,5,0)</f>
        <v>272.22000000000014</v>
      </c>
      <c r="AK188" s="13">
        <f t="shared" si="164"/>
        <v>65.320184547527205</v>
      </c>
      <c r="AL188" s="20">
        <f t="shared" si="165"/>
        <v>587.88248808694345</v>
      </c>
      <c r="AM188" s="59">
        <f t="shared" si="113"/>
        <v>879.46742235990632</v>
      </c>
      <c r="AN188" s="59">
        <f ca="1">AVERAGE(OFFSET($AM$3,0,0,'Données projet'!$E$10+1,1))-AVERAGE(OFFSET($H$3,0,0,'Données projet'!$E$10+1,1))</f>
        <v>369.26509132111897</v>
      </c>
      <c r="AO188" s="59">
        <f t="shared" si="144"/>
        <v>350.51628439233525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8.887422906046714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8.887422906046714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69.523163892626229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319</v>
      </c>
      <c r="BE188" s="13">
        <f>BD188*VLOOKUP('Données projet'!$B$11,Paramètres!$A$1:$I$89,3,0)*VLOOKUP('Données projet'!$B$11,Paramètres!$A$1:$I$89,5,0)</f>
        <v>308.53680000000003</v>
      </c>
      <c r="BF188" s="13">
        <f t="shared" si="167"/>
        <v>72.963171684496103</v>
      </c>
      <c r="BG188" s="20">
        <f t="shared" si="168"/>
        <v>664.4457840171641</v>
      </c>
      <c r="BH188" s="59">
        <f t="shared" si="116"/>
        <v>956.03071829012697</v>
      </c>
      <c r="BI188" s="59">
        <f ca="1">AVERAGE(OFFSET($BH$3,0,0,'Données projet'!$E$11+1,1))-AVERAGE(OFFSET($H$3,0,0,'Données projet'!$E$11+1,1))</f>
        <v>433.03147896464901</v>
      </c>
      <c r="BJ188" s="59">
        <f t="shared" si="146"/>
        <v>419.62680748045614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6.5550555660877139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6.5550555660877139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69.523163892626229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245.99999999999994</v>
      </c>
      <c r="BZ188" s="13">
        <f>BY188*VLOOKUP('Données projet'!$B$12,Paramètres!$A$1:$I$89,3,0)*VLOOKUP('Données projet'!$B$12,Paramètres!$A$1:$I$89,5,0)</f>
        <v>234.09359999999998</v>
      </c>
      <c r="CA188" s="13">
        <f t="shared" si="170"/>
        <v>57.166902703920208</v>
      </c>
      <c r="CB188" s="20">
        <f t="shared" si="171"/>
        <v>507.27870887599425</v>
      </c>
      <c r="CC188" s="59">
        <f t="shared" si="119"/>
        <v>798.86364314895707</v>
      </c>
      <c r="CD188" s="59">
        <f ca="1">AVERAGE(OFFSET($CC$3,0,0,'Données projet'!$E$12+1,1))-AVERAGE(OFFSET($H$3,0,0,'Données projet'!$E$12+1,1))</f>
        <v>464.14483532651036</v>
      </c>
      <c r="CE188" s="59">
        <f t="shared" si="148"/>
        <v>478.54999024966878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19.49460255478483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19.49460255478483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69.523163892626229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249.0000000000002</v>
      </c>
      <c r="CU188" s="17">
        <f>CT188*VLOOKUP('Données projet'!$B$13,Paramètres!$A$1:$I$89,3,0)*VLOOKUP('Données projet'!$B$13,Paramètres!$A$1:$I$89,5,0)</f>
        <v>217.52640000000019</v>
      </c>
      <c r="CV188" s="13">
        <f t="shared" si="173"/>
        <v>53.576907690651304</v>
      </c>
      <c r="CW188" s="20">
        <f t="shared" si="174"/>
        <v>472.17159422788467</v>
      </c>
      <c r="CX188" s="59">
        <f t="shared" si="122"/>
        <v>763.75652850084748</v>
      </c>
      <c r="CY188" s="59">
        <f ca="1">AVERAGE(OFFSET($CX$3,0,0,'Données projet'!$E$13+1,1))-AVERAGE(OFFSET($H$3,0,0,'Données projet'!$E$13+1,1))</f>
        <v>331.14297110116479</v>
      </c>
      <c r="CZ188" s="59">
        <f t="shared" si="150"/>
        <v>397.33434551047685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6.4038160406477083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6.4038160406477083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69.523163892626229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255.00000000000006</v>
      </c>
      <c r="DP188" s="17">
        <f>DO188*VLOOKUP('Données projet'!$B$14,Paramètres!$A$1:$I$89,3,0)*VLOOKUP('Données projet'!$B$14,Paramètres!$A$1:$I$89,5,0)</f>
        <v>186.96600000000004</v>
      </c>
      <c r="DQ188" s="13">
        <f t="shared" si="176"/>
        <v>46.868551400324648</v>
      </c>
      <c r="DR188" s="20">
        <f t="shared" si="177"/>
        <v>407.26184368889881</v>
      </c>
      <c r="DS188" s="59">
        <f t="shared" si="125"/>
        <v>698.84677796186156</v>
      </c>
      <c r="DT188" s="59">
        <f ca="1">AVERAGE(OFFSET($DS$3,0,0,'Données projet'!$E$14+1,1))-AVERAGE(OFFSET($H$3,0,0,'Données projet'!$E$14+1,1))</f>
        <v>245.16221536020706</v>
      </c>
      <c r="DU188" s="59">
        <f t="shared" si="152"/>
        <v>222.86730804976878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0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69.523163892626229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319</v>
      </c>
      <c r="EK188" s="17">
        <f>EJ188*VLOOKUP('Données projet'!$B$15,Paramètres!$A$1:$I$89,3,0)*VLOOKUP('Données projet'!$B$15,Paramètres!$A$1:$I$89,5,0)</f>
        <v>253.79640000000001</v>
      </c>
      <c r="EL188" s="13">
        <f t="shared" si="179"/>
        <v>61.39816832228076</v>
      </c>
      <c r="EM188" s="20">
        <f t="shared" si="180"/>
        <v>548.96387316130563</v>
      </c>
      <c r="EN188" s="59">
        <f t="shared" si="128"/>
        <v>840.54880743426838</v>
      </c>
      <c r="EO188" s="59">
        <f ca="1">AVERAGE(OFFSET($EN$3,0,0,'Données projet'!$E$15+1,1))-AVERAGE(OFFSET($H$3,0,0,'Données projet'!$E$15+1,1))</f>
        <v>364.9836612099819</v>
      </c>
      <c r="EP188" s="59">
        <f t="shared" si="154"/>
        <v>354.75746837578413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6.6460297056020554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6.6460297056020554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69.523163892626229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69.523163892626229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69.523163892626229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2.4290000000000003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8.9063333333333343</v>
      </c>
      <c r="H189" s="66">
        <f t="shared" si="110"/>
        <v>221.04133333333334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69.531435933043326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306.99999999999994</v>
      </c>
      <c r="O189" s="13">
        <f>N189*VLOOKUP('Données projet'!$B$9,Paramètres!$A$1:$I$89,3,0)*VLOOKUP('Données projet'!$B$9,Paramètres!$A$1:$I$89,5,0)</f>
        <v>277.77359999999993</v>
      </c>
      <c r="P189" s="13">
        <f t="shared" si="141"/>
        <v>66.496288176842356</v>
      </c>
      <c r="Q189" s="20">
        <f t="shared" si="162"/>
        <v>599.60338857466706</v>
      </c>
      <c r="R189" s="59">
        <f t="shared" si="109"/>
        <v>891.21865366249267</v>
      </c>
      <c r="S189" s="59">
        <f ca="1">AVERAGE(OFFSET($R$3,0,0,'Données projet'!$E$9+1,1))-AVERAGE(OFFSET($H$3,0,0,'Données projet'!$E$9+1,1))</f>
        <v>455.60094939086878</v>
      </c>
      <c r="T189" s="59">
        <f t="shared" si="142"/>
        <v>287.49979934947112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24.533615366461607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24.533615366461607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69.531435933043326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349.00000000000017</v>
      </c>
      <c r="AJ189" s="13">
        <f>AI189*VLOOKUP('Données projet'!$B$10,Paramètres!$A$1:$I$89,3,0)*VLOOKUP('Données projet'!$B$10,Paramètres!$A$1:$I$89,5,0)</f>
        <v>272.22000000000014</v>
      </c>
      <c r="AK189" s="13">
        <f t="shared" si="164"/>
        <v>65.320184547527205</v>
      </c>
      <c r="AL189" s="20">
        <f t="shared" si="165"/>
        <v>587.88248808694345</v>
      </c>
      <c r="AM189" s="59">
        <f t="shared" si="113"/>
        <v>879.49775317476906</v>
      </c>
      <c r="AN189" s="59">
        <f ca="1">AVERAGE(OFFSET($AM$3,0,0,'Données projet'!$E$10+1,1))-AVERAGE(OFFSET($H$3,0,0,'Données projet'!$E$10+1,1))</f>
        <v>369.26509132111897</v>
      </c>
      <c r="AO189" s="59">
        <f t="shared" si="144"/>
        <v>350.51628439233525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8.7131459636518525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8.7131459636518525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69.531435933043326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319</v>
      </c>
      <c r="BE189" s="13">
        <f>BD189*VLOOKUP('Données projet'!$B$11,Paramètres!$A$1:$I$89,3,0)*VLOOKUP('Données projet'!$B$11,Paramètres!$A$1:$I$89,5,0)</f>
        <v>308.53680000000003</v>
      </c>
      <c r="BF189" s="13">
        <f t="shared" si="167"/>
        <v>72.963171684496103</v>
      </c>
      <c r="BG189" s="20">
        <f t="shared" si="168"/>
        <v>664.4457840171641</v>
      </c>
      <c r="BH189" s="59">
        <f t="shared" si="116"/>
        <v>956.06104910498971</v>
      </c>
      <c r="BI189" s="59">
        <f ca="1">AVERAGE(OFFSET($BH$3,0,0,'Données projet'!$E$11+1,1))-AVERAGE(OFFSET($H$3,0,0,'Données projet'!$E$11+1,1))</f>
        <v>433.03147896464901</v>
      </c>
      <c r="BJ189" s="59">
        <f t="shared" si="146"/>
        <v>419.62680748045614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6.4265149246258408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6.4265149246258408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69.531435933043326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245.99999999999994</v>
      </c>
      <c r="BZ189" s="13">
        <f>BY189*VLOOKUP('Données projet'!$B$12,Paramètres!$A$1:$I$89,3,0)*VLOOKUP('Données projet'!$B$12,Paramètres!$A$1:$I$89,5,0)</f>
        <v>234.09359999999998</v>
      </c>
      <c r="CA189" s="13">
        <f t="shared" si="170"/>
        <v>57.166902703920208</v>
      </c>
      <c r="CB189" s="20">
        <f t="shared" si="171"/>
        <v>507.27870887599425</v>
      </c>
      <c r="CC189" s="59">
        <f t="shared" si="119"/>
        <v>798.8939739638198</v>
      </c>
      <c r="CD189" s="59">
        <f ca="1">AVERAGE(OFFSET($CC$3,0,0,'Données projet'!$E$12+1,1))-AVERAGE(OFFSET($H$3,0,0,'Données projet'!$E$12+1,1))</f>
        <v>464.14483532651036</v>
      </c>
      <c r="CE189" s="59">
        <f t="shared" si="148"/>
        <v>478.54999024966878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19.112325289218965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19.112325289218965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69.531435933043326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249.0000000000002</v>
      </c>
      <c r="CU189" s="17">
        <f>CT189*VLOOKUP('Données projet'!$B$13,Paramètres!$A$1:$I$89,3,0)*VLOOKUP('Données projet'!$B$13,Paramètres!$A$1:$I$89,5,0)</f>
        <v>217.52640000000019</v>
      </c>
      <c r="CV189" s="13">
        <f t="shared" si="173"/>
        <v>53.576907690651304</v>
      </c>
      <c r="CW189" s="20">
        <f t="shared" si="174"/>
        <v>472.17159422788467</v>
      </c>
      <c r="CX189" s="59">
        <f t="shared" si="122"/>
        <v>763.78685931571022</v>
      </c>
      <c r="CY189" s="59">
        <f ca="1">AVERAGE(OFFSET($CX$3,0,0,'Données projet'!$E$13+1,1))-AVERAGE(OFFSET($H$3,0,0,'Données projet'!$E$13+1,1))</f>
        <v>331.14297110116479</v>
      </c>
      <c r="CZ189" s="59">
        <f t="shared" si="150"/>
        <v>397.33434551047685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6.2782411140327117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6.2782411140327117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69.531435933043326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255.00000000000006</v>
      </c>
      <c r="DP189" s="17">
        <f>DO189*VLOOKUP('Données projet'!$B$14,Paramètres!$A$1:$I$89,3,0)*VLOOKUP('Données projet'!$B$14,Paramètres!$A$1:$I$89,5,0)</f>
        <v>186.96600000000004</v>
      </c>
      <c r="DQ189" s="13">
        <f t="shared" si="176"/>
        <v>46.868551400324648</v>
      </c>
      <c r="DR189" s="20">
        <f t="shared" si="177"/>
        <v>407.26184368889881</v>
      </c>
      <c r="DS189" s="59">
        <f t="shared" si="125"/>
        <v>698.8771087767243</v>
      </c>
      <c r="DT189" s="59">
        <f ca="1">AVERAGE(OFFSET($DS$3,0,0,'Données projet'!$E$14+1,1))-AVERAGE(OFFSET($H$3,0,0,'Données projet'!$E$14+1,1))</f>
        <v>245.16221536020706</v>
      </c>
      <c r="DU189" s="59">
        <f t="shared" si="152"/>
        <v>222.86730804976878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0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69.531435933043326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319</v>
      </c>
      <c r="EK189" s="17">
        <f>EJ189*VLOOKUP('Données projet'!$B$15,Paramètres!$A$1:$I$89,3,0)*VLOOKUP('Données projet'!$B$15,Paramètres!$A$1:$I$89,5,0)</f>
        <v>253.79640000000001</v>
      </c>
      <c r="EL189" s="13">
        <f t="shared" si="179"/>
        <v>61.39816832228076</v>
      </c>
      <c r="EM189" s="20">
        <f t="shared" si="180"/>
        <v>548.96387316130563</v>
      </c>
      <c r="EN189" s="59">
        <f t="shared" si="128"/>
        <v>840.57913824913112</v>
      </c>
      <c r="EO189" s="59">
        <f ca="1">AVERAGE(OFFSET($EN$3,0,0,'Données projet'!$E$15+1,1))-AVERAGE(OFFSET($H$3,0,0,'Données projet'!$E$15+1,1))</f>
        <v>364.9836612099819</v>
      </c>
      <c r="EP189" s="59">
        <f t="shared" si="154"/>
        <v>354.75746837578413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6.5157051167530522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6.5157051167530522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69.531435933043326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69.531435933043326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69.531435933043326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2.4290000000000003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8.9063333333333343</v>
      </c>
      <c r="H190" s="66">
        <f t="shared" si="110"/>
        <v>221.04133333333334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69.539564472052703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306.99999999999994</v>
      </c>
      <c r="O190" s="13">
        <f>N190*VLOOKUP('Données projet'!$B$9,Paramètres!$A$1:$I$89,3,0)*VLOOKUP('Données projet'!$B$9,Paramètres!$A$1:$I$89,5,0)</f>
        <v>277.77359999999993</v>
      </c>
      <c r="P190" s="13">
        <f t="shared" si="141"/>
        <v>66.496288176842356</v>
      </c>
      <c r="Q190" s="20">
        <f t="shared" si="162"/>
        <v>599.60338857466706</v>
      </c>
      <c r="R190" s="59">
        <f t="shared" si="109"/>
        <v>891.24845830552704</v>
      </c>
      <c r="S190" s="59">
        <f ca="1">AVERAGE(OFFSET($R$3,0,0,'Données projet'!$E$9+1,1))-AVERAGE(OFFSET($H$3,0,0,'Données projet'!$E$9+1,1))</f>
        <v>455.60094939086878</v>
      </c>
      <c r="T190" s="59">
        <f t="shared" si="142"/>
        <v>287.49979934947112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24.052526133153094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24.052526133153094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69.539564472052703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349.00000000000017</v>
      </c>
      <c r="AJ190" s="13">
        <f>AI190*VLOOKUP('Données projet'!$B$10,Paramètres!$A$1:$I$89,3,0)*VLOOKUP('Données projet'!$B$10,Paramètres!$A$1:$I$89,5,0)</f>
        <v>272.22000000000014</v>
      </c>
      <c r="AK190" s="13">
        <f t="shared" si="164"/>
        <v>65.320184547527205</v>
      </c>
      <c r="AL190" s="20">
        <f t="shared" si="165"/>
        <v>587.88248808694345</v>
      </c>
      <c r="AM190" s="59">
        <f t="shared" si="113"/>
        <v>879.52755781780343</v>
      </c>
      <c r="AN190" s="59">
        <f ca="1">AVERAGE(OFFSET($AM$3,0,0,'Données projet'!$E$10+1,1))-AVERAGE(OFFSET($H$3,0,0,'Données projet'!$E$10+1,1))</f>
        <v>369.26509132111897</v>
      </c>
      <c r="AO190" s="59">
        <f t="shared" si="144"/>
        <v>350.51628439233525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8.5422864857989147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8.5422864857989147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69.539564472052703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319</v>
      </c>
      <c r="BE190" s="13">
        <f>BD190*VLOOKUP('Données projet'!$B$11,Paramètres!$A$1:$I$89,3,0)*VLOOKUP('Données projet'!$B$11,Paramètres!$A$1:$I$89,5,0)</f>
        <v>308.53680000000003</v>
      </c>
      <c r="BF190" s="13">
        <f t="shared" si="167"/>
        <v>72.963171684496103</v>
      </c>
      <c r="BG190" s="20">
        <f t="shared" si="168"/>
        <v>664.4457840171641</v>
      </c>
      <c r="BH190" s="59">
        <f t="shared" si="116"/>
        <v>956.09085374802407</v>
      </c>
      <c r="BI190" s="59">
        <f ca="1">AVERAGE(OFFSET($BH$3,0,0,'Données projet'!$E$11+1,1))-AVERAGE(OFFSET($H$3,0,0,'Données projet'!$E$11+1,1))</f>
        <v>433.03147896464901</v>
      </c>
      <c r="BJ190" s="59">
        <f t="shared" si="146"/>
        <v>419.62680748045614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6.3004948867409851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6.3004948867409851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69.539564472052703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245.99999999999994</v>
      </c>
      <c r="BZ190" s="13">
        <f>BY190*VLOOKUP('Données projet'!$B$12,Paramètres!$A$1:$I$89,3,0)*VLOOKUP('Données projet'!$B$12,Paramètres!$A$1:$I$89,5,0)</f>
        <v>234.09359999999998</v>
      </c>
      <c r="CA190" s="13">
        <f t="shared" si="170"/>
        <v>57.166902703920208</v>
      </c>
      <c r="CB190" s="20">
        <f t="shared" si="171"/>
        <v>507.27870887599425</v>
      </c>
      <c r="CC190" s="59">
        <f t="shared" si="119"/>
        <v>798.92377860685417</v>
      </c>
      <c r="CD190" s="59">
        <f ca="1">AVERAGE(OFFSET($CC$3,0,0,'Données projet'!$E$12+1,1))-AVERAGE(OFFSET($H$3,0,0,'Données projet'!$E$12+1,1))</f>
        <v>464.14483532651036</v>
      </c>
      <c r="CE190" s="59">
        <f t="shared" si="148"/>
        <v>478.54999024966878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18.73754424766474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18.73754424766474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69.539564472052703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249.0000000000002</v>
      </c>
      <c r="CU190" s="17">
        <f>CT190*VLOOKUP('Données projet'!$B$13,Paramètres!$A$1:$I$89,3,0)*VLOOKUP('Données projet'!$B$13,Paramètres!$A$1:$I$89,5,0)</f>
        <v>217.52640000000019</v>
      </c>
      <c r="CV190" s="13">
        <f t="shared" si="173"/>
        <v>53.576907690651304</v>
      </c>
      <c r="CW190" s="20">
        <f t="shared" si="174"/>
        <v>472.17159422788467</v>
      </c>
      <c r="CX190" s="59">
        <f t="shared" si="122"/>
        <v>763.81666395874458</v>
      </c>
      <c r="CY190" s="59">
        <f ca="1">AVERAGE(OFFSET($CX$3,0,0,'Données projet'!$E$13+1,1))-AVERAGE(OFFSET($H$3,0,0,'Données projet'!$E$13+1,1))</f>
        <v>331.14297110116479</v>
      </c>
      <c r="CZ190" s="59">
        <f t="shared" si="150"/>
        <v>397.33434551047685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6.155128635135493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6.155128635135493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69.539564472052703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255.00000000000006</v>
      </c>
      <c r="DP190" s="17">
        <f>DO190*VLOOKUP('Données projet'!$B$14,Paramètres!$A$1:$I$89,3,0)*VLOOKUP('Données projet'!$B$14,Paramètres!$A$1:$I$89,5,0)</f>
        <v>186.96600000000004</v>
      </c>
      <c r="DQ190" s="13">
        <f t="shared" si="176"/>
        <v>46.868551400324648</v>
      </c>
      <c r="DR190" s="20">
        <f t="shared" si="177"/>
        <v>407.26184368889881</v>
      </c>
      <c r="DS190" s="59">
        <f t="shared" si="125"/>
        <v>698.90691341975867</v>
      </c>
      <c r="DT190" s="59">
        <f ca="1">AVERAGE(OFFSET($DS$3,0,0,'Données projet'!$E$14+1,1))-AVERAGE(OFFSET($H$3,0,0,'Données projet'!$E$14+1,1))</f>
        <v>245.16221536020706</v>
      </c>
      <c r="DU190" s="59">
        <f t="shared" si="152"/>
        <v>222.86730804976878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0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69.539564472052703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319</v>
      </c>
      <c r="EK190" s="17">
        <f>EJ190*VLOOKUP('Données projet'!$B$15,Paramètres!$A$1:$I$89,3,0)*VLOOKUP('Données projet'!$B$15,Paramètres!$A$1:$I$89,5,0)</f>
        <v>253.79640000000001</v>
      </c>
      <c r="EL190" s="13">
        <f t="shared" si="179"/>
        <v>61.39816832228076</v>
      </c>
      <c r="EM190" s="20">
        <f t="shared" si="180"/>
        <v>548.96387316130563</v>
      </c>
      <c r="EN190" s="59">
        <f t="shared" si="128"/>
        <v>840.60894289216549</v>
      </c>
      <c r="EO190" s="59">
        <f ca="1">AVERAGE(OFFSET($EN$3,0,0,'Données projet'!$E$15+1,1))-AVERAGE(OFFSET($H$3,0,0,'Données projet'!$E$15+1,1))</f>
        <v>364.9836612099819</v>
      </c>
      <c r="EP190" s="59">
        <f t="shared" si="154"/>
        <v>354.75746837578413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6.3879361136012278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6.3879361136012278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69.539564472052703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69.539564472052703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69.539564472052703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2.4290000000000003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8.9063333333333343</v>
      </c>
      <c r="H191" s="66">
        <f t="shared" si="110"/>
        <v>221.04133333333334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69.54755199908297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306.99999999999994</v>
      </c>
      <c r="O191" s="13">
        <f>N191*VLOOKUP('Données projet'!$B$9,Paramètres!$A$1:$I$89,3,0)*VLOOKUP('Données projet'!$B$9,Paramètres!$A$1:$I$89,5,0)</f>
        <v>277.77359999999993</v>
      </c>
      <c r="P191" s="13">
        <f t="shared" si="141"/>
        <v>66.496288176842356</v>
      </c>
      <c r="Q191" s="20">
        <f t="shared" si="162"/>
        <v>599.60338857466706</v>
      </c>
      <c r="R191" s="59">
        <f t="shared" si="109"/>
        <v>891.27774590463787</v>
      </c>
      <c r="S191" s="59">
        <f ca="1">AVERAGE(OFFSET($R$3,0,0,'Données projet'!$E$9+1,1))-AVERAGE(OFFSET($H$3,0,0,'Données projet'!$E$9+1,1))</f>
        <v>455.60094939086878</v>
      </c>
      <c r="T191" s="59">
        <f t="shared" si="142"/>
        <v>287.49979934947112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23.580870766274302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23.580870766274302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69.54755199908297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349.00000000000017</v>
      </c>
      <c r="AJ191" s="13">
        <f>AI191*VLOOKUP('Données projet'!$B$10,Paramètres!$A$1:$I$89,3,0)*VLOOKUP('Données projet'!$B$10,Paramètres!$A$1:$I$89,5,0)</f>
        <v>272.22000000000014</v>
      </c>
      <c r="AK191" s="13">
        <f t="shared" si="164"/>
        <v>65.320184547527205</v>
      </c>
      <c r="AL191" s="20">
        <f t="shared" si="165"/>
        <v>587.88248808694345</v>
      </c>
      <c r="AM191" s="59">
        <f t="shared" si="113"/>
        <v>879.55684541691426</v>
      </c>
      <c r="AN191" s="59">
        <f ca="1">AVERAGE(OFFSET($AM$3,0,0,'Données projet'!$E$10+1,1))-AVERAGE(OFFSET($H$3,0,0,'Données projet'!$E$10+1,1))</f>
        <v>369.26509132111897</v>
      </c>
      <c r="AO191" s="59">
        <f t="shared" si="144"/>
        <v>350.51628439233525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8.3747774580926819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8.3747774580926819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69.54755199908297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319</v>
      </c>
      <c r="BE191" s="13">
        <f>BD191*VLOOKUP('Données projet'!$B$11,Paramètres!$A$1:$I$89,3,0)*VLOOKUP('Données projet'!$B$11,Paramètres!$A$1:$I$89,5,0)</f>
        <v>308.53680000000003</v>
      </c>
      <c r="BF191" s="13">
        <f t="shared" si="167"/>
        <v>72.963171684496103</v>
      </c>
      <c r="BG191" s="20">
        <f t="shared" si="168"/>
        <v>664.4457840171641</v>
      </c>
      <c r="BH191" s="59">
        <f t="shared" si="116"/>
        <v>956.1201413471349</v>
      </c>
      <c r="BI191" s="59">
        <f ca="1">AVERAGE(OFFSET($BH$3,0,0,'Données projet'!$E$11+1,1))-AVERAGE(OFFSET($H$3,0,0,'Données projet'!$E$11+1,1))</f>
        <v>433.03147896464901</v>
      </c>
      <c r="BJ191" s="59">
        <f t="shared" si="146"/>
        <v>419.62680748045614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6.1769460249344181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6.1769460249344181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69.54755199908297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245.99999999999994</v>
      </c>
      <c r="BZ191" s="13">
        <f>BY191*VLOOKUP('Données projet'!$B$12,Paramètres!$A$1:$I$89,3,0)*VLOOKUP('Données projet'!$B$12,Paramètres!$A$1:$I$89,5,0)</f>
        <v>234.09359999999998</v>
      </c>
      <c r="CA191" s="13">
        <f t="shared" si="170"/>
        <v>57.166902703920208</v>
      </c>
      <c r="CB191" s="20">
        <f t="shared" si="171"/>
        <v>507.27870887599425</v>
      </c>
      <c r="CC191" s="59">
        <f t="shared" si="119"/>
        <v>798.95306620596511</v>
      </c>
      <c r="CD191" s="59">
        <f ca="1">AVERAGE(OFFSET($CC$3,0,0,'Données projet'!$E$12+1,1))-AVERAGE(OFFSET($H$3,0,0,'Données projet'!$E$12+1,1))</f>
        <v>464.14483532651036</v>
      </c>
      <c r="CE191" s="59">
        <f t="shared" si="148"/>
        <v>478.54999024966878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18.370112433741529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18.370112433741529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69.54755199908297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249.0000000000002</v>
      </c>
      <c r="CU191" s="17">
        <f>CT191*VLOOKUP('Données projet'!$B$13,Paramètres!$A$1:$I$89,3,0)*VLOOKUP('Données projet'!$B$13,Paramètres!$A$1:$I$89,5,0)</f>
        <v>217.52640000000019</v>
      </c>
      <c r="CV191" s="13">
        <f t="shared" si="173"/>
        <v>53.576907690651304</v>
      </c>
      <c r="CW191" s="20">
        <f t="shared" si="174"/>
        <v>472.17159422788467</v>
      </c>
      <c r="CX191" s="59">
        <f t="shared" si="122"/>
        <v>763.84595155785553</v>
      </c>
      <c r="CY191" s="59">
        <f ca="1">AVERAGE(OFFSET($CX$3,0,0,'Données projet'!$E$13+1,1))-AVERAGE(OFFSET($H$3,0,0,'Données projet'!$E$13+1,1))</f>
        <v>331.14297110116479</v>
      </c>
      <c r="CZ191" s="59">
        <f t="shared" si="150"/>
        <v>397.33434551047685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6.0344303168582512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6.0344303168582512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69.54755199908297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255.00000000000006</v>
      </c>
      <c r="DP191" s="17">
        <f>DO191*VLOOKUP('Données projet'!$B$14,Paramètres!$A$1:$I$89,3,0)*VLOOKUP('Données projet'!$B$14,Paramètres!$A$1:$I$89,5,0)</f>
        <v>186.96600000000004</v>
      </c>
      <c r="DQ191" s="13">
        <f t="shared" si="176"/>
        <v>46.868551400324648</v>
      </c>
      <c r="DR191" s="20">
        <f t="shared" si="177"/>
        <v>407.26184368889881</v>
      </c>
      <c r="DS191" s="59">
        <f t="shared" si="125"/>
        <v>698.93620101886972</v>
      </c>
      <c r="DT191" s="59">
        <f ca="1">AVERAGE(OFFSET($DS$3,0,0,'Données projet'!$E$14+1,1))-AVERAGE(OFFSET($H$3,0,0,'Données projet'!$E$14+1,1))</f>
        <v>245.16221536020706</v>
      </c>
      <c r="DU191" s="59">
        <f t="shared" si="152"/>
        <v>222.86730804976878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0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69.54755199908297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319</v>
      </c>
      <c r="EK191" s="17">
        <f>EJ191*VLOOKUP('Données projet'!$B$15,Paramètres!$A$1:$I$89,3,0)*VLOOKUP('Données projet'!$B$15,Paramètres!$A$1:$I$89,5,0)</f>
        <v>253.79640000000001</v>
      </c>
      <c r="EL191" s="13">
        <f t="shared" si="179"/>
        <v>61.39816832228076</v>
      </c>
      <c r="EM191" s="20">
        <f t="shared" si="180"/>
        <v>548.96387316130563</v>
      </c>
      <c r="EN191" s="59">
        <f t="shared" si="128"/>
        <v>840.63823049127654</v>
      </c>
      <c r="EO191" s="59">
        <f ca="1">AVERAGE(OFFSET($EN$3,0,0,'Données projet'!$E$15+1,1))-AVERAGE(OFFSET($H$3,0,0,'Données projet'!$E$15+1,1))</f>
        <v>364.9836612099819</v>
      </c>
      <c r="EP191" s="59">
        <f t="shared" si="154"/>
        <v>354.75746837578413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6.262672582669814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6.262672582669814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69.54755199908297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69.54755199908297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69.54755199908297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2.4290000000000003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8.9063333333333343</v>
      </c>
      <c r="H192" s="66">
        <f t="shared" si="110"/>
        <v>221.04133333333334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69.555400960376687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306.99999999999994</v>
      </c>
      <c r="O192" s="13">
        <f>N192*VLOOKUP('Données projet'!$B$9,Paramètres!$A$1:$I$89,3,0)*VLOOKUP('Données projet'!$B$9,Paramètres!$A$1:$I$89,5,0)</f>
        <v>277.77359999999993</v>
      </c>
      <c r="P192" s="13">
        <f t="shared" si="141"/>
        <v>66.496288176842356</v>
      </c>
      <c r="Q192" s="20">
        <f t="shared" si="162"/>
        <v>599.60338857466706</v>
      </c>
      <c r="R192" s="59">
        <f t="shared" si="109"/>
        <v>891.30652542938151</v>
      </c>
      <c r="S192" s="59">
        <f ca="1">AVERAGE(OFFSET($R$3,0,0,'Données projet'!$E$9+1,1))-AVERAGE(OFFSET($H$3,0,0,'Données projet'!$E$9+1,1))</f>
        <v>455.60094939086878</v>
      </c>
      <c r="T192" s="59">
        <f t="shared" si="142"/>
        <v>287.49979934947112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23.118464273458635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23.118464273458635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69.555400960376687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349.00000000000017</v>
      </c>
      <c r="AJ192" s="13">
        <f>AI192*VLOOKUP('Données projet'!$B$10,Paramètres!$A$1:$I$89,3,0)*VLOOKUP('Données projet'!$B$10,Paramètres!$A$1:$I$89,5,0)</f>
        <v>272.22000000000014</v>
      </c>
      <c r="AK192" s="13">
        <f t="shared" si="164"/>
        <v>65.320184547527205</v>
      </c>
      <c r="AL192" s="20">
        <f t="shared" si="165"/>
        <v>587.88248808694345</v>
      </c>
      <c r="AM192" s="59">
        <f t="shared" si="113"/>
        <v>879.5856249416579</v>
      </c>
      <c r="AN192" s="59">
        <f ca="1">AVERAGE(OFFSET($AM$3,0,0,'Données projet'!$E$10+1,1))-AVERAGE(OFFSET($H$3,0,0,'Données projet'!$E$10+1,1))</f>
        <v>369.26509132111897</v>
      </c>
      <c r="AO192" s="59">
        <f t="shared" si="144"/>
        <v>350.51628439233525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8.2105531802493505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8.2105531802493505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69.555400960376687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319</v>
      </c>
      <c r="BE192" s="13">
        <f>BD192*VLOOKUP('Données projet'!$B$11,Paramètres!$A$1:$I$89,3,0)*VLOOKUP('Données projet'!$B$11,Paramètres!$A$1:$I$89,5,0)</f>
        <v>308.53680000000003</v>
      </c>
      <c r="BF192" s="13">
        <f t="shared" si="167"/>
        <v>72.963171684496103</v>
      </c>
      <c r="BG192" s="20">
        <f t="shared" si="168"/>
        <v>664.4457840171641</v>
      </c>
      <c r="BH192" s="59">
        <f t="shared" si="116"/>
        <v>956.14892087187854</v>
      </c>
      <c r="BI192" s="59">
        <f ca="1">AVERAGE(OFFSET($BH$3,0,0,'Données projet'!$E$11+1,1))-AVERAGE(OFFSET($H$3,0,0,'Données projet'!$E$11+1,1))</f>
        <v>433.03147896464901</v>
      </c>
      <c r="BJ192" s="59">
        <f t="shared" si="146"/>
        <v>419.62680748045614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6.055819880950513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6.055819880950513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69.555400960376687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245.99999999999994</v>
      </c>
      <c r="BZ192" s="13">
        <f>BY192*VLOOKUP('Données projet'!$B$12,Paramètres!$A$1:$I$89,3,0)*VLOOKUP('Données projet'!$B$12,Paramètres!$A$1:$I$89,5,0)</f>
        <v>234.09359999999998</v>
      </c>
      <c r="CA192" s="13">
        <f t="shared" si="170"/>
        <v>57.166902703920208</v>
      </c>
      <c r="CB192" s="20">
        <f t="shared" si="171"/>
        <v>507.27870887599425</v>
      </c>
      <c r="CC192" s="59">
        <f t="shared" si="119"/>
        <v>798.98184573070876</v>
      </c>
      <c r="CD192" s="59">
        <f ca="1">AVERAGE(OFFSET($CC$3,0,0,'Données projet'!$E$12+1,1))-AVERAGE(OFFSET($H$3,0,0,'Données projet'!$E$12+1,1))</f>
        <v>464.14483532651036</v>
      </c>
      <c r="CE192" s="59">
        <f t="shared" si="148"/>
        <v>478.54999024966878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18.009885733578074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18.009885733578074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69.555400960376687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249.0000000000002</v>
      </c>
      <c r="CU192" s="17">
        <f>CT192*VLOOKUP('Données projet'!$B$13,Paramètres!$A$1:$I$89,3,0)*VLOOKUP('Données projet'!$B$13,Paramètres!$A$1:$I$89,5,0)</f>
        <v>217.52640000000019</v>
      </c>
      <c r="CV192" s="13">
        <f t="shared" si="173"/>
        <v>53.576907690651304</v>
      </c>
      <c r="CW192" s="20">
        <f t="shared" si="174"/>
        <v>472.17159422788467</v>
      </c>
      <c r="CX192" s="59">
        <f t="shared" si="122"/>
        <v>763.87473108259917</v>
      </c>
      <c r="CY192" s="59">
        <f ca="1">AVERAGE(OFFSET($CX$3,0,0,'Données projet'!$E$13+1,1))-AVERAGE(OFFSET($H$3,0,0,'Données projet'!$E$13+1,1))</f>
        <v>331.14297110116479</v>
      </c>
      <c r="CZ192" s="59">
        <f t="shared" si="150"/>
        <v>397.33434551047685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5.9160988189837216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5.9160988189837216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69.555400960376687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255.00000000000006</v>
      </c>
      <c r="DP192" s="17">
        <f>DO192*VLOOKUP('Données projet'!$B$14,Paramètres!$A$1:$I$89,3,0)*VLOOKUP('Données projet'!$B$14,Paramètres!$A$1:$I$89,5,0)</f>
        <v>186.96600000000004</v>
      </c>
      <c r="DQ192" s="13">
        <f t="shared" si="176"/>
        <v>46.868551400324648</v>
      </c>
      <c r="DR192" s="20">
        <f t="shared" si="177"/>
        <v>407.26184368889881</v>
      </c>
      <c r="DS192" s="59">
        <f t="shared" si="125"/>
        <v>698.96498054361336</v>
      </c>
      <c r="DT192" s="59">
        <f ca="1">AVERAGE(OFFSET($DS$3,0,0,'Données projet'!$E$14+1,1))-AVERAGE(OFFSET($H$3,0,0,'Données projet'!$E$14+1,1))</f>
        <v>245.16221536020706</v>
      </c>
      <c r="DU192" s="59">
        <f t="shared" si="152"/>
        <v>222.86730804976878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0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69.555400960376687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319</v>
      </c>
      <c r="EK192" s="17">
        <f>EJ192*VLOOKUP('Données projet'!$B$15,Paramètres!$A$1:$I$89,3,0)*VLOOKUP('Données projet'!$B$15,Paramètres!$A$1:$I$89,5,0)</f>
        <v>253.79640000000001</v>
      </c>
      <c r="EL192" s="13">
        <f t="shared" si="179"/>
        <v>61.39816832228076</v>
      </c>
      <c r="EM192" s="20">
        <f t="shared" si="180"/>
        <v>548.96387316130563</v>
      </c>
      <c r="EN192" s="59">
        <f t="shared" si="128"/>
        <v>840.66701001602019</v>
      </c>
      <c r="EO192" s="59">
        <f ca="1">AVERAGE(OFFSET($EN$3,0,0,'Données projet'!$E$15+1,1))-AVERAGE(OFFSET($H$3,0,0,'Données projet'!$E$15+1,1))</f>
        <v>364.9836612099819</v>
      </c>
      <c r="EP192" s="59">
        <f t="shared" si="154"/>
        <v>354.75746837578413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6.1398653931767555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6.1398653931767555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69.555400960376687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69.555400960376687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69.555400960376687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2.4290000000000003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8.9063333333333343</v>
      </c>
      <c r="H193" s="66">
        <f t="shared" si="110"/>
        <v>221.04133333333334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69.563113759739593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306.99999999999994</v>
      </c>
      <c r="O193" s="13">
        <f>N193*VLOOKUP('Données projet'!$B$9,Paramètres!$A$1:$I$89,3,0)*VLOOKUP('Données projet'!$B$9,Paramètres!$A$1:$I$89,5,0)</f>
        <v>277.77359999999993</v>
      </c>
      <c r="P193" s="13">
        <f t="shared" si="141"/>
        <v>66.496288176842356</v>
      </c>
      <c r="Q193" s="20">
        <f t="shared" si="162"/>
        <v>599.60338857466706</v>
      </c>
      <c r="R193" s="59">
        <f t="shared" si="109"/>
        <v>891.33480569371227</v>
      </c>
      <c r="S193" s="59">
        <f ca="1">AVERAGE(OFFSET($R$3,0,0,'Données projet'!$E$9+1,1))-AVERAGE(OFFSET($H$3,0,0,'Données projet'!$E$9+1,1))</f>
        <v>455.60094939086878</v>
      </c>
      <c r="T193" s="59">
        <f t="shared" si="142"/>
        <v>287.49979934947112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22.665125289926973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22.665125289926973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69.563113759739593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349.00000000000017</v>
      </c>
      <c r="AJ193" s="13">
        <f>AI193*VLOOKUP('Données projet'!$B$10,Paramètres!$A$1:$I$89,3,0)*VLOOKUP('Données projet'!$B$10,Paramètres!$A$1:$I$89,5,0)</f>
        <v>272.22000000000014</v>
      </c>
      <c r="AK193" s="13">
        <f t="shared" si="164"/>
        <v>65.320184547527205</v>
      </c>
      <c r="AL193" s="20">
        <f t="shared" si="165"/>
        <v>587.88248808694345</v>
      </c>
      <c r="AM193" s="59">
        <f t="shared" si="113"/>
        <v>879.61390520598866</v>
      </c>
      <c r="AN193" s="59">
        <f ca="1">AVERAGE(OFFSET($AM$3,0,0,'Données projet'!$E$10+1,1))-AVERAGE(OFFSET($H$3,0,0,'Données projet'!$E$10+1,1))</f>
        <v>369.26509132111897</v>
      </c>
      <c r="AO193" s="59">
        <f t="shared" si="144"/>
        <v>350.51628439233525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8.0495492403276074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8.0495492403276074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69.563113759739593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319</v>
      </c>
      <c r="BE193" s="13">
        <f>BD193*VLOOKUP('Données projet'!$B$11,Paramètres!$A$1:$I$89,3,0)*VLOOKUP('Données projet'!$B$11,Paramètres!$A$1:$I$89,5,0)</f>
        <v>308.53680000000003</v>
      </c>
      <c r="BF193" s="13">
        <f t="shared" si="167"/>
        <v>72.963171684496103</v>
      </c>
      <c r="BG193" s="20">
        <f t="shared" si="168"/>
        <v>664.4457840171641</v>
      </c>
      <c r="BH193" s="59">
        <f t="shared" si="116"/>
        <v>956.17720113620931</v>
      </c>
      <c r="BI193" s="59">
        <f ca="1">AVERAGE(OFFSET($BH$3,0,0,'Données projet'!$E$11+1,1))-AVERAGE(OFFSET($H$3,0,0,'Données projet'!$E$11+1,1))</f>
        <v>433.03147896464901</v>
      </c>
      <c r="BJ193" s="59">
        <f t="shared" si="146"/>
        <v>419.62680748045614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5.9370689467704798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5.9370689467704798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69.563113759739593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245.99999999999994</v>
      </c>
      <c r="BZ193" s="13">
        <f>BY193*VLOOKUP('Données projet'!$B$12,Paramètres!$A$1:$I$89,3,0)*VLOOKUP('Données projet'!$B$12,Paramètres!$A$1:$I$89,5,0)</f>
        <v>234.09359999999998</v>
      </c>
      <c r="CA193" s="13">
        <f t="shared" si="170"/>
        <v>57.166902703920208</v>
      </c>
      <c r="CB193" s="20">
        <f t="shared" si="171"/>
        <v>507.27870887599425</v>
      </c>
      <c r="CC193" s="59">
        <f t="shared" si="119"/>
        <v>799.0101259950394</v>
      </c>
      <c r="CD193" s="59">
        <f ca="1">AVERAGE(OFFSET($CC$3,0,0,'Données projet'!$E$12+1,1))-AVERAGE(OFFSET($H$3,0,0,'Données projet'!$E$12+1,1))</f>
        <v>464.14483532651036</v>
      </c>
      <c r="CE193" s="59">
        <f t="shared" si="148"/>
        <v>478.54999024966878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17.65672285928823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17.65672285928823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69.563113759739593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249.0000000000002</v>
      </c>
      <c r="CU193" s="17">
        <f>CT193*VLOOKUP('Données projet'!$B$13,Paramètres!$A$1:$I$89,3,0)*VLOOKUP('Données projet'!$B$13,Paramètres!$A$1:$I$89,5,0)</f>
        <v>217.52640000000019</v>
      </c>
      <c r="CV193" s="13">
        <f t="shared" si="173"/>
        <v>53.576907690651304</v>
      </c>
      <c r="CW193" s="20">
        <f t="shared" si="174"/>
        <v>472.17159422788467</v>
      </c>
      <c r="CX193" s="59">
        <f t="shared" si="122"/>
        <v>763.90301134692982</v>
      </c>
      <c r="CY193" s="59">
        <f ca="1">AVERAGE(OFFSET($CX$3,0,0,'Données projet'!$E$13+1,1))-AVERAGE(OFFSET($H$3,0,0,'Données projet'!$E$13+1,1))</f>
        <v>331.14297110116479</v>
      </c>
      <c r="CZ193" s="59">
        <f t="shared" si="150"/>
        <v>397.33434551047685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5.8000877296074238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5.8000877296074238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69.563113759739593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255.00000000000006</v>
      </c>
      <c r="DP193" s="17">
        <f>DO193*VLOOKUP('Données projet'!$B$14,Paramètres!$A$1:$I$89,3,0)*VLOOKUP('Données projet'!$B$14,Paramètres!$A$1:$I$89,5,0)</f>
        <v>186.96600000000004</v>
      </c>
      <c r="DQ193" s="13">
        <f t="shared" si="176"/>
        <v>46.868551400324648</v>
      </c>
      <c r="DR193" s="20">
        <f t="shared" si="177"/>
        <v>407.26184368889881</v>
      </c>
      <c r="DS193" s="59">
        <f t="shared" si="125"/>
        <v>698.9932608079439</v>
      </c>
      <c r="DT193" s="59">
        <f ca="1">AVERAGE(OFFSET($DS$3,0,0,'Données projet'!$E$14+1,1))-AVERAGE(OFFSET($H$3,0,0,'Données projet'!$E$14+1,1))</f>
        <v>245.16221536020706</v>
      </c>
      <c r="DU193" s="59">
        <f t="shared" si="152"/>
        <v>222.86730804976878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0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69.563113759739593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319</v>
      </c>
      <c r="EK193" s="17">
        <f>EJ193*VLOOKUP('Données projet'!$B$15,Paramètres!$A$1:$I$89,3,0)*VLOOKUP('Données projet'!$B$15,Paramètres!$A$1:$I$89,5,0)</f>
        <v>253.79640000000001</v>
      </c>
      <c r="EL193" s="13">
        <f t="shared" si="179"/>
        <v>61.39816832228076</v>
      </c>
      <c r="EM193" s="20">
        <f t="shared" si="180"/>
        <v>548.96387316130563</v>
      </c>
      <c r="EN193" s="59">
        <f t="shared" si="128"/>
        <v>840.69529028035072</v>
      </c>
      <c r="EO193" s="59">
        <f ca="1">AVERAGE(OFFSET($EN$3,0,0,'Données projet'!$E$15+1,1))-AVERAGE(OFFSET($H$3,0,0,'Données projet'!$E$15+1,1))</f>
        <v>364.9836612099819</v>
      </c>
      <c r="EP193" s="59">
        <f t="shared" si="154"/>
        <v>354.75746837578413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6.0194663777646662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6.0194663777646662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69.563113759739593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69.563113759739593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69.563113759739593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2.4290000000000003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8.9063333333333343</v>
      </c>
      <c r="H194" s="66">
        <f t="shared" si="110"/>
        <v>221.04133333333334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69.570692759276795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306.99999999999994</v>
      </c>
      <c r="O194" s="13">
        <f>N194*VLOOKUP('Données projet'!$B$9,Paramètres!$A$1:$I$89,3,0)*VLOOKUP('Données projet'!$B$9,Paramètres!$A$1:$I$89,5,0)</f>
        <v>277.77359999999993</v>
      </c>
      <c r="P194" s="13">
        <f t="shared" si="141"/>
        <v>66.496288176842356</v>
      </c>
      <c r="Q194" s="20">
        <f t="shared" si="162"/>
        <v>599.60338857466706</v>
      </c>
      <c r="R194" s="59">
        <f t="shared" si="109"/>
        <v>891.36259535868203</v>
      </c>
      <c r="S194" s="59">
        <f ca="1">AVERAGE(OFFSET($R$3,0,0,'Données projet'!$E$9+1,1))-AVERAGE(OFFSET($H$3,0,0,'Données projet'!$E$9+1,1))</f>
        <v>455.60094939086878</v>
      </c>
      <c r="T194" s="59">
        <f t="shared" si="142"/>
        <v>287.49979934947112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22.220676007352889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22.220676007352889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69.570692759276795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349.00000000000017</v>
      </c>
      <c r="AJ194" s="13">
        <f>AI194*VLOOKUP('Données projet'!$B$10,Paramètres!$A$1:$I$89,3,0)*VLOOKUP('Données projet'!$B$10,Paramètres!$A$1:$I$89,5,0)</f>
        <v>272.22000000000014</v>
      </c>
      <c r="AK194" s="13">
        <f t="shared" si="164"/>
        <v>65.320184547527205</v>
      </c>
      <c r="AL194" s="20">
        <f t="shared" si="165"/>
        <v>587.88248808694345</v>
      </c>
      <c r="AM194" s="59">
        <f t="shared" si="113"/>
        <v>879.64169487095842</v>
      </c>
      <c r="AN194" s="59">
        <f ca="1">AVERAGE(OFFSET($AM$3,0,0,'Données projet'!$E$10+1,1))-AVERAGE(OFFSET($H$3,0,0,'Données projet'!$E$10+1,1))</f>
        <v>369.26509132111897</v>
      </c>
      <c r="AO194" s="59">
        <f t="shared" si="144"/>
        <v>350.51628439233525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7.8917024894650227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7.8917024894650227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69.570692759276795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319</v>
      </c>
      <c r="BE194" s="13">
        <f>BD194*VLOOKUP('Données projet'!$B$11,Paramètres!$A$1:$I$89,3,0)*VLOOKUP('Données projet'!$B$11,Paramètres!$A$1:$I$89,5,0)</f>
        <v>308.53680000000003</v>
      </c>
      <c r="BF194" s="13">
        <f t="shared" si="167"/>
        <v>72.963171684496103</v>
      </c>
      <c r="BG194" s="20">
        <f t="shared" si="168"/>
        <v>664.4457840171641</v>
      </c>
      <c r="BH194" s="59">
        <f t="shared" si="116"/>
        <v>956.20499080117906</v>
      </c>
      <c r="BI194" s="59">
        <f ca="1">AVERAGE(OFFSET($BH$3,0,0,'Données projet'!$E$11+1,1))-AVERAGE(OFFSET($H$3,0,0,'Données projet'!$E$11+1,1))</f>
        <v>433.03147896464901</v>
      </c>
      <c r="BJ194" s="59">
        <f t="shared" si="146"/>
        <v>419.62680748045614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5.8206466459787993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5.8206466459787993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69.570692759276795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245.99999999999994</v>
      </c>
      <c r="BZ194" s="13">
        <f>BY194*VLOOKUP('Données projet'!$B$12,Paramètres!$A$1:$I$89,3,0)*VLOOKUP('Données projet'!$B$12,Paramètres!$A$1:$I$89,5,0)</f>
        <v>234.09359999999998</v>
      </c>
      <c r="CA194" s="13">
        <f t="shared" si="170"/>
        <v>57.166902703920208</v>
      </c>
      <c r="CB194" s="20">
        <f t="shared" si="171"/>
        <v>507.27870887599425</v>
      </c>
      <c r="CC194" s="59">
        <f t="shared" si="119"/>
        <v>799.03791566000916</v>
      </c>
      <c r="CD194" s="59">
        <f ca="1">AVERAGE(OFFSET($CC$3,0,0,'Données projet'!$E$12+1,1))-AVERAGE(OFFSET($H$3,0,0,'Données projet'!$E$12+1,1))</f>
        <v>464.14483532651036</v>
      </c>
      <c r="CE194" s="59">
        <f t="shared" si="148"/>
        <v>478.54999024966878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17.310485293555129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17.310485293555129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69.570692759276795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249.0000000000002</v>
      </c>
      <c r="CU194" s="17">
        <f>CT194*VLOOKUP('Données projet'!$B$13,Paramètres!$A$1:$I$89,3,0)*VLOOKUP('Données projet'!$B$13,Paramètres!$A$1:$I$89,5,0)</f>
        <v>217.52640000000019</v>
      </c>
      <c r="CV194" s="13">
        <f t="shared" si="173"/>
        <v>53.576907690651304</v>
      </c>
      <c r="CW194" s="20">
        <f t="shared" si="174"/>
        <v>472.17159422788467</v>
      </c>
      <c r="CX194" s="59">
        <f t="shared" si="122"/>
        <v>763.93080101189958</v>
      </c>
      <c r="CY194" s="59">
        <f ca="1">AVERAGE(OFFSET($CX$3,0,0,'Données projet'!$E$13+1,1))-AVERAGE(OFFSET($H$3,0,0,'Données projet'!$E$13+1,1))</f>
        <v>331.14297110116479</v>
      </c>
      <c r="CZ194" s="59">
        <f t="shared" si="150"/>
        <v>397.33434551047685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5.6863515469340182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5.6863515469340182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69.570692759276795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255.00000000000006</v>
      </c>
      <c r="DP194" s="17">
        <f>DO194*VLOOKUP('Données projet'!$B$14,Paramètres!$A$1:$I$89,3,0)*VLOOKUP('Données projet'!$B$14,Paramètres!$A$1:$I$89,5,0)</f>
        <v>186.96600000000004</v>
      </c>
      <c r="DQ194" s="13">
        <f t="shared" si="176"/>
        <v>46.868551400324648</v>
      </c>
      <c r="DR194" s="20">
        <f t="shared" si="177"/>
        <v>407.26184368889881</v>
      </c>
      <c r="DS194" s="59">
        <f t="shared" si="125"/>
        <v>699.02105047291366</v>
      </c>
      <c r="DT194" s="59">
        <f ca="1">AVERAGE(OFFSET($DS$3,0,0,'Données projet'!$E$14+1,1))-AVERAGE(OFFSET($H$3,0,0,'Données projet'!$E$14+1,1))</f>
        <v>245.16221536020706</v>
      </c>
      <c r="DU194" s="59">
        <f t="shared" si="152"/>
        <v>222.86730804976878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0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69.570692759276795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319</v>
      </c>
      <c r="EK194" s="17">
        <f>EJ194*VLOOKUP('Données projet'!$B$15,Paramètres!$A$1:$I$89,3,0)*VLOOKUP('Données projet'!$B$15,Paramètres!$A$1:$I$89,5,0)</f>
        <v>253.79640000000001</v>
      </c>
      <c r="EL194" s="13">
        <f t="shared" si="179"/>
        <v>61.39816832228076</v>
      </c>
      <c r="EM194" s="20">
        <f t="shared" si="180"/>
        <v>548.96387316130563</v>
      </c>
      <c r="EN194" s="59">
        <f t="shared" si="128"/>
        <v>840.72307994532048</v>
      </c>
      <c r="EO194" s="59">
        <f ca="1">AVERAGE(OFFSET($EN$3,0,0,'Données projet'!$E$15+1,1))-AVERAGE(OFFSET($H$3,0,0,'Données projet'!$E$15+1,1))</f>
        <v>364.9836612099819</v>
      </c>
      <c r="EP194" s="59">
        <f t="shared" si="154"/>
        <v>354.75746837578413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5.90142831360866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5.90142831360866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69.570692759276795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69.570692759276795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69.570692759276795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2.4290000000000003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8.9063333333333343</v>
      </c>
      <c r="H195" s="66">
        <f t="shared" si="110"/>
        <v>221.04133333333334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69.578140280116145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306.99999999999994</v>
      </c>
      <c r="O195" s="13">
        <f>N195*VLOOKUP('Données projet'!$B$9,Paramètres!$A$1:$I$89,3,0)*VLOOKUP('Données projet'!$B$9,Paramètres!$A$1:$I$89,5,0)</f>
        <v>277.77359999999993</v>
      </c>
      <c r="P195" s="13">
        <f t="shared" si="141"/>
        <v>66.496288176842356</v>
      </c>
      <c r="Q195" s="20">
        <f t="shared" si="162"/>
        <v>599.60338857466706</v>
      </c>
      <c r="R195" s="59">
        <f t="shared" ref="R195:R203" si="191">Q195+(I195+J195)*44/12</f>
        <v>891.389902935093</v>
      </c>
      <c r="S195" s="59">
        <f ca="1">AVERAGE(OFFSET($R$3,0,0,'Données projet'!$E$9+1,1))-AVERAGE(OFFSET($H$3,0,0,'Données projet'!$E$9+1,1))</f>
        <v>455.60094939086878</v>
      </c>
      <c r="T195" s="59">
        <f t="shared" si="142"/>
        <v>287.49979934947112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21.784942104122788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21.784942104122788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69.578140280116145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349.00000000000017</v>
      </c>
      <c r="AJ195" s="13">
        <f>AI195*VLOOKUP('Données projet'!$B$10,Paramètres!$A$1:$I$89,3,0)*VLOOKUP('Données projet'!$B$10,Paramètres!$A$1:$I$89,5,0)</f>
        <v>272.22000000000014</v>
      </c>
      <c r="AK195" s="13">
        <f t="shared" si="164"/>
        <v>65.320184547527205</v>
      </c>
      <c r="AL195" s="20">
        <f t="shared" si="165"/>
        <v>587.88248808694345</v>
      </c>
      <c r="AM195" s="59">
        <f t="shared" si="113"/>
        <v>879.66900244736939</v>
      </c>
      <c r="AN195" s="59">
        <f ca="1">AVERAGE(OFFSET($AM$3,0,0,'Données projet'!$E$10+1,1))-AVERAGE(OFFSET($H$3,0,0,'Données projet'!$E$10+1,1))</f>
        <v>369.26509132111897</v>
      </c>
      <c r="AO195" s="59">
        <f t="shared" si="144"/>
        <v>350.51628439233525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7.7369510171098419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7.7369510171098419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69.578140280116145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319</v>
      </c>
      <c r="BE195" s="13">
        <f>BD195*VLOOKUP('Données projet'!$B$11,Paramètres!$A$1:$I$89,3,0)*VLOOKUP('Données projet'!$B$11,Paramètres!$A$1:$I$89,5,0)</f>
        <v>308.53680000000003</v>
      </c>
      <c r="BF195" s="13">
        <f t="shared" si="167"/>
        <v>72.963171684496103</v>
      </c>
      <c r="BG195" s="20">
        <f t="shared" si="168"/>
        <v>664.4457840171641</v>
      </c>
      <c r="BH195" s="59">
        <f t="shared" si="116"/>
        <v>956.23229837759004</v>
      </c>
      <c r="BI195" s="59">
        <f ca="1">AVERAGE(OFFSET($BH$3,0,0,'Données projet'!$E$11+1,1))-AVERAGE(OFFSET($H$3,0,0,'Données projet'!$E$11+1,1))</f>
        <v>433.03147896464901</v>
      </c>
      <c r="BJ195" s="59">
        <f t="shared" si="146"/>
        <v>419.62680748045614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5.7065073154950516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5.7065073154950516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69.578140280116145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245.99999999999994</v>
      </c>
      <c r="BZ195" s="13">
        <f>BY195*VLOOKUP('Données projet'!$B$12,Paramètres!$A$1:$I$89,3,0)*VLOOKUP('Données projet'!$B$12,Paramètres!$A$1:$I$89,5,0)</f>
        <v>234.09359999999998</v>
      </c>
      <c r="CA195" s="13">
        <f t="shared" si="170"/>
        <v>57.166902703920208</v>
      </c>
      <c r="CB195" s="20">
        <f t="shared" si="171"/>
        <v>507.27870887599425</v>
      </c>
      <c r="CC195" s="59">
        <f t="shared" si="119"/>
        <v>799.06522323642014</v>
      </c>
      <c r="CD195" s="59">
        <f ca="1">AVERAGE(OFFSET($CC$3,0,0,'Données projet'!$E$12+1,1))-AVERAGE(OFFSET($H$3,0,0,'Données projet'!$E$12+1,1))</f>
        <v>464.14483532651036</v>
      </c>
      <c r="CE195" s="59">
        <f t="shared" si="148"/>
        <v>478.54999024966878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16.971037235301992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16.971037235301992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69.578140280116145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249.0000000000002</v>
      </c>
      <c r="CU195" s="17">
        <f>CT195*VLOOKUP('Données projet'!$B$13,Paramètres!$A$1:$I$89,3,0)*VLOOKUP('Données projet'!$B$13,Paramètres!$A$1:$I$89,5,0)</f>
        <v>217.52640000000019</v>
      </c>
      <c r="CV195" s="13">
        <f t="shared" si="173"/>
        <v>53.576907690651304</v>
      </c>
      <c r="CW195" s="20">
        <f t="shared" si="174"/>
        <v>472.17159422788467</v>
      </c>
      <c r="CX195" s="59">
        <f t="shared" si="122"/>
        <v>763.95810858831055</v>
      </c>
      <c r="CY195" s="59">
        <f ca="1">AVERAGE(OFFSET($CX$3,0,0,'Données projet'!$E$13+1,1))-AVERAGE(OFFSET($H$3,0,0,'Données projet'!$E$13+1,1))</f>
        <v>331.14297110116479</v>
      </c>
      <c r="CZ195" s="59">
        <f t="shared" si="150"/>
        <v>397.33434551047685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5.5748456614306168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5.5748456614306168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69.578140280116145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255.00000000000006</v>
      </c>
      <c r="DP195" s="17">
        <f>DO195*VLOOKUP('Données projet'!$B$14,Paramètres!$A$1:$I$89,3,0)*VLOOKUP('Données projet'!$B$14,Paramètres!$A$1:$I$89,5,0)</f>
        <v>186.96600000000004</v>
      </c>
      <c r="DQ195" s="13">
        <f t="shared" si="176"/>
        <v>46.868551400324648</v>
      </c>
      <c r="DR195" s="20">
        <f t="shared" si="177"/>
        <v>407.26184368889881</v>
      </c>
      <c r="DS195" s="59">
        <f t="shared" si="125"/>
        <v>699.04835804932463</v>
      </c>
      <c r="DT195" s="59">
        <f ca="1">AVERAGE(OFFSET($DS$3,0,0,'Données projet'!$E$14+1,1))-AVERAGE(OFFSET($H$3,0,0,'Données projet'!$E$14+1,1))</f>
        <v>245.16221536020706</v>
      </c>
      <c r="DU195" s="59">
        <f t="shared" si="152"/>
        <v>222.86730804976878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0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69.578140280116145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319</v>
      </c>
      <c r="EK195" s="17">
        <f>EJ195*VLOOKUP('Données projet'!$B$15,Paramètres!$A$1:$I$89,3,0)*VLOOKUP('Données projet'!$B$15,Paramètres!$A$1:$I$89,5,0)</f>
        <v>253.79640000000001</v>
      </c>
      <c r="EL195" s="13">
        <f t="shared" si="179"/>
        <v>61.39816832228076</v>
      </c>
      <c r="EM195" s="20">
        <f t="shared" si="180"/>
        <v>548.96387316130563</v>
      </c>
      <c r="EN195" s="59">
        <f t="shared" si="128"/>
        <v>840.75038752173145</v>
      </c>
      <c r="EO195" s="59">
        <f ca="1">AVERAGE(OFFSET($EN$3,0,0,'Données projet'!$E$15+1,1))-AVERAGE(OFFSET($H$3,0,0,'Données projet'!$E$15+1,1))</f>
        <v>364.9836612099819</v>
      </c>
      <c r="EP195" s="59">
        <f t="shared" si="154"/>
        <v>354.75746837578413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5.7857049038946426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5.7857049038946426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69.578140280116145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69.578140280116145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69.578140280116145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2.4290000000000003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8.9063333333333343</v>
      </c>
      <c r="H196" s="66">
        <f t="shared" ref="H196:H203" si="192">(B196+E196+F196)*44/12+(C196+D196)*0.475*44/12</f>
        <v>221.04133333333334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69.585458603119093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306.99999999999994</v>
      </c>
      <c r="O196" s="13">
        <f>N196*VLOOKUP('Données projet'!$B$9,Paramètres!$A$1:$I$89,3,0)*VLOOKUP('Données projet'!$B$9,Paramètres!$A$1:$I$89,5,0)</f>
        <v>277.77359999999993</v>
      </c>
      <c r="P196" s="13">
        <f t="shared" si="141"/>
        <v>66.496288176842356</v>
      </c>
      <c r="Q196" s="20">
        <f t="shared" si="162"/>
        <v>599.60338857466706</v>
      </c>
      <c r="R196" s="59">
        <f t="shared" si="191"/>
        <v>891.41673678610368</v>
      </c>
      <c r="S196" s="59">
        <f ca="1">AVERAGE(OFFSET($R$3,0,0,'Données projet'!$E$9+1,1))-AVERAGE(OFFSET($H$3,0,0,'Données projet'!$E$9+1,1))</f>
        <v>455.60094939086878</v>
      </c>
      <c r="T196" s="59">
        <f t="shared" si="142"/>
        <v>287.49979934947112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21.357752676963592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21.357752676963592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69.585458603119093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349.00000000000017</v>
      </c>
      <c r="AJ196" s="13">
        <f>AI196*VLOOKUP('Données projet'!$B$10,Paramètres!$A$1:$I$89,3,0)*VLOOKUP('Données projet'!$B$10,Paramètres!$A$1:$I$89,5,0)</f>
        <v>272.22000000000014</v>
      </c>
      <c r="AK196" s="13">
        <f t="shared" si="164"/>
        <v>65.320184547527205</v>
      </c>
      <c r="AL196" s="20">
        <f t="shared" si="165"/>
        <v>587.88248808694345</v>
      </c>
      <c r="AM196" s="59">
        <f t="shared" ref="AM196:AM203" si="193">AL196+(AD196+AE196)*44/12</f>
        <v>879.69583629838007</v>
      </c>
      <c r="AN196" s="59">
        <f ca="1">AVERAGE(OFFSET($AM$3,0,0,'Données projet'!$E$10+1,1))-AVERAGE(OFFSET($H$3,0,0,'Données projet'!$E$10+1,1))</f>
        <v>369.26509132111897</v>
      </c>
      <c r="AO196" s="59">
        <f t="shared" si="144"/>
        <v>350.51628439233525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7.5852341267384684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7.5852341267384684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69.585458603119093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319</v>
      </c>
      <c r="BE196" s="13">
        <f>BD196*VLOOKUP('Données projet'!$B$11,Paramètres!$A$1:$I$89,3,0)*VLOOKUP('Données projet'!$B$11,Paramètres!$A$1:$I$89,5,0)</f>
        <v>308.53680000000003</v>
      </c>
      <c r="BF196" s="13">
        <f t="shared" si="167"/>
        <v>72.963171684496103</v>
      </c>
      <c r="BG196" s="20">
        <f t="shared" si="168"/>
        <v>664.4457840171641</v>
      </c>
      <c r="BH196" s="59">
        <f t="shared" ref="BH196:BH203" si="194">BG196+(AY196+AZ196)*44/12</f>
        <v>956.25913222860072</v>
      </c>
      <c r="BI196" s="59">
        <f ca="1">AVERAGE(OFFSET($BH$3,0,0,'Données projet'!$E$11+1,1))-AVERAGE(OFFSET($H$3,0,0,'Données projet'!$E$11+1,1))</f>
        <v>433.03147896464901</v>
      </c>
      <c r="BJ196" s="59">
        <f t="shared" si="146"/>
        <v>419.62680748045614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5.594606187663973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5.594606187663973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69.585458603119093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245.99999999999994</v>
      </c>
      <c r="BZ196" s="13">
        <f>BY196*VLOOKUP('Données projet'!$B$12,Paramètres!$A$1:$I$89,3,0)*VLOOKUP('Données projet'!$B$12,Paramètres!$A$1:$I$89,5,0)</f>
        <v>234.09359999999998</v>
      </c>
      <c r="CA196" s="13">
        <f t="shared" si="170"/>
        <v>57.166902703920208</v>
      </c>
      <c r="CB196" s="20">
        <f t="shared" si="171"/>
        <v>507.27870887599425</v>
      </c>
      <c r="CC196" s="59">
        <f t="shared" ref="CC196:CC203" si="195">CB196+(BT196+BU196)*44/12</f>
        <v>799.09205708743093</v>
      </c>
      <c r="CD196" s="59">
        <f ca="1">AVERAGE(OFFSET($CC$3,0,0,'Données projet'!$E$12+1,1))-AVERAGE(OFFSET($H$3,0,0,'Données projet'!$E$12+1,1))</f>
        <v>464.14483532651036</v>
      </c>
      <c r="CE196" s="59">
        <f t="shared" si="148"/>
        <v>478.54999024966878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16.638245546428326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16.638245546428326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69.585458603119093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249.0000000000002</v>
      </c>
      <c r="CU196" s="17">
        <f>CT196*VLOOKUP('Données projet'!$B$13,Paramètres!$A$1:$I$89,3,0)*VLOOKUP('Données projet'!$B$13,Paramètres!$A$1:$I$89,5,0)</f>
        <v>217.52640000000019</v>
      </c>
      <c r="CV196" s="13">
        <f t="shared" si="173"/>
        <v>53.576907690651304</v>
      </c>
      <c r="CW196" s="20">
        <f t="shared" si="174"/>
        <v>472.17159422788467</v>
      </c>
      <c r="CX196" s="59">
        <f t="shared" ref="CX196:CX203" si="196">CW196+(CO196+CP196)*44/12</f>
        <v>763.98494243932134</v>
      </c>
      <c r="CY196" s="59">
        <f ca="1">AVERAGE(OFFSET($CX$3,0,0,'Données projet'!$E$13+1,1))-AVERAGE(OFFSET($H$3,0,0,'Données projet'!$E$13+1,1))</f>
        <v>331.14297110116479</v>
      </c>
      <c r="CZ196" s="59">
        <f t="shared" si="150"/>
        <v>397.33434551047685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5.4655263383300623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5.4655263383300623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69.585458603119093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255.00000000000006</v>
      </c>
      <c r="DP196" s="17">
        <f>DO196*VLOOKUP('Données projet'!$B$14,Paramètres!$A$1:$I$89,3,0)*VLOOKUP('Données projet'!$B$14,Paramètres!$A$1:$I$89,5,0)</f>
        <v>186.96600000000004</v>
      </c>
      <c r="DQ196" s="13">
        <f t="shared" si="176"/>
        <v>46.868551400324648</v>
      </c>
      <c r="DR196" s="20">
        <f t="shared" si="177"/>
        <v>407.26184368889881</v>
      </c>
      <c r="DS196" s="59">
        <f t="shared" ref="DS196:DS203" si="197">DR196+(DJ196+DK196)*44/12</f>
        <v>699.07519190033554</v>
      </c>
      <c r="DT196" s="59">
        <f ca="1">AVERAGE(OFFSET($DS$3,0,0,'Données projet'!$E$14+1,1))-AVERAGE(OFFSET($H$3,0,0,'Données projet'!$E$14+1,1))</f>
        <v>245.16221536020706</v>
      </c>
      <c r="DU196" s="59">
        <f t="shared" si="152"/>
        <v>222.86730804976878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0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69.585458603119093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319</v>
      </c>
      <c r="EK196" s="17">
        <f>EJ196*VLOOKUP('Données projet'!$B$15,Paramètres!$A$1:$I$89,3,0)*VLOOKUP('Données projet'!$B$15,Paramètres!$A$1:$I$89,5,0)</f>
        <v>253.79640000000001</v>
      </c>
      <c r="EL196" s="13">
        <f t="shared" si="179"/>
        <v>61.39816832228076</v>
      </c>
      <c r="EM196" s="20">
        <f t="shared" si="180"/>
        <v>548.96387316130563</v>
      </c>
      <c r="EN196" s="59">
        <f t="shared" ref="EN196:EN203" si="198">EM196+(EE196+EF196)*44/12</f>
        <v>840.77722137274236</v>
      </c>
      <c r="EO196" s="59">
        <f ca="1">AVERAGE(OFFSET($EN$3,0,0,'Données projet'!$E$15+1,1))-AVERAGE(OFFSET($H$3,0,0,'Données projet'!$E$15+1,1))</f>
        <v>364.9836612099819</v>
      </c>
      <c r="EP196" s="59">
        <f t="shared" si="154"/>
        <v>354.75746837578413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5.6722507596608072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5.6722507596608072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69.585458603119093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69.585458603119093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69.585458603119093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2.4290000000000003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8.9063333333333343</v>
      </c>
      <c r="H197" s="66">
        <f t="shared" si="192"/>
        <v>221.04133333333334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69.592649969579256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306.99999999999994</v>
      </c>
      <c r="O197" s="13">
        <f>N197*VLOOKUP('Données projet'!$B$9,Paramètres!$A$1:$I$89,3,0)*VLOOKUP('Données projet'!$B$9,Paramètres!$A$1:$I$89,5,0)</f>
        <v>277.77359999999993</v>
      </c>
      <c r="P197" s="13">
        <f t="shared" ref="P197:P203" si="203">EXP(-1.0587+0.8836*LN(O197)+0.284)</f>
        <v>66.496288176842356</v>
      </c>
      <c r="Q197" s="20">
        <f t="shared" si="162"/>
        <v>599.60338857466706</v>
      </c>
      <c r="R197" s="59">
        <f t="shared" si="191"/>
        <v>891.44310512979109</v>
      </c>
      <c r="S197" s="59">
        <f ca="1">AVERAGE(OFFSET($R$3,0,0,'Données projet'!$E$9+1,1))-AVERAGE(OFFSET($H$3,0,0,'Données projet'!$E$9+1,1))</f>
        <v>455.60094939086878</v>
      </c>
      <c r="T197" s="59">
        <f t="shared" ref="T197:T203" si="204">$T$3</f>
        <v>287.49979934947112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20.938940173911167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20.938940173911167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69.592649969579256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349.00000000000017</v>
      </c>
      <c r="AJ197" s="13">
        <f>AI197*VLOOKUP('Données projet'!$B$10,Paramètres!$A$1:$I$89,3,0)*VLOOKUP('Données projet'!$B$10,Paramètres!$A$1:$I$89,5,0)</f>
        <v>272.22000000000014</v>
      </c>
      <c r="AK197" s="13">
        <f t="shared" si="164"/>
        <v>65.320184547527205</v>
      </c>
      <c r="AL197" s="20">
        <f t="shared" si="165"/>
        <v>587.88248808694345</v>
      </c>
      <c r="AM197" s="59">
        <f t="shared" si="193"/>
        <v>879.72220464206748</v>
      </c>
      <c r="AN197" s="59">
        <f ca="1">AVERAGE(OFFSET($AM$3,0,0,'Données projet'!$E$10+1,1))-AVERAGE(OFFSET($H$3,0,0,'Données projet'!$E$10+1,1))</f>
        <v>369.26509132111897</v>
      </c>
      <c r="AO197" s="59">
        <f t="shared" ref="AO197:AO203" si="205">$AO$3</f>
        <v>350.51628439233525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7.4364923120491122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7.4364923120491122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69.592649969579256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319</v>
      </c>
      <c r="BE197" s="13">
        <f>BD197*VLOOKUP('Données projet'!$B$11,Paramètres!$A$1:$I$89,3,0)*VLOOKUP('Données projet'!$B$11,Paramètres!$A$1:$I$89,5,0)</f>
        <v>308.53680000000003</v>
      </c>
      <c r="BF197" s="13">
        <f t="shared" si="167"/>
        <v>72.963171684496103</v>
      </c>
      <c r="BG197" s="20">
        <f t="shared" si="168"/>
        <v>664.4457840171641</v>
      </c>
      <c r="BH197" s="59">
        <f t="shared" si="194"/>
        <v>956.28550057228813</v>
      </c>
      <c r="BI197" s="59">
        <f ca="1">AVERAGE(OFFSET($BH$3,0,0,'Données projet'!$E$11+1,1))-AVERAGE(OFFSET($H$3,0,0,'Données projet'!$E$11+1,1))</f>
        <v>433.03147896464901</v>
      </c>
      <c r="BJ197" s="59">
        <f t="shared" ref="BJ197:BJ203" si="206">$BJ$3</f>
        <v>419.62680748045614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5.484899372696713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5.484899372696713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69.592649969579256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245.99999999999994</v>
      </c>
      <c r="BZ197" s="13">
        <f>BY197*VLOOKUP('Données projet'!$B$12,Paramètres!$A$1:$I$89,3,0)*VLOOKUP('Données projet'!$B$12,Paramètres!$A$1:$I$89,5,0)</f>
        <v>234.09359999999998</v>
      </c>
      <c r="CA197" s="13">
        <f t="shared" si="170"/>
        <v>57.166902703920208</v>
      </c>
      <c r="CB197" s="20">
        <f t="shared" si="171"/>
        <v>507.27870887599425</v>
      </c>
      <c r="CC197" s="59">
        <f t="shared" si="195"/>
        <v>799.11842543111823</v>
      </c>
      <c r="CD197" s="59">
        <f ca="1">AVERAGE(OFFSET($CC$3,0,0,'Données projet'!$E$12+1,1))-AVERAGE(OFFSET($H$3,0,0,'Données projet'!$E$12+1,1))</f>
        <v>464.14483532651036</v>
      </c>
      <c r="CE197" s="59">
        <f t="shared" ref="CE197:CE203" si="207">$CE$3</f>
        <v>478.54999024966878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16.311979699590587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16.311979699590587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69.592649969579256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249.0000000000002</v>
      </c>
      <c r="CU197" s="17">
        <f>CT197*VLOOKUP('Données projet'!$B$13,Paramètres!$A$1:$I$89,3,0)*VLOOKUP('Données projet'!$B$13,Paramètres!$A$1:$I$89,5,0)</f>
        <v>217.52640000000019</v>
      </c>
      <c r="CV197" s="13">
        <f t="shared" si="173"/>
        <v>53.576907690651304</v>
      </c>
      <c r="CW197" s="20">
        <f t="shared" si="174"/>
        <v>472.17159422788467</v>
      </c>
      <c r="CX197" s="59">
        <f t="shared" si="196"/>
        <v>764.01131078300864</v>
      </c>
      <c r="CY197" s="59">
        <f ca="1">AVERAGE(OFFSET($CX$3,0,0,'Données projet'!$E$13+1,1))-AVERAGE(OFFSET($H$3,0,0,'Données projet'!$E$13+1,1))</f>
        <v>331.14297110116479</v>
      </c>
      <c r="CZ197" s="59">
        <f t="shared" ref="CZ197:CZ203" si="208">$CZ$3</f>
        <v>397.33434551047685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5.3583507004773061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5.3583507004773061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69.592649969579256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255.00000000000006</v>
      </c>
      <c r="DP197" s="17">
        <f>DO197*VLOOKUP('Données projet'!$B$14,Paramètres!$A$1:$I$89,3,0)*VLOOKUP('Données projet'!$B$14,Paramètres!$A$1:$I$89,5,0)</f>
        <v>186.96600000000004</v>
      </c>
      <c r="DQ197" s="13">
        <f t="shared" si="176"/>
        <v>46.868551400324648</v>
      </c>
      <c r="DR197" s="20">
        <f t="shared" si="177"/>
        <v>407.26184368889881</v>
      </c>
      <c r="DS197" s="59">
        <f t="shared" si="197"/>
        <v>699.10156024402272</v>
      </c>
      <c r="DT197" s="59">
        <f ca="1">AVERAGE(OFFSET($DS$3,0,0,'Données projet'!$E$14+1,1))-AVERAGE(OFFSET($H$3,0,0,'Données projet'!$E$14+1,1))</f>
        <v>245.16221536020706</v>
      </c>
      <c r="DU197" s="59">
        <f t="shared" ref="DU197:DU203" si="209">$DU$3</f>
        <v>222.86730804976878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0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69.592649969579256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319</v>
      </c>
      <c r="EK197" s="17">
        <f>EJ197*VLOOKUP('Données projet'!$B$15,Paramètres!$A$1:$I$89,3,0)*VLOOKUP('Données projet'!$B$15,Paramètres!$A$1:$I$89,5,0)</f>
        <v>253.79640000000001</v>
      </c>
      <c r="EL197" s="13">
        <f t="shared" si="179"/>
        <v>61.39816832228076</v>
      </c>
      <c r="EM197" s="20">
        <f t="shared" si="180"/>
        <v>548.96387316130563</v>
      </c>
      <c r="EN197" s="59">
        <f t="shared" si="198"/>
        <v>840.80358971642954</v>
      </c>
      <c r="EO197" s="59">
        <f ca="1">AVERAGE(OFFSET($EN$3,0,0,'Données projet'!$E$15+1,1))-AVERAGE(OFFSET($H$3,0,0,'Données projet'!$E$15+1,1))</f>
        <v>364.9836612099819</v>
      </c>
      <c r="EP197" s="59">
        <f t="shared" ref="EP197:EP203" si="210">$EP$3</f>
        <v>354.75746837578413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5.5610213819952019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5.5610213819952019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69.592649969579256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69.592649969579256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69.592649969579256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2.4290000000000003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8.9063333333333343</v>
      </c>
      <c r="H198" s="66">
        <f t="shared" si="192"/>
        <v>221.04133333333334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69.599716581908822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306.99999999999994</v>
      </c>
      <c r="O198" s="13">
        <f>N198*VLOOKUP('Données projet'!$B$9,Paramètres!$A$1:$I$89,3,0)*VLOOKUP('Données projet'!$B$9,Paramètres!$A$1:$I$89,5,0)</f>
        <v>277.77359999999993</v>
      </c>
      <c r="P198" s="13">
        <f t="shared" si="203"/>
        <v>66.496288176842356</v>
      </c>
      <c r="Q198" s="20">
        <f t="shared" si="162"/>
        <v>599.60338857466706</v>
      </c>
      <c r="R198" s="59">
        <f t="shared" si="191"/>
        <v>891.46901604166601</v>
      </c>
      <c r="S198" s="59">
        <f ca="1">AVERAGE(OFFSET($R$3,0,0,'Données projet'!$E$9+1,1))-AVERAGE(OFFSET($H$3,0,0,'Données projet'!$E$9+1,1))</f>
        <v>455.60094939086878</v>
      </c>
      <c r="T198" s="59">
        <f t="shared" si="204"/>
        <v>287.49979934947112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20.528340328593195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20.528340328593195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69.599716581908822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349.00000000000017</v>
      </c>
      <c r="AJ198" s="13">
        <f>AI198*VLOOKUP('Données projet'!$B$10,Paramètres!$A$1:$I$89,3,0)*VLOOKUP('Données projet'!$B$10,Paramètres!$A$1:$I$89,5,0)</f>
        <v>272.22000000000014</v>
      </c>
      <c r="AK198" s="13">
        <f t="shared" si="164"/>
        <v>65.320184547527205</v>
      </c>
      <c r="AL198" s="20">
        <f t="shared" si="165"/>
        <v>587.88248808694345</v>
      </c>
      <c r="AM198" s="59">
        <f t="shared" si="193"/>
        <v>879.7481155539424</v>
      </c>
      <c r="AN198" s="59">
        <f ca="1">AVERAGE(OFFSET($AM$3,0,0,'Données projet'!$E$10+1,1))-AVERAGE(OFFSET($H$3,0,0,'Données projet'!$E$10+1,1))</f>
        <v>369.26509132111897</v>
      </c>
      <c r="AO198" s="59">
        <f t="shared" si="205"/>
        <v>350.51628439233525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7.2906672336222655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7.2906672336222655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69.599716581908822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319</v>
      </c>
      <c r="BE198" s="13">
        <f>BD198*VLOOKUP('Données projet'!$B$11,Paramètres!$A$1:$I$89,3,0)*VLOOKUP('Données projet'!$B$11,Paramètres!$A$1:$I$89,5,0)</f>
        <v>308.53680000000003</v>
      </c>
      <c r="BF198" s="13">
        <f t="shared" si="167"/>
        <v>72.963171684496103</v>
      </c>
      <c r="BG198" s="20">
        <f t="shared" si="168"/>
        <v>664.4457840171641</v>
      </c>
      <c r="BH198" s="59">
        <f t="shared" si="194"/>
        <v>956.31141148416305</v>
      </c>
      <c r="BI198" s="59">
        <f ca="1">AVERAGE(OFFSET($BH$3,0,0,'Données projet'!$E$11+1,1))-AVERAGE(OFFSET($H$3,0,0,'Données projet'!$E$11+1,1))</f>
        <v>433.03147896464901</v>
      </c>
      <c r="BJ198" s="59">
        <f t="shared" si="206"/>
        <v>419.62680748045614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5.377343841456411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5.377343841456411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69.599716581908822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245.99999999999994</v>
      </c>
      <c r="BZ198" s="13">
        <f>BY198*VLOOKUP('Données projet'!$B$12,Paramètres!$A$1:$I$89,3,0)*VLOOKUP('Données projet'!$B$12,Paramètres!$A$1:$I$89,5,0)</f>
        <v>234.09359999999998</v>
      </c>
      <c r="CA198" s="13">
        <f t="shared" si="170"/>
        <v>57.166902703920208</v>
      </c>
      <c r="CB198" s="20">
        <f t="shared" si="171"/>
        <v>507.27870887599425</v>
      </c>
      <c r="CC198" s="59">
        <f t="shared" si="195"/>
        <v>799.14433634299326</v>
      </c>
      <c r="CD198" s="59">
        <f ca="1">AVERAGE(OFFSET($CC$3,0,0,'Données projet'!$E$12+1,1))-AVERAGE(OFFSET($H$3,0,0,'Données projet'!$E$12+1,1))</f>
        <v>464.14483532651036</v>
      </c>
      <c r="CE198" s="59">
        <f t="shared" si="207"/>
        <v>478.54999024966878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15.992111727006819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15.992111727006819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69.599716581908822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249.0000000000002</v>
      </c>
      <c r="CU198" s="17">
        <f>CT198*VLOOKUP('Données projet'!$B$13,Paramètres!$A$1:$I$89,3,0)*VLOOKUP('Données projet'!$B$13,Paramètres!$A$1:$I$89,5,0)</f>
        <v>217.52640000000019</v>
      </c>
      <c r="CV198" s="13">
        <f t="shared" si="173"/>
        <v>53.576907690651304</v>
      </c>
      <c r="CW198" s="20">
        <f t="shared" si="174"/>
        <v>472.17159422788467</v>
      </c>
      <c r="CX198" s="59">
        <f t="shared" si="196"/>
        <v>764.03722169488367</v>
      </c>
      <c r="CY198" s="59">
        <f ca="1">AVERAGE(OFFSET($CX$3,0,0,'Données projet'!$E$13+1,1))-AVERAGE(OFFSET($H$3,0,0,'Données projet'!$E$13+1,1))</f>
        <v>331.14297110116479</v>
      </c>
      <c r="CZ198" s="59">
        <f t="shared" si="208"/>
        <v>397.33434551047685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5.2532767115121581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5.2532767115121581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69.599716581908822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255.00000000000006</v>
      </c>
      <c r="DP198" s="17">
        <f>DO198*VLOOKUP('Données projet'!$B$14,Paramètres!$A$1:$I$89,3,0)*VLOOKUP('Données projet'!$B$14,Paramètres!$A$1:$I$89,5,0)</f>
        <v>186.96600000000004</v>
      </c>
      <c r="DQ198" s="13">
        <f t="shared" si="176"/>
        <v>46.868551400324648</v>
      </c>
      <c r="DR198" s="20">
        <f t="shared" si="177"/>
        <v>407.26184368889881</v>
      </c>
      <c r="DS198" s="59">
        <f t="shared" si="197"/>
        <v>699.12747115589787</v>
      </c>
      <c r="DT198" s="59">
        <f ca="1">AVERAGE(OFFSET($DS$3,0,0,'Données projet'!$E$14+1,1))-AVERAGE(OFFSET($H$3,0,0,'Données projet'!$E$14+1,1))</f>
        <v>245.16221536020706</v>
      </c>
      <c r="DU198" s="59">
        <f t="shared" si="209"/>
        <v>222.86730804976878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0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69.599716581908822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319</v>
      </c>
      <c r="EK198" s="17">
        <f>EJ198*VLOOKUP('Données projet'!$B$15,Paramètres!$A$1:$I$89,3,0)*VLOOKUP('Données projet'!$B$15,Paramètres!$A$1:$I$89,5,0)</f>
        <v>253.79640000000001</v>
      </c>
      <c r="EL198" s="13">
        <f t="shared" si="179"/>
        <v>61.39816832228076</v>
      </c>
      <c r="EM198" s="20">
        <f t="shared" si="180"/>
        <v>548.96387316130563</v>
      </c>
      <c r="EN198" s="59">
        <f t="shared" si="198"/>
        <v>840.82950062830469</v>
      </c>
      <c r="EO198" s="59">
        <f ca="1">AVERAGE(OFFSET($EN$3,0,0,'Données projet'!$E$15+1,1))-AVERAGE(OFFSET($H$3,0,0,'Données projet'!$E$15+1,1))</f>
        <v>364.9836612099819</v>
      </c>
      <c r="EP198" s="59">
        <f t="shared" si="210"/>
        <v>354.75746837578413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5.4519731445823982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5.4519731445823982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69.599716581908822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69.599716581908822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69.599716581908822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2.4290000000000003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8.9063333333333343</v>
      </c>
      <c r="H199" s="66">
        <f t="shared" si="192"/>
        <v>221.04133333333334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69.606660604313049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306.99999999999994</v>
      </c>
      <c r="O199" s="13">
        <f>N199*VLOOKUP('Données projet'!$B$9,Paramètres!$A$1:$I$89,3,0)*VLOOKUP('Données projet'!$B$9,Paramètres!$A$1:$I$89,5,0)</f>
        <v>277.77359999999993</v>
      </c>
      <c r="P199" s="13">
        <f t="shared" si="203"/>
        <v>66.496288176842356</v>
      </c>
      <c r="Q199" s="20">
        <f t="shared" si="162"/>
        <v>599.60338857466706</v>
      </c>
      <c r="R199" s="59">
        <f t="shared" si="191"/>
        <v>891.49447745714826</v>
      </c>
      <c r="S199" s="59">
        <f ca="1">AVERAGE(OFFSET($R$3,0,0,'Données projet'!$E$9+1,1))-AVERAGE(OFFSET($H$3,0,0,'Données projet'!$E$9+1,1))</f>
        <v>455.60094939086878</v>
      </c>
      <c r="T199" s="59">
        <f t="shared" si="204"/>
        <v>287.49979934947112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20.125792095800733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20.125792095800733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69.606660604313049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349.00000000000017</v>
      </c>
      <c r="AJ199" s="13">
        <f>AI199*VLOOKUP('Données projet'!$B$10,Paramètres!$A$1:$I$89,3,0)*VLOOKUP('Données projet'!$B$10,Paramètres!$A$1:$I$89,5,0)</f>
        <v>272.22000000000014</v>
      </c>
      <c r="AK199" s="13">
        <f t="shared" si="164"/>
        <v>65.320184547527205</v>
      </c>
      <c r="AL199" s="20">
        <f t="shared" si="165"/>
        <v>587.88248808694345</v>
      </c>
      <c r="AM199" s="59">
        <f t="shared" si="193"/>
        <v>879.77357696942465</v>
      </c>
      <c r="AN199" s="59">
        <f ca="1">AVERAGE(OFFSET($AM$3,0,0,'Données projet'!$E$10+1,1))-AVERAGE(OFFSET($H$3,0,0,'Données projet'!$E$10+1,1))</f>
        <v>369.26509132111897</v>
      </c>
      <c r="AO199" s="59">
        <f t="shared" si="205"/>
        <v>350.51628439233525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7.1477016960388537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7.1477016960388537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69.606660604313049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319</v>
      </c>
      <c r="BE199" s="13">
        <f>BD199*VLOOKUP('Données projet'!$B$11,Paramètres!$A$1:$I$89,3,0)*VLOOKUP('Données projet'!$B$11,Paramètres!$A$1:$I$89,5,0)</f>
        <v>308.53680000000003</v>
      </c>
      <c r="BF199" s="13">
        <f t="shared" si="167"/>
        <v>72.963171684496103</v>
      </c>
      <c r="BG199" s="20">
        <f t="shared" si="168"/>
        <v>664.4457840171641</v>
      </c>
      <c r="BH199" s="59">
        <f t="shared" si="194"/>
        <v>956.3368728996453</v>
      </c>
      <c r="BI199" s="59">
        <f ca="1">AVERAGE(OFFSET($BH$3,0,0,'Données projet'!$E$11+1,1))-AVERAGE(OFFSET($H$3,0,0,'Données projet'!$E$11+1,1))</f>
        <v>433.03147896464901</v>
      </c>
      <c r="BJ199" s="59">
        <f t="shared" si="206"/>
        <v>419.62680748045614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5.271897408581335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5.271897408581335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69.606660604313049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245.99999999999994</v>
      </c>
      <c r="BZ199" s="13">
        <f>BY199*VLOOKUP('Données projet'!$B$12,Paramètres!$A$1:$I$89,3,0)*VLOOKUP('Données projet'!$B$12,Paramètres!$A$1:$I$89,5,0)</f>
        <v>234.09359999999998</v>
      </c>
      <c r="CA199" s="13">
        <f t="shared" si="170"/>
        <v>57.166902703920208</v>
      </c>
      <c r="CB199" s="20">
        <f t="shared" si="171"/>
        <v>507.27870887599425</v>
      </c>
      <c r="CC199" s="59">
        <f t="shared" si="195"/>
        <v>799.1697977584754</v>
      </c>
      <c r="CD199" s="59">
        <f ca="1">AVERAGE(OFFSET($CC$3,0,0,'Données projet'!$E$12+1,1))-AVERAGE(OFFSET($H$3,0,0,'Données projet'!$E$12+1,1))</f>
        <v>464.14483532651036</v>
      </c>
      <c r="CE199" s="59">
        <f t="shared" si="207"/>
        <v>478.54999024966878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15.678516170265219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15.678516170265219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69.606660604313049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249.0000000000002</v>
      </c>
      <c r="CU199" s="17">
        <f>CT199*VLOOKUP('Données projet'!$B$13,Paramètres!$A$1:$I$89,3,0)*VLOOKUP('Données projet'!$B$13,Paramètres!$A$1:$I$89,5,0)</f>
        <v>217.52640000000019</v>
      </c>
      <c r="CV199" s="13">
        <f t="shared" si="173"/>
        <v>53.576907690651304</v>
      </c>
      <c r="CW199" s="20">
        <f t="shared" si="174"/>
        <v>472.17159422788467</v>
      </c>
      <c r="CX199" s="59">
        <f t="shared" si="196"/>
        <v>764.06268311036592</v>
      </c>
      <c r="CY199" s="59">
        <f ca="1">AVERAGE(OFFSET($CX$3,0,0,'Données projet'!$E$13+1,1))-AVERAGE(OFFSET($H$3,0,0,'Données projet'!$E$13+1,1))</f>
        <v>331.14297110116479</v>
      </c>
      <c r="CZ199" s="59">
        <f t="shared" si="208"/>
        <v>397.33434551047685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5.1502631593818116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5.1502631593818116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69.606660604313049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255.00000000000006</v>
      </c>
      <c r="DP199" s="17">
        <f>DO199*VLOOKUP('Données projet'!$B$14,Paramètres!$A$1:$I$89,3,0)*VLOOKUP('Données projet'!$B$14,Paramètres!$A$1:$I$89,5,0)</f>
        <v>186.96600000000004</v>
      </c>
      <c r="DQ199" s="13">
        <f t="shared" si="176"/>
        <v>46.868551400324648</v>
      </c>
      <c r="DR199" s="20">
        <f t="shared" si="177"/>
        <v>407.26184368889881</v>
      </c>
      <c r="DS199" s="59">
        <f t="shared" si="197"/>
        <v>699.15293257138001</v>
      </c>
      <c r="DT199" s="59">
        <f ca="1">AVERAGE(OFFSET($DS$3,0,0,'Données projet'!$E$14+1,1))-AVERAGE(OFFSET($H$3,0,0,'Données projet'!$E$14+1,1))</f>
        <v>245.16221536020706</v>
      </c>
      <c r="DU199" s="59">
        <f t="shared" si="209"/>
        <v>222.86730804976878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0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69.606660604313049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319</v>
      </c>
      <c r="EK199" s="17">
        <f>EJ199*VLOOKUP('Données projet'!$B$15,Paramètres!$A$1:$I$89,3,0)*VLOOKUP('Données projet'!$B$15,Paramètres!$A$1:$I$89,5,0)</f>
        <v>253.79640000000001</v>
      </c>
      <c r="EL199" s="13">
        <f t="shared" si="179"/>
        <v>61.39816832228076</v>
      </c>
      <c r="EM199" s="20">
        <f t="shared" si="180"/>
        <v>548.96387316130563</v>
      </c>
      <c r="EN199" s="59">
        <f t="shared" si="198"/>
        <v>840.85496204378683</v>
      </c>
      <c r="EO199" s="59">
        <f ca="1">AVERAGE(OFFSET($EN$3,0,0,'Données projet'!$E$15+1,1))-AVERAGE(OFFSET($H$3,0,0,'Données projet'!$E$15+1,1))</f>
        <v>364.9836612099819</v>
      </c>
      <c r="EP199" s="59">
        <f t="shared" si="210"/>
        <v>354.75746837578413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5.345063276592402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5.345063276592402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69.606660604313049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69.606660604313049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69.606660604313049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2.4290000000000003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8.9063333333333343</v>
      </c>
      <c r="H200" s="66">
        <f t="shared" si="192"/>
        <v>221.04133333333334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69.613484163453052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306.99999999999994</v>
      </c>
      <c r="O200" s="13">
        <f>N200*VLOOKUP('Données projet'!$B$9,Paramètres!$A$1:$I$89,3,0)*VLOOKUP('Données projet'!$B$9,Paramètres!$A$1:$I$89,5,0)</f>
        <v>277.77359999999993</v>
      </c>
      <c r="P200" s="13">
        <f t="shared" si="203"/>
        <v>66.496288176842356</v>
      </c>
      <c r="Q200" s="20">
        <f t="shared" si="162"/>
        <v>599.60338857466706</v>
      </c>
      <c r="R200" s="59">
        <f t="shared" si="191"/>
        <v>891.51949717399498</v>
      </c>
      <c r="S200" s="59">
        <f ca="1">AVERAGE(OFFSET($R$3,0,0,'Données projet'!$E$9+1,1))-AVERAGE(OFFSET($H$3,0,0,'Données projet'!$E$9+1,1))</f>
        <v>455.60094939086878</v>
      </c>
      <c r="T200" s="59">
        <f t="shared" si="204"/>
        <v>287.49979934947112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19.731137588323151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19.731137588323151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69.613484163453052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349.00000000000017</v>
      </c>
      <c r="AJ200" s="13">
        <f>AI200*VLOOKUP('Données projet'!$B$10,Paramètres!$A$1:$I$89,3,0)*VLOOKUP('Données projet'!$B$10,Paramètres!$A$1:$I$89,5,0)</f>
        <v>272.22000000000014</v>
      </c>
      <c r="AK200" s="13">
        <f t="shared" si="164"/>
        <v>65.320184547527205</v>
      </c>
      <c r="AL200" s="20">
        <f t="shared" si="165"/>
        <v>587.88248808694345</v>
      </c>
      <c r="AM200" s="59">
        <f t="shared" si="193"/>
        <v>879.79859668627137</v>
      </c>
      <c r="AN200" s="59">
        <f ca="1">AVERAGE(OFFSET($AM$3,0,0,'Données projet'!$E$10+1,1))-AVERAGE(OFFSET($H$3,0,0,'Données projet'!$E$10+1,1))</f>
        <v>369.26509132111897</v>
      </c>
      <c r="AO200" s="59">
        <f t="shared" si="205"/>
        <v>350.51628439233525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7.0075396254470848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7.0075396254470848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69.613484163453052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319</v>
      </c>
      <c r="BE200" s="13">
        <f>BD200*VLOOKUP('Données projet'!$B$11,Paramètres!$A$1:$I$89,3,0)*VLOOKUP('Données projet'!$B$11,Paramètres!$A$1:$I$89,5,0)</f>
        <v>308.53680000000003</v>
      </c>
      <c r="BF200" s="13">
        <f t="shared" si="167"/>
        <v>72.963171684496103</v>
      </c>
      <c r="BG200" s="20">
        <f t="shared" si="168"/>
        <v>664.4457840171641</v>
      </c>
      <c r="BH200" s="59">
        <f t="shared" si="194"/>
        <v>956.36189261649201</v>
      </c>
      <c r="BI200" s="59">
        <f ca="1">AVERAGE(OFFSET($BH$3,0,0,'Données projet'!$E$11+1,1))-AVERAGE(OFFSET($H$3,0,0,'Données projet'!$E$11+1,1))</f>
        <v>433.03147896464901</v>
      </c>
      <c r="BJ200" s="59">
        <f t="shared" si="206"/>
        <v>419.62680748045614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5.1685187159389665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5.1685187159389665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69.613484163453052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245.99999999999994</v>
      </c>
      <c r="BZ200" s="13">
        <f>BY200*VLOOKUP('Données projet'!$B$12,Paramètres!$A$1:$I$89,3,0)*VLOOKUP('Données projet'!$B$12,Paramètres!$A$1:$I$89,5,0)</f>
        <v>234.09359999999998</v>
      </c>
      <c r="CA200" s="13">
        <f t="shared" si="170"/>
        <v>57.166902703920208</v>
      </c>
      <c r="CB200" s="20">
        <f t="shared" si="171"/>
        <v>507.27870887599425</v>
      </c>
      <c r="CC200" s="59">
        <f t="shared" si="195"/>
        <v>799.19481747532211</v>
      </c>
      <c r="CD200" s="59">
        <f ca="1">AVERAGE(OFFSET($CC$3,0,0,'Données projet'!$E$12+1,1))-AVERAGE(OFFSET($H$3,0,0,'Données projet'!$E$12+1,1))</f>
        <v>464.14483532651036</v>
      </c>
      <c r="CE200" s="59">
        <f t="shared" si="207"/>
        <v>478.54999024966878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15.371070031116918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15.371070031116918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69.613484163453052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249.0000000000002</v>
      </c>
      <c r="CU200" s="17">
        <f>CT200*VLOOKUP('Données projet'!$B$13,Paramètres!$A$1:$I$89,3,0)*VLOOKUP('Données projet'!$B$13,Paramètres!$A$1:$I$89,5,0)</f>
        <v>217.52640000000019</v>
      </c>
      <c r="CV200" s="13">
        <f t="shared" si="173"/>
        <v>53.576907690651304</v>
      </c>
      <c r="CW200" s="20">
        <f t="shared" si="174"/>
        <v>472.17159422788467</v>
      </c>
      <c r="CX200" s="59">
        <f t="shared" si="196"/>
        <v>764.08770282721252</v>
      </c>
      <c r="CY200" s="59">
        <f ca="1">AVERAGE(OFFSET($CX$3,0,0,'Données projet'!$E$13+1,1))-AVERAGE(OFFSET($H$3,0,0,'Données projet'!$E$13+1,1))</f>
        <v>331.14297110116479</v>
      </c>
      <c r="CZ200" s="59">
        <f t="shared" si="208"/>
        <v>397.33434551047685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5.0492696401766786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5.0492696401766786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69.613484163453052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255.00000000000006</v>
      </c>
      <c r="DP200" s="17">
        <f>DO200*VLOOKUP('Données projet'!$B$14,Paramètres!$A$1:$I$89,3,0)*VLOOKUP('Données projet'!$B$14,Paramètres!$A$1:$I$89,5,0)</f>
        <v>186.96600000000004</v>
      </c>
      <c r="DQ200" s="13">
        <f t="shared" si="176"/>
        <v>46.868551400324648</v>
      </c>
      <c r="DR200" s="20">
        <f t="shared" si="177"/>
        <v>407.26184368889881</v>
      </c>
      <c r="DS200" s="59">
        <f t="shared" si="197"/>
        <v>699.17795228822661</v>
      </c>
      <c r="DT200" s="59">
        <f ca="1">AVERAGE(OFFSET($DS$3,0,0,'Données projet'!$E$14+1,1))-AVERAGE(OFFSET($H$3,0,0,'Données projet'!$E$14+1,1))</f>
        <v>245.16221536020706</v>
      </c>
      <c r="DU200" s="59">
        <f t="shared" si="209"/>
        <v>222.86730804976878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0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69.613484163453052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319</v>
      </c>
      <c r="EK200" s="17">
        <f>EJ200*VLOOKUP('Données projet'!$B$15,Paramètres!$A$1:$I$89,3,0)*VLOOKUP('Données projet'!$B$15,Paramètres!$A$1:$I$89,5,0)</f>
        <v>253.79640000000001</v>
      </c>
      <c r="EL200" s="13">
        <f t="shared" si="179"/>
        <v>61.39816832228076</v>
      </c>
      <c r="EM200" s="20">
        <f t="shared" si="180"/>
        <v>548.96387316130563</v>
      </c>
      <c r="EN200" s="59">
        <f t="shared" si="198"/>
        <v>840.87998176063343</v>
      </c>
      <c r="EO200" s="59">
        <f ca="1">AVERAGE(OFFSET($EN$3,0,0,'Données projet'!$E$15+1,1))-AVERAGE(OFFSET($H$3,0,0,'Données projet'!$E$15+1,1))</f>
        <v>364.9836612099819</v>
      </c>
      <c r="EP200" s="59">
        <f t="shared" si="210"/>
        <v>354.75746837578413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5.240249845905109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5.240249845905109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69.613484163453052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69.613484163453052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69.613484163453052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2.4290000000000003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8.9063333333333343</v>
      </c>
      <c r="H201" s="66">
        <f t="shared" si="192"/>
        <v>221.04133333333334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69.620189349097203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306.99999999999994</v>
      </c>
      <c r="O201" s="13">
        <f>N201*VLOOKUP('Données projet'!$B$9,Paramètres!$A$1:$I$89,3,0)*VLOOKUP('Données projet'!$B$9,Paramètres!$A$1:$I$89,5,0)</f>
        <v>277.77359999999993</v>
      </c>
      <c r="P201" s="13">
        <f t="shared" si="203"/>
        <v>66.496288176842356</v>
      </c>
      <c r="Q201" s="20">
        <f t="shared" si="162"/>
        <v>599.60338857466706</v>
      </c>
      <c r="R201" s="59">
        <f t="shared" si="191"/>
        <v>891.54408285469015</v>
      </c>
      <c r="S201" s="59">
        <f ca="1">AVERAGE(OFFSET($R$3,0,0,'Données projet'!$E$9+1,1))-AVERAGE(OFFSET($H$3,0,0,'Données projet'!$E$9+1,1))</f>
        <v>455.60094939086878</v>
      </c>
      <c r="T201" s="59">
        <f t="shared" si="204"/>
        <v>287.49979934947112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19.344222015021725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19.344222015021725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69.620189349097203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349.00000000000017</v>
      </c>
      <c r="AJ201" s="13">
        <f>AI201*VLOOKUP('Données projet'!$B$10,Paramètres!$A$1:$I$89,3,0)*VLOOKUP('Données projet'!$B$10,Paramètres!$A$1:$I$89,5,0)</f>
        <v>272.22000000000014</v>
      </c>
      <c r="AK201" s="13">
        <f t="shared" si="164"/>
        <v>65.320184547527205</v>
      </c>
      <c r="AL201" s="20">
        <f t="shared" si="165"/>
        <v>587.88248808694345</v>
      </c>
      <c r="AM201" s="59">
        <f t="shared" si="193"/>
        <v>879.82318236696653</v>
      </c>
      <c r="AN201" s="59">
        <f ca="1">AVERAGE(OFFSET($AM$3,0,0,'Données projet'!$E$10+1,1))-AVERAGE(OFFSET($H$3,0,0,'Données projet'!$E$10+1,1))</f>
        <v>369.26509132111897</v>
      </c>
      <c r="AO201" s="59">
        <f t="shared" si="205"/>
        <v>350.51628439233525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6.8701260475691992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6.8701260475691992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69.620189349097203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319</v>
      </c>
      <c r="BE201" s="13">
        <f>BD201*VLOOKUP('Données projet'!$B$11,Paramètres!$A$1:$I$89,3,0)*VLOOKUP('Données projet'!$B$11,Paramètres!$A$1:$I$89,5,0)</f>
        <v>308.53680000000003</v>
      </c>
      <c r="BF201" s="13">
        <f t="shared" si="167"/>
        <v>72.963171684496103</v>
      </c>
      <c r="BG201" s="20">
        <f t="shared" si="168"/>
        <v>664.4457840171641</v>
      </c>
      <c r="BH201" s="59">
        <f t="shared" si="194"/>
        <v>956.38647829718718</v>
      </c>
      <c r="BI201" s="59">
        <f ca="1">AVERAGE(OFFSET($BH$3,0,0,'Données projet'!$E$11+1,1))-AVERAGE(OFFSET($H$3,0,0,'Données projet'!$E$11+1,1))</f>
        <v>433.03147896464901</v>
      </c>
      <c r="BJ201" s="59">
        <f t="shared" si="206"/>
        <v>419.62680748045614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5.0671672164045383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5.0671672164045383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69.620189349097203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245.99999999999994</v>
      </c>
      <c r="BZ201" s="13">
        <f>BY201*VLOOKUP('Données projet'!$B$12,Paramètres!$A$1:$I$89,3,0)*VLOOKUP('Données projet'!$B$12,Paramètres!$A$1:$I$89,5,0)</f>
        <v>234.09359999999998</v>
      </c>
      <c r="CA201" s="13">
        <f t="shared" si="170"/>
        <v>57.166902703920208</v>
      </c>
      <c r="CB201" s="20">
        <f t="shared" si="171"/>
        <v>507.27870887599425</v>
      </c>
      <c r="CC201" s="59">
        <f t="shared" si="195"/>
        <v>799.21940315601728</v>
      </c>
      <c r="CD201" s="59">
        <f ca="1">AVERAGE(OFFSET($CC$3,0,0,'Données projet'!$E$12+1,1))-AVERAGE(OFFSET($H$3,0,0,'Données projet'!$E$12+1,1))</f>
        <v>464.14483532651036</v>
      </c>
      <c r="CE201" s="59">
        <f t="shared" si="207"/>
        <v>478.54999024966878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15.069652723233688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15.069652723233688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69.620189349097203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249.0000000000002</v>
      </c>
      <c r="CU201" s="17">
        <f>CT201*VLOOKUP('Données projet'!$B$13,Paramètres!$A$1:$I$89,3,0)*VLOOKUP('Données projet'!$B$13,Paramètres!$A$1:$I$89,5,0)</f>
        <v>217.52640000000019</v>
      </c>
      <c r="CV201" s="13">
        <f t="shared" si="173"/>
        <v>53.576907690651304</v>
      </c>
      <c r="CW201" s="20">
        <f t="shared" si="174"/>
        <v>472.17159422788467</v>
      </c>
      <c r="CX201" s="59">
        <f t="shared" si="196"/>
        <v>764.11228850790781</v>
      </c>
      <c r="CY201" s="59">
        <f ca="1">AVERAGE(OFFSET($CX$3,0,0,'Données projet'!$E$13+1,1))-AVERAGE(OFFSET($H$3,0,0,'Données projet'!$E$13+1,1))</f>
        <v>331.14297110116479</v>
      </c>
      <c r="CZ201" s="59">
        <f t="shared" si="208"/>
        <v>397.33434551047685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4.9502565422831939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4.9502565422831939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69.620189349097203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255.00000000000006</v>
      </c>
      <c r="DP201" s="17">
        <f>DO201*VLOOKUP('Données projet'!$B$14,Paramètres!$A$1:$I$89,3,0)*VLOOKUP('Données projet'!$B$14,Paramètres!$A$1:$I$89,5,0)</f>
        <v>186.96600000000004</v>
      </c>
      <c r="DQ201" s="13">
        <f t="shared" si="176"/>
        <v>46.868551400324648</v>
      </c>
      <c r="DR201" s="20">
        <f t="shared" si="177"/>
        <v>407.26184368889881</v>
      </c>
      <c r="DS201" s="59">
        <f t="shared" si="197"/>
        <v>699.20253796892189</v>
      </c>
      <c r="DT201" s="59">
        <f ca="1">AVERAGE(OFFSET($DS$3,0,0,'Données projet'!$E$14+1,1))-AVERAGE(OFFSET($H$3,0,0,'Données projet'!$E$14+1,1))</f>
        <v>245.16221536020706</v>
      </c>
      <c r="DU201" s="59">
        <f t="shared" si="209"/>
        <v>222.86730804976878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0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69.620189349097203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319</v>
      </c>
      <c r="EK201" s="17">
        <f>EJ201*VLOOKUP('Données projet'!$B$15,Paramètres!$A$1:$I$89,3,0)*VLOOKUP('Données projet'!$B$15,Paramètres!$A$1:$I$89,5,0)</f>
        <v>253.79640000000001</v>
      </c>
      <c r="EL201" s="13">
        <f t="shared" si="179"/>
        <v>61.39816832228076</v>
      </c>
      <c r="EM201" s="20">
        <f t="shared" si="180"/>
        <v>548.96387316130563</v>
      </c>
      <c r="EN201" s="59">
        <f t="shared" si="198"/>
        <v>840.90456744132871</v>
      </c>
      <c r="EO201" s="59">
        <f ca="1">AVERAGE(OFFSET($EN$3,0,0,'Données projet'!$E$15+1,1))-AVERAGE(OFFSET($H$3,0,0,'Données projet'!$E$15+1,1))</f>
        <v>364.9836612099819</v>
      </c>
      <c r="EP201" s="59">
        <f t="shared" si="210"/>
        <v>354.75746837578413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5.1374917426637134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5.1374917426637134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69.620189349097203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69.620189349097203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69.620189349097203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2.4290000000000003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8.9063333333333343</v>
      </c>
      <c r="H202" s="66">
        <f t="shared" si="192"/>
        <v>221.04133333333334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69.626778214760947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306.99999999999994</v>
      </c>
      <c r="O202" s="13">
        <f>N202*VLOOKUP('Données projet'!$B$9,Paramètres!$A$1:$I$89,3,0)*VLOOKUP('Données projet'!$B$9,Paramètres!$A$1:$I$89,5,0)</f>
        <v>277.77359999999993</v>
      </c>
      <c r="P202" s="13">
        <f t="shared" si="203"/>
        <v>66.496288176842356</v>
      </c>
      <c r="Q202" s="20">
        <f t="shared" si="162"/>
        <v>599.60338857466706</v>
      </c>
      <c r="R202" s="59">
        <f t="shared" si="191"/>
        <v>891.56824202879056</v>
      </c>
      <c r="S202" s="59">
        <f ca="1">AVERAGE(OFFSET($R$3,0,0,'Données projet'!$E$9+1,1))-AVERAGE(OFFSET($H$3,0,0,'Données projet'!$E$9+1,1))</f>
        <v>455.60094939086878</v>
      </c>
      <c r="T202" s="59">
        <f t="shared" si="204"/>
        <v>287.49979934947112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18.964893620117543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18.964893620117543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69.626778214760947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349.00000000000017</v>
      </c>
      <c r="AJ202" s="13">
        <f>AI202*VLOOKUP('Données projet'!$B$10,Paramètres!$A$1:$I$89,3,0)*VLOOKUP('Données projet'!$B$10,Paramètres!$A$1:$I$89,5,0)</f>
        <v>272.22000000000014</v>
      </c>
      <c r="AK202" s="13">
        <f t="shared" si="164"/>
        <v>65.320184547527205</v>
      </c>
      <c r="AL202" s="20">
        <f t="shared" si="165"/>
        <v>587.88248808694345</v>
      </c>
      <c r="AM202" s="59">
        <f t="shared" si="193"/>
        <v>879.84734154106695</v>
      </c>
      <c r="AN202" s="59">
        <f ca="1">AVERAGE(OFFSET($AM$3,0,0,'Données projet'!$E$10+1,1))-AVERAGE(OFFSET($H$3,0,0,'Données projet'!$E$10+1,1))</f>
        <v>369.26509132111897</v>
      </c>
      <c r="AO202" s="59">
        <f t="shared" si="205"/>
        <v>350.51628439233525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6.7354070661394925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6.7354070661394925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69.626778214760947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319</v>
      </c>
      <c r="BE202" s="13">
        <f>BD202*VLOOKUP('Données projet'!$B$11,Paramètres!$A$1:$I$89,3,0)*VLOOKUP('Données projet'!$B$11,Paramètres!$A$1:$I$89,5,0)</f>
        <v>308.53680000000003</v>
      </c>
      <c r="BF202" s="13">
        <f t="shared" si="167"/>
        <v>72.963171684496103</v>
      </c>
      <c r="BG202" s="20">
        <f t="shared" si="168"/>
        <v>664.4457840171641</v>
      </c>
      <c r="BH202" s="59">
        <f t="shared" si="194"/>
        <v>956.4106374712876</v>
      </c>
      <c r="BI202" s="59">
        <f ca="1">AVERAGE(OFFSET($BH$3,0,0,'Données projet'!$E$11+1,1))-AVERAGE(OFFSET($H$3,0,0,'Données projet'!$E$11+1,1))</f>
        <v>433.03147896464901</v>
      </c>
      <c r="BJ202" s="59">
        <f t="shared" si="206"/>
        <v>419.62680748045614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4.9678031579576691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4.9678031579576691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69.626778214760947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245.99999999999994</v>
      </c>
      <c r="BZ202" s="13">
        <f>BY202*VLOOKUP('Données projet'!$B$12,Paramètres!$A$1:$I$89,3,0)*VLOOKUP('Données projet'!$B$12,Paramètres!$A$1:$I$89,5,0)</f>
        <v>234.09359999999998</v>
      </c>
      <c r="CA202" s="13">
        <f t="shared" si="170"/>
        <v>57.166902703920208</v>
      </c>
      <c r="CB202" s="20">
        <f t="shared" si="171"/>
        <v>507.27870887599425</v>
      </c>
      <c r="CC202" s="59">
        <f t="shared" si="195"/>
        <v>799.2435623301177</v>
      </c>
      <c r="CD202" s="59">
        <f ca="1">AVERAGE(OFFSET($CC$3,0,0,'Données projet'!$E$12+1,1))-AVERAGE(OFFSET($H$3,0,0,'Données projet'!$E$12+1,1))</f>
        <v>464.14483532651036</v>
      </c>
      <c r="CE202" s="59">
        <f t="shared" si="207"/>
        <v>478.54999024966878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14.774146024911643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14.774146024911643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69.626778214760947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249.0000000000002</v>
      </c>
      <c r="CU202" s="17">
        <f>CT202*VLOOKUP('Données projet'!$B$13,Paramètres!$A$1:$I$89,3,0)*VLOOKUP('Données projet'!$B$13,Paramètres!$A$1:$I$89,5,0)</f>
        <v>217.52640000000019</v>
      </c>
      <c r="CV202" s="13">
        <f t="shared" si="173"/>
        <v>53.576907690651304</v>
      </c>
      <c r="CW202" s="20">
        <f t="shared" si="174"/>
        <v>472.17159422788467</v>
      </c>
      <c r="CX202" s="59">
        <f t="shared" si="196"/>
        <v>764.13644768200811</v>
      </c>
      <c r="CY202" s="59">
        <f ca="1">AVERAGE(OFFSET($CX$3,0,0,'Données projet'!$E$13+1,1))-AVERAGE(OFFSET($H$3,0,0,'Données projet'!$E$13+1,1))</f>
        <v>331.14297110116479</v>
      </c>
      <c r="CZ202" s="59">
        <f t="shared" si="208"/>
        <v>397.33434551047685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4.8531850308473743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4.8531850308473743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69.626778214760947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255.00000000000006</v>
      </c>
      <c r="DP202" s="17">
        <f>DO202*VLOOKUP('Données projet'!$B$14,Paramètres!$A$1:$I$89,3,0)*VLOOKUP('Données projet'!$B$14,Paramètres!$A$1:$I$89,5,0)</f>
        <v>186.96600000000004</v>
      </c>
      <c r="DQ202" s="13">
        <f t="shared" si="176"/>
        <v>46.868551400324648</v>
      </c>
      <c r="DR202" s="20">
        <f t="shared" si="177"/>
        <v>407.26184368889881</v>
      </c>
      <c r="DS202" s="59">
        <f t="shared" si="197"/>
        <v>699.22669714302219</v>
      </c>
      <c r="DT202" s="59">
        <f ca="1">AVERAGE(OFFSET($DS$3,0,0,'Données projet'!$E$14+1,1))-AVERAGE(OFFSET($H$3,0,0,'Données projet'!$E$14+1,1))</f>
        <v>245.16221536020706</v>
      </c>
      <c r="DU202" s="59">
        <f t="shared" si="209"/>
        <v>222.86730804976878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0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69.626778214760947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319</v>
      </c>
      <c r="EK202" s="17">
        <f>EJ202*VLOOKUP('Données projet'!$B$15,Paramètres!$A$1:$I$89,3,0)*VLOOKUP('Données projet'!$B$15,Paramètres!$A$1:$I$89,5,0)</f>
        <v>253.79640000000001</v>
      </c>
      <c r="EL202" s="13">
        <f t="shared" si="179"/>
        <v>61.39816832228076</v>
      </c>
      <c r="EM202" s="20">
        <f t="shared" si="180"/>
        <v>548.96387316130563</v>
      </c>
      <c r="EN202" s="59">
        <f t="shared" si="198"/>
        <v>840.92872661542901</v>
      </c>
      <c r="EO202" s="59">
        <f ca="1">AVERAGE(OFFSET($EN$3,0,0,'Données projet'!$E$15+1,1))-AVERAGE(OFFSET($H$3,0,0,'Données projet'!$E$15+1,1))</f>
        <v>364.9836612099819</v>
      </c>
      <c r="EP202" s="59">
        <f t="shared" si="210"/>
        <v>354.75746837578413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5.036748663150628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5.036748663150628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69.626778214760947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69.626778214760947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69.626778214760947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2.4290000000000003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57.855000000000004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8.9063333333333343</v>
      </c>
      <c r="H203" s="66">
        <f t="shared" si="192"/>
        <v>221.04133333333334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69.633252778335944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306.99999999999994</v>
      </c>
      <c r="O203" s="13">
        <f>N203*VLOOKUP('Données projet'!$B$9,Paramètres!$A$1:$I$89,3,0)*VLOOKUP('Données projet'!$B$9,Paramètres!$A$1:$I$89,5,0)</f>
        <v>277.77359999999993</v>
      </c>
      <c r="P203" s="13">
        <f t="shared" si="203"/>
        <v>66.496288176842356</v>
      </c>
      <c r="Q203" s="20">
        <f t="shared" si="162"/>
        <v>599.60338857466706</v>
      </c>
      <c r="R203" s="59">
        <f t="shared" si="191"/>
        <v>891.5919820952322</v>
      </c>
      <c r="S203" s="59">
        <f ca="1">AVERAGE(OFFSET($R$3,0,0,'Données projet'!$E$9+1,1))-AVERAGE(OFFSET($H$3,0,0,'Données projet'!$E$9+1,1))</f>
        <v>455.60094939086878</v>
      </c>
      <c r="T203" s="59">
        <f t="shared" si="204"/>
        <v>287.49979934947112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18.593003623669958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18.593003623669958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69.633252778335944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349.00000000000017</v>
      </c>
      <c r="AJ203" s="13">
        <f>AI203*VLOOKUP('Données projet'!$B$10,Paramètres!$A$1:$I$89,3,0)*VLOOKUP('Données projet'!$B$10,Paramètres!$A$1:$I$89,5,0)</f>
        <v>272.22000000000014</v>
      </c>
      <c r="AK203" s="13">
        <f t="shared" si="164"/>
        <v>65.320184547527205</v>
      </c>
      <c r="AL203" s="20">
        <f t="shared" si="165"/>
        <v>587.88248808694345</v>
      </c>
      <c r="AM203" s="59">
        <f t="shared" si="193"/>
        <v>879.87108160750859</v>
      </c>
      <c r="AN203" s="59">
        <f ca="1">AVERAGE(OFFSET($AM$3,0,0,'Données projet'!$E$10+1,1))-AVERAGE(OFFSET($H$3,0,0,'Données projet'!$E$10+1,1))</f>
        <v>369.26509132111897</v>
      </c>
      <c r="AO203" s="59">
        <f t="shared" si="205"/>
        <v>350.51628439233525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6.6033298417651567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6.6033298417651567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69.633252778335944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319</v>
      </c>
      <c r="BE203" s="13">
        <f>BD203*VLOOKUP('Données projet'!$B$11,Paramètres!$A$1:$I$89,3,0)*VLOOKUP('Données projet'!$B$11,Paramètres!$A$1:$I$89,5,0)</f>
        <v>308.53680000000003</v>
      </c>
      <c r="BF203" s="13">
        <f t="shared" si="167"/>
        <v>72.963171684496103</v>
      </c>
      <c r="BG203" s="20">
        <f t="shared" si="168"/>
        <v>664.4457840171641</v>
      </c>
      <c r="BH203" s="59">
        <f t="shared" si="194"/>
        <v>956.43437753772923</v>
      </c>
      <c r="BI203" s="59">
        <f ca="1">AVERAGE(OFFSET($BH$3,0,0,'Données projet'!$E$11+1,1))-AVERAGE(OFFSET($H$3,0,0,'Données projet'!$E$11+1,1))</f>
        <v>433.03147896464901</v>
      </c>
      <c r="BJ203" s="59">
        <f t="shared" si="206"/>
        <v>419.62680748045614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4.8703875680908517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4.8703875680908517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69.633252778335944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245.99999999999994</v>
      </c>
      <c r="BZ203" s="13">
        <f>BY203*VLOOKUP('Données projet'!$B$12,Paramètres!$A$1:$I$89,3,0)*VLOOKUP('Données projet'!$B$12,Paramètres!$A$1:$I$89,5,0)</f>
        <v>234.09359999999998</v>
      </c>
      <c r="CA203" s="13">
        <f t="shared" si="170"/>
        <v>57.166902703920208</v>
      </c>
      <c r="CB203" s="20">
        <f t="shared" si="171"/>
        <v>507.27870887599425</v>
      </c>
      <c r="CC203" s="59">
        <f t="shared" si="195"/>
        <v>799.26730239655944</v>
      </c>
      <c r="CD203" s="59">
        <f ca="1">AVERAGE(OFFSET($CC$3,0,0,'Données projet'!$E$12+1,1))-AVERAGE(OFFSET($H$3,0,0,'Données projet'!$E$12+1,1))</f>
        <v>464.14483532651036</v>
      </c>
      <c r="CE203" s="59">
        <f t="shared" si="207"/>
        <v>478.54999024966878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14.484434032702405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14.484434032702405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69.633252778335944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249.0000000000002</v>
      </c>
      <c r="CU203" s="17">
        <f>CT203*VLOOKUP('Données projet'!$B$13,Paramètres!$A$1:$I$89,3,0)*VLOOKUP('Données projet'!$B$13,Paramètres!$A$1:$I$89,5,0)</f>
        <v>217.52640000000019</v>
      </c>
      <c r="CV203" s="13">
        <f t="shared" si="173"/>
        <v>53.576907690651304</v>
      </c>
      <c r="CW203" s="20">
        <f t="shared" si="174"/>
        <v>472.17159422788467</v>
      </c>
      <c r="CX203" s="59">
        <f t="shared" si="196"/>
        <v>764.16018774844974</v>
      </c>
      <c r="CY203" s="59">
        <f ca="1">AVERAGE(OFFSET($CX$3,0,0,'Données projet'!$E$13+1,1))-AVERAGE(OFFSET($H$3,0,0,'Données projet'!$E$13+1,1))</f>
        <v>331.14297110116479</v>
      </c>
      <c r="CZ203" s="59">
        <f t="shared" si="208"/>
        <v>397.33434551047685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4.7580170325430355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4.7580170325430355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69.633252778335944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255.00000000000006</v>
      </c>
      <c r="DP203" s="17">
        <f>DO203*VLOOKUP('Données projet'!$B$14,Paramètres!$A$1:$I$89,3,0)*VLOOKUP('Données projet'!$B$14,Paramètres!$A$1:$I$89,5,0)</f>
        <v>186.96600000000004</v>
      </c>
      <c r="DQ203" s="13">
        <f t="shared" si="176"/>
        <v>46.868551400324648</v>
      </c>
      <c r="DR203" s="20">
        <f t="shared" si="177"/>
        <v>407.26184368889881</v>
      </c>
      <c r="DS203" s="59">
        <f t="shared" si="197"/>
        <v>699.25043720946394</v>
      </c>
      <c r="DT203" s="59">
        <f ca="1">AVERAGE(OFFSET($DS$3,0,0,'Données projet'!$E$14+1,1))-AVERAGE(OFFSET($H$3,0,0,'Données projet'!$E$14+1,1))</f>
        <v>245.16221536020706</v>
      </c>
      <c r="DU203" s="59">
        <f t="shared" si="209"/>
        <v>222.86730804976878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0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69.633252778335944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319</v>
      </c>
      <c r="EK203" s="17">
        <f>EJ203*VLOOKUP('Données projet'!$B$15,Paramètres!$A$1:$I$89,3,0)*VLOOKUP('Données projet'!$B$15,Paramètres!$A$1:$I$89,5,0)</f>
        <v>253.79640000000001</v>
      </c>
      <c r="EL203" s="13">
        <f t="shared" si="179"/>
        <v>61.39816832228076</v>
      </c>
      <c r="EM203" s="20">
        <f t="shared" si="180"/>
        <v>548.96387316130563</v>
      </c>
      <c r="EN203" s="59">
        <f t="shared" si="198"/>
        <v>840.95246668187076</v>
      </c>
      <c r="EO203" s="59">
        <f ca="1">AVERAGE(OFFSET($EN$3,0,0,'Données projet'!$E$15+1,1))-AVERAGE(OFFSET($H$3,0,0,'Données projet'!$E$15+1,1))</f>
        <v>364.9836612099819</v>
      </c>
      <c r="EP203" s="59">
        <f t="shared" si="210"/>
        <v>354.75746837578413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4.937981093979583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4.937981093979583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69.633252778335944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69.633252778335944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69.633252778335944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1.2392705892426346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1.2688471048731957</v>
      </c>
      <c r="BA205" s="81">
        <f>EXP(LN('Données projet'!B88)/'Données projet'!A88)</f>
        <v>1.2709816152101407</v>
      </c>
      <c r="BV205" s="81">
        <f>EXP(LN('Données projet'!B114)/'Données projet'!A114)</f>
        <v>1.522675921848786</v>
      </c>
      <c r="CQ205" s="81">
        <f>EXP(LN('Données projet'!B140)/'Données projet'!A140)</f>
        <v>1.3467943429205997</v>
      </c>
      <c r="DL205" s="81">
        <f>EXP(LN('Données projet'!B166)/'Données projet'!A166)</f>
        <v>1.6071994829923506</v>
      </c>
      <c r="EG205" s="81">
        <f>EXP(LN('Données projet'!B192)/'Données projet'!A192)</f>
        <v>1.2709816152101407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J28" sqref="J28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Chêne sessile</v>
      </c>
      <c r="B6" s="144">
        <f>'Données projet'!D9</f>
        <v>3.0284424778761059</v>
      </c>
      <c r="C6" s="145">
        <f ca="1">IF(OR('Données projet'!B9="",'Données projet'!C9="",'Données projet'!C9=0%),0,Calculateur!S3)</f>
        <v>455.60094939086878</v>
      </c>
      <c r="D6" s="145">
        <f>IF(OR('Données projet'!B9="",'Données projet'!C9="",'Données projet'!C9=0%),0,Calculateur!T3)</f>
        <v>287.49979934947112</v>
      </c>
      <c r="E6" s="145">
        <f ca="1">MIN(C6,D6)</f>
        <v>287.49979934947112</v>
      </c>
      <c r="F6" s="145">
        <f ca="1">E6*B6</f>
        <v>870.67660473079559</v>
      </c>
      <c r="G6" s="145">
        <f ca="1">F6*(100%-'Données projet'!$C$24)*(100%-'Données projet'!$C$25)*(100%-'Données projet'!$C$26)*(100%-'Données projet'!$C$27)</f>
        <v>783.60894425771608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46.940858407079638</v>
      </c>
      <c r="K6" s="149">
        <f>J6*(100%-'Données projet'!$C$24)*(100%-'Données projet'!$C$25)*(100%-'Données projet'!$C$26)*(100%-'Données projet'!$C$27)</f>
        <v>42.246772566371675</v>
      </c>
      <c r="L6" s="150">
        <f ca="1">G6+I6+K6</f>
        <v>825.85571682408772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Merisier</v>
      </c>
      <c r="B7" s="152">
        <f>'Données projet'!D10</f>
        <v>0.42718584070796461</v>
      </c>
      <c r="C7" s="145">
        <f ca="1">IF(OR('Données projet'!B10="",'Données projet'!C10="",'Données projet'!C10=0%),0,Calculateur!AN3)</f>
        <v>369.26509132111897</v>
      </c>
      <c r="D7" s="145">
        <f>IF(OR('Données projet'!B10="",'Données projet'!C10="",'Données projet'!C10=0%),0,Calculateur!AO3)</f>
        <v>350.51628439233525</v>
      </c>
      <c r="E7" s="145">
        <f t="shared" ref="E7:E15" ca="1" si="0">MIN(C7,D7)</f>
        <v>350.51628439233525</v>
      </c>
      <c r="F7" s="145">
        <f t="shared" ref="F7:F15" ca="1" si="1">E7*B7</f>
        <v>149.73559362997176</v>
      </c>
      <c r="G7" s="145">
        <f ca="1">F7*(100%-'Données projet'!$C$24)*(100%-'Données projet'!$C$25)*(100%-'Données projet'!$C$26)*(100%-'Données projet'!$C$27)</f>
        <v>134.76203426697458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7.0485663716814164</v>
      </c>
      <c r="K7" s="149">
        <f>J7*(100%-'Données projet'!$C$24)*(100%-'Données projet'!$C$25)*(100%-'Données projet'!$C$26)*(100%-'Données projet'!$C$27)</f>
        <v>6.3437097345132747</v>
      </c>
      <c r="L7" s="150">
        <f t="shared" ref="L7:L15" ca="1" si="2">G7+I7+K7</f>
        <v>141.10574400148786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Alisier torminal</v>
      </c>
      <c r="B8" s="152">
        <f>'Données projet'!D11</f>
        <v>0.42718584070796461</v>
      </c>
      <c r="C8" s="145">
        <f ca="1">IF(OR('Données projet'!B11="",'Données projet'!C11="",'Données projet'!C11=0%),0,Calculateur!BI3)</f>
        <v>433.03147896464901</v>
      </c>
      <c r="D8" s="145">
        <f>IF(OR('Données projet'!B11="",'Données projet'!C11="",'Données projet'!C11=0%),0,Calculateur!BJ3)</f>
        <v>419.62680748045614</v>
      </c>
      <c r="E8" s="145">
        <f t="shared" ca="1" si="0"/>
        <v>419.62680748045614</v>
      </c>
      <c r="F8" s="145">
        <f t="shared" ca="1" si="1"/>
        <v>179.25863053713786</v>
      </c>
      <c r="G8" s="145">
        <f ca="1">F8*(100%-'Données projet'!$C$24)*(100%-'Données projet'!$C$25)*(100%-'Données projet'!$C$26)*(100%-'Données projet'!$C$27)</f>
        <v>161.33276748342408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14.631115044247789</v>
      </c>
      <c r="K8" s="149">
        <f>J8*(100%-'Données projet'!$C$24)*(100%-'Données projet'!$C$25)*(100%-'Données projet'!$C$26)*(100%-'Données projet'!$C$27)</f>
        <v>13.16800353982301</v>
      </c>
      <c r="L8" s="150">
        <f t="shared" ca="1" si="2"/>
        <v>174.5007710232471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Charme</v>
      </c>
      <c r="B9" s="152">
        <f>'Données projet'!D12</f>
        <v>0.42718584070796461</v>
      </c>
      <c r="C9" s="145">
        <f ca="1">IF(OR('Données projet'!B12="",'Données projet'!C12="",'Données projet'!C12=0%),0,Calculateur!CD3)</f>
        <v>464.14483532651036</v>
      </c>
      <c r="D9" s="145">
        <f>IF(OR('Données projet'!B12="",'Données projet'!C12="",'Données projet'!C12=0%),0,Calculateur!CE3)</f>
        <v>478.54999024966878</v>
      </c>
      <c r="E9" s="145">
        <f t="shared" ca="1" si="0"/>
        <v>464.14483532651036</v>
      </c>
      <c r="F9" s="145">
        <f t="shared" ca="1" si="1"/>
        <v>198.27610168921512</v>
      </c>
      <c r="G9" s="145">
        <f ca="1">F9*(100%-'Données projet'!$C$24)*(100%-'Données projet'!$C$25)*(100%-'Données projet'!$C$26)*(100%-'Données projet'!$C$27)</f>
        <v>178.44849152029363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11.000035398230089</v>
      </c>
      <c r="K9" s="149">
        <f>J9*(100%-'Données projet'!$C$24)*(100%-'Données projet'!$C$25)*(100%-'Données projet'!$C$26)*(100%-'Données projet'!$C$27)</f>
        <v>9.9000318584070808</v>
      </c>
      <c r="L9" s="150">
        <f t="shared" ca="1" si="2"/>
        <v>188.34852337870072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Chêne rouge d'Amérique</v>
      </c>
      <c r="B10" s="152">
        <f>'Données projet'!D13</f>
        <v>0.40298507462686567</v>
      </c>
      <c r="C10" s="145">
        <f ca="1">IF(OR('Données projet'!B13="",'Données projet'!C13="",'Données projet'!C13=0%),0,Calculateur!CY3)</f>
        <v>331.14297110116479</v>
      </c>
      <c r="D10" s="145">
        <f>IF(OR('Données projet'!B13="",'Données projet'!C13="",'Données projet'!C13=0%),0,Calculateur!CZ3)</f>
        <v>397.33434551047685</v>
      </c>
      <c r="E10" s="145">
        <f t="shared" ca="1" si="0"/>
        <v>331.14297110116479</v>
      </c>
      <c r="F10" s="145">
        <f t="shared" ca="1" si="1"/>
        <v>133.44567492136491</v>
      </c>
      <c r="G10" s="145">
        <f ca="1">F10*(100%-'Données projet'!$C$24)*(100%-'Données projet'!$C$25)*(100%-'Données projet'!$C$26)*(100%-'Données projet'!$C$27)</f>
        <v>120.10110742922842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15.313432835820896</v>
      </c>
      <c r="K10" s="149">
        <f>J10*(100%-'Données projet'!$C$24)*(100%-'Données projet'!$C$25)*(100%-'Données projet'!$C$26)*(100%-'Données projet'!$C$27)</f>
        <v>13.782089552238807</v>
      </c>
      <c r="L10" s="150">
        <f t="shared" ca="1" si="2"/>
        <v>133.88319698146722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>Châtaignier</v>
      </c>
      <c r="B11" s="152">
        <f>'Données projet'!D14</f>
        <v>0.40298507462686567</v>
      </c>
      <c r="C11" s="145">
        <f ca="1">IF(OR('Données projet'!B14="",'Données projet'!C14="",'Données projet'!C14=0%),0,Calculateur!DT3)</f>
        <v>245.16221536020706</v>
      </c>
      <c r="D11" s="145">
        <f>IF(OR('Données projet'!B14="",'Données projet'!C14="",'Données projet'!C14=0%),0,Calculateur!DU3)</f>
        <v>222.86730804976878</v>
      </c>
      <c r="E11" s="145">
        <f t="shared" ca="1" si="0"/>
        <v>222.86730804976878</v>
      </c>
      <c r="F11" s="145">
        <f t="shared" ca="1" si="1"/>
        <v>89.812198766324727</v>
      </c>
      <c r="G11" s="145">
        <f ca="1">F11*(100%-'Données projet'!$C$24)*(100%-'Données projet'!$C$25)*(100%-'Données projet'!$C$26)*(100%-'Données projet'!$C$27)</f>
        <v>80.830978889692261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18.738805970149254</v>
      </c>
      <c r="K11" s="149">
        <f>J11*(100%-'Données projet'!$C$24)*(100%-'Données projet'!$C$25)*(100%-'Données projet'!$C$26)*(100%-'Données projet'!$C$27)</f>
        <v>16.86492537313433</v>
      </c>
      <c r="L11" s="150">
        <f t="shared" ca="1" si="2"/>
        <v>97.695904262826588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>Erable plane</v>
      </c>
      <c r="B12" s="152">
        <f>'Données projet'!D15</f>
        <v>0.19402985074626863</v>
      </c>
      <c r="C12" s="145">
        <f ca="1">IF(OR('Données projet'!B15="",'Données projet'!C15="",'Données projet'!C15=0%),0,Calculateur!EO3)</f>
        <v>364.9836612099819</v>
      </c>
      <c r="D12" s="145">
        <f>IF(OR('Données projet'!B15="",'Données projet'!C15="",'Données projet'!C15=0%),0,Calculateur!EP3)</f>
        <v>354.75746837578413</v>
      </c>
      <c r="E12" s="145">
        <f t="shared" ca="1" si="0"/>
        <v>354.75746837578413</v>
      </c>
      <c r="F12" s="145">
        <f t="shared" ca="1" si="1"/>
        <v>68.833538640077506</v>
      </c>
      <c r="G12" s="145">
        <f ca="1">F12*(100%-'Données projet'!$C$24)*(100%-'Données projet'!$C$25)*(100%-'Données projet'!$C$26)*(100%-'Données projet'!$C$27)</f>
        <v>61.950184776069754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6.6455223880597005</v>
      </c>
      <c r="K12" s="149">
        <f>J12*(100%-'Données projet'!$C$24)*(100%-'Données projet'!$C$25)*(100%-'Données projet'!$C$26)*(100%-'Données projet'!$C$27)</f>
        <v>5.9809701492537304</v>
      </c>
      <c r="L12" s="150">
        <f t="shared" ca="1" si="2"/>
        <v>67.931154925323483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1690.0383429148874</v>
      </c>
      <c r="G16" s="164">
        <f t="shared" ca="1" si="3"/>
        <v>1521.0345086233988</v>
      </c>
      <c r="H16" s="165">
        <f t="shared" si="3"/>
        <v>0</v>
      </c>
      <c r="I16" s="165">
        <f t="shared" si="3"/>
        <v>0</v>
      </c>
      <c r="J16" s="166">
        <f t="shared" si="3"/>
        <v>120.31833641526879</v>
      </c>
      <c r="K16" s="166">
        <f t="shared" si="3"/>
        <v>108.2865027737419</v>
      </c>
      <c r="L16" s="167">
        <f t="shared" ca="1" si="3"/>
        <v>1629.3210113971406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Merisier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Alisier torminal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Charme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Chêne rouge d'Amérique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>Châtaignier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>Erable plane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1" zoomScale="90" zoomScaleNormal="90" workbookViewId="0">
      <selection activeCell="S32" sqref="S32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sessile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-3507.9052855107147</v>
      </c>
      <c r="U10" s="176">
        <f>'Données projet'!D9</f>
        <v>3.0284424778761059</v>
      </c>
      <c r="V10" s="175">
        <f>U10*T10</f>
        <v>-10623.489375006757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Merisier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-3745.8146364778277</v>
      </c>
      <c r="U11" s="176">
        <f>'Données projet'!D10</f>
        <v>0.42718584070796461</v>
      </c>
      <c r="V11" s="175">
        <f t="shared" ref="V11" si="0">U11*T11</f>
        <v>-1600.1589746199797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Alisier torminal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-4733.6881149569344</v>
      </c>
      <c r="U12" s="176">
        <f>'Données projet'!D11</f>
        <v>0.42718584070796461</v>
      </c>
      <c r="V12" s="175">
        <f t="shared" ref="V12:V19" si="1">U12*T12</f>
        <v>-2022.1645370371782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Charme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-2360.8800519917249</v>
      </c>
      <c r="U13" s="176">
        <f>'Données projet'!D12</f>
        <v>0.42718584070796461</v>
      </c>
      <c r="V13" s="175">
        <f t="shared" si="1"/>
        <v>-1008.5345298207483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Chêne sessile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Chêne rouge d'Amérique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-2423.3962121319196</v>
      </c>
      <c r="U14" s="176">
        <f>'Données projet'!D13</f>
        <v>0.40298507462686567</v>
      </c>
      <c r="V14" s="175">
        <f t="shared" si="1"/>
        <v>-976.59250339644518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Châtaignier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-2539.6796798744267</v>
      </c>
      <c r="U15" s="176">
        <f>'Données projet'!D14</f>
        <v>0.40298507462686567</v>
      </c>
      <c r="V15" s="175">
        <f t="shared" si="1"/>
        <v>-1023.4530053225302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>Erable plane</v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-2805.2581149569342</v>
      </c>
      <c r="U16" s="176">
        <f>'Données projet'!D15</f>
        <v>0.19402985074626863</v>
      </c>
      <c r="V16" s="175">
        <f t="shared" si="1"/>
        <v>-544.30381334985282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3797.11</v>
      </c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>
        <v>5834.4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643.22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20</v>
      </c>
      <c r="B23" s="179">
        <f>'Données projet'!D36</f>
        <v>6</v>
      </c>
      <c r="C23" s="191">
        <v>15</v>
      </c>
      <c r="D23" s="180">
        <f>B23*C23</f>
        <v>90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-52047.780068697029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25</v>
      </c>
      <c r="B24" s="179">
        <f>'Données projet'!D37</f>
        <v>28</v>
      </c>
      <c r="C24" s="191">
        <v>15</v>
      </c>
      <c r="D24" s="180">
        <f t="shared" ref="D24:D42" si="2">B24*C24</f>
        <v>420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30</v>
      </c>
      <c r="B25" s="179">
        <f>'Données projet'!D38</f>
        <v>28</v>
      </c>
      <c r="C25" s="191">
        <v>15</v>
      </c>
      <c r="D25" s="180">
        <f t="shared" si="2"/>
        <v>420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08">
        <f ca="1">T23-T24</f>
        <v>-52047.780068697029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35</v>
      </c>
      <c r="B26" s="179">
        <f>'Données projet'!D39</f>
        <v>28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40</v>
      </c>
      <c r="B27" s="179">
        <f>'Données projet'!D40</f>
        <v>28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45</v>
      </c>
      <c r="B28" s="179">
        <f>'Données projet'!D41</f>
        <v>28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50</v>
      </c>
      <c r="B29" s="179">
        <f>'Données projet'!D42</f>
        <v>28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55</v>
      </c>
      <c r="B30" s="179">
        <f>'Données projet'!D43</f>
        <v>28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60</v>
      </c>
      <c r="B31" s="179">
        <f>'Données projet'!D44</f>
        <v>28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65</v>
      </c>
      <c r="B32" s="179">
        <f>'Données projet'!D45</f>
        <v>28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70</v>
      </c>
      <c r="B33" s="179">
        <f>'Données projet'!D46</f>
        <v>28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75</v>
      </c>
      <c r="B34" s="179">
        <f>'Données projet'!D47</f>
        <v>28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80</v>
      </c>
      <c r="B35" s="179">
        <f>'Données projet'!D48</f>
        <v>28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85</v>
      </c>
      <c r="B36" s="179">
        <f>'Données projet'!D49</f>
        <v>28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90</v>
      </c>
      <c r="B37" s="179">
        <f>'Données projet'!D50</f>
        <v>28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95</v>
      </c>
      <c r="B38" s="179">
        <f>'Données projet'!D51</f>
        <v>28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100</v>
      </c>
      <c r="B39" s="179">
        <f>'Données projet'!D52</f>
        <v>27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105</v>
      </c>
      <c r="B40" s="179">
        <f>'Données projet'!D53</f>
        <v>26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110</v>
      </c>
      <c r="B41" s="179">
        <f>'Données projet'!D54</f>
        <v>25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115</v>
      </c>
      <c r="B42" s="179">
        <f>'Données projet'!D55</f>
        <v>24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Merisier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4005.86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20</v>
      </c>
      <c r="B54" s="179">
        <f>'Données projet'!D62</f>
        <v>27</v>
      </c>
      <c r="C54" s="189">
        <v>15</v>
      </c>
      <c r="D54" s="177">
        <f>B54*C54</f>
        <v>405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25</v>
      </c>
      <c r="B55" s="179">
        <f>'Données projet'!D63</f>
        <v>16</v>
      </c>
      <c r="C55" s="189">
        <v>15</v>
      </c>
      <c r="D55" s="177">
        <f t="shared" ref="D55:D73" si="4">B55*C55</f>
        <v>240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30</v>
      </c>
      <c r="B56" s="179">
        <f>'Données projet'!D64</f>
        <v>23</v>
      </c>
      <c r="C56" s="189">
        <v>15</v>
      </c>
      <c r="D56" s="177">
        <f t="shared" si="4"/>
        <v>345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35</v>
      </c>
      <c r="B57" s="179">
        <f>'Données projet'!D65</f>
        <v>29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40</v>
      </c>
      <c r="B58" s="179">
        <f>'Données projet'!D66</f>
        <v>32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45</v>
      </c>
      <c r="B59" s="179">
        <f>'Données projet'!D67</f>
        <v>36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50</v>
      </c>
      <c r="B60" s="179">
        <f>'Données projet'!D68</f>
        <v>35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55</v>
      </c>
      <c r="B61" s="179">
        <f>'Données projet'!D69</f>
        <v>35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60</v>
      </c>
      <c r="B62" s="179">
        <f>'Données projet'!D70</f>
        <v>37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65</v>
      </c>
      <c r="B63" s="179">
        <f>'Données projet'!D71</f>
        <v>37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70</v>
      </c>
      <c r="B64" s="179">
        <f>'Données projet'!D72</f>
        <v>32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75</v>
      </c>
      <c r="B65" s="179">
        <f>'Données projet'!D73</f>
        <v>31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80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Alisier torminal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5514.26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str">
        <f>IF(O83+1&lt;=MIN('Données projet'!$E$9:$E$18),O83+1,"STOP")</f>
        <v>STOP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15</v>
      </c>
      <c r="B86" s="179">
        <f>'Données projet'!D89</f>
        <v>32</v>
      </c>
      <c r="C86" s="189">
        <v>15</v>
      </c>
      <c r="D86" s="177">
        <f t="shared" ref="D86:D104" si="6">B86*C86</f>
        <v>480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20</v>
      </c>
      <c r="B87" s="179">
        <f>'Données projet'!D90</f>
        <v>35</v>
      </c>
      <c r="C87" s="189">
        <v>15</v>
      </c>
      <c r="D87" s="177">
        <f t="shared" si="6"/>
        <v>525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25</v>
      </c>
      <c r="B88" s="179">
        <f>'Données projet'!D91</f>
        <v>35</v>
      </c>
      <c r="C88" s="189">
        <v>15</v>
      </c>
      <c r="D88" s="177">
        <f t="shared" si="6"/>
        <v>525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30</v>
      </c>
      <c r="B89" s="179">
        <f>'Données projet'!D92</f>
        <v>35</v>
      </c>
      <c r="C89" s="189">
        <v>15</v>
      </c>
      <c r="D89" s="177">
        <f t="shared" si="6"/>
        <v>525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35</v>
      </c>
      <c r="B90" s="179">
        <f>'Données projet'!D93</f>
        <v>35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40</v>
      </c>
      <c r="B91" s="179">
        <f>'Données projet'!D94</f>
        <v>35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45</v>
      </c>
      <c r="B92" s="179">
        <f>'Données projet'!D95</f>
        <v>24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50</v>
      </c>
      <c r="B93" s="179">
        <f>'Données projet'!D96</f>
        <v>19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55</v>
      </c>
      <c r="B94" s="179">
        <f>'Données projet'!D97</f>
        <v>16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60</v>
      </c>
      <c r="B95" s="179">
        <f>'Données projet'!D98</f>
        <v>14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65</v>
      </c>
      <c r="B96" s="179">
        <f>'Données projet'!D99</f>
        <v>13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70</v>
      </c>
      <c r="B97" s="179">
        <f>'Données projet'!D100</f>
        <v>13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75</v>
      </c>
      <c r="B98" s="179">
        <f>'Données projet'!D101</f>
        <v>12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80</v>
      </c>
      <c r="B99" s="179">
        <f>'Données projet'!D102</f>
        <v>11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Charme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2967.97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10</v>
      </c>
      <c r="B116" s="179">
        <f>'Données projet'!D114</f>
        <v>10</v>
      </c>
      <c r="C116" s="189">
        <v>15</v>
      </c>
      <c r="D116" s="177">
        <f>B116*C116</f>
        <v>150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15</v>
      </c>
      <c r="B117" s="179">
        <f>'Données projet'!D115</f>
        <v>17</v>
      </c>
      <c r="C117" s="189">
        <v>15</v>
      </c>
      <c r="D117" s="177">
        <f t="shared" ref="D117:D135" si="8">B117*C117</f>
        <v>255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20</v>
      </c>
      <c r="B118" s="179">
        <f>'Données projet'!D116</f>
        <v>22</v>
      </c>
      <c r="C118" s="189">
        <v>15</v>
      </c>
      <c r="D118" s="177">
        <f t="shared" si="8"/>
        <v>330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25</v>
      </c>
      <c r="B119" s="179">
        <f>'Données projet'!D117</f>
        <v>26</v>
      </c>
      <c r="C119" s="189">
        <v>15</v>
      </c>
      <c r="D119" s="177">
        <f t="shared" si="8"/>
        <v>390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30</v>
      </c>
      <c r="B120" s="179">
        <f>'Données projet'!D118</f>
        <v>28</v>
      </c>
      <c r="C120" s="189">
        <v>15</v>
      </c>
      <c r="D120" s="177">
        <f t="shared" si="8"/>
        <v>420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35</v>
      </c>
      <c r="B121" s="179">
        <f>'Données projet'!D119</f>
        <v>29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40</v>
      </c>
      <c r="B122" s="179">
        <f>'Données projet'!D120</f>
        <v>30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45</v>
      </c>
      <c r="B123" s="179">
        <f>'Données projet'!D121</f>
        <v>30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50</v>
      </c>
      <c r="B124" s="179">
        <f>'Données projet'!D122</f>
        <v>30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55</v>
      </c>
      <c r="B125" s="179">
        <f>'Données projet'!D123</f>
        <v>30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60</v>
      </c>
      <c r="B126" s="179">
        <f>'Données projet'!D124</f>
        <v>29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65</v>
      </c>
      <c r="B127" s="179">
        <f>'Données projet'!D125</f>
        <v>29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70</v>
      </c>
      <c r="B128" s="179">
        <f>'Données projet'!D126</f>
        <v>28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75</v>
      </c>
      <c r="B129" s="179">
        <f>'Données projet'!D127</f>
        <v>27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80</v>
      </c>
      <c r="B130" s="179">
        <f>'Données projet'!D128</f>
        <v>26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85</v>
      </c>
      <c r="B131" s="179">
        <f>'Données projet'!D129</f>
        <v>25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90</v>
      </c>
      <c r="B132" s="179">
        <f>'Données projet'!D130</f>
        <v>24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95</v>
      </c>
      <c r="B133" s="179">
        <f>'Données projet'!D131</f>
        <v>23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100</v>
      </c>
      <c r="B134" s="179">
        <f>'Données projet'!D132</f>
        <v>22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105</v>
      </c>
      <c r="B135" s="179">
        <f>'Données projet'!D133</f>
        <v>21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Chêne rouge d'Amérique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3249.43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15</v>
      </c>
      <c r="B147" s="173">
        <f>'Données projet'!D140</f>
        <v>21</v>
      </c>
      <c r="C147" s="189">
        <v>15</v>
      </c>
      <c r="D147" s="180">
        <f>B147*C147</f>
        <v>315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20</v>
      </c>
      <c r="B148" s="173">
        <f>'Données projet'!D141</f>
        <v>43</v>
      </c>
      <c r="C148" s="189">
        <v>15</v>
      </c>
      <c r="D148" s="180">
        <f t="shared" ref="D148:D166" si="10">B148*C148</f>
        <v>645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25</v>
      </c>
      <c r="B149" s="173">
        <f>'Données projet'!D142</f>
        <v>44</v>
      </c>
      <c r="C149" s="189">
        <v>15</v>
      </c>
      <c r="D149" s="180">
        <f t="shared" si="10"/>
        <v>660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30</v>
      </c>
      <c r="B150" s="173">
        <f>'Données projet'!D143</f>
        <v>44</v>
      </c>
      <c r="C150" s="189">
        <v>15</v>
      </c>
      <c r="D150" s="180">
        <f t="shared" si="10"/>
        <v>660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35</v>
      </c>
      <c r="B151" s="173">
        <f>'Données projet'!D144</f>
        <v>42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40</v>
      </c>
      <c r="B152" s="173">
        <f>'Données projet'!D145</f>
        <v>39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45</v>
      </c>
      <c r="B153" s="173">
        <f>'Données projet'!D146</f>
        <v>36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50</v>
      </c>
      <c r="B154" s="173">
        <f>'Données projet'!D147</f>
        <v>33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55</v>
      </c>
      <c r="B155" s="173">
        <f>'Données projet'!D148</f>
        <v>29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60</v>
      </c>
      <c r="B156" s="173">
        <f>'Données projet'!D149</f>
        <v>26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65</v>
      </c>
      <c r="B157" s="173">
        <f>'Données projet'!D150</f>
        <v>23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70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>Châtaignier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3659.36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10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15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18</v>
      </c>
      <c r="B180" s="179">
        <f>'Données projet'!D168</f>
        <v>94</v>
      </c>
      <c r="C180" s="191">
        <v>15</v>
      </c>
      <c r="D180" s="177">
        <f t="shared" si="11"/>
        <v>1410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22</v>
      </c>
      <c r="B181" s="179">
        <f>'Données projet'!D169</f>
        <v>54</v>
      </c>
      <c r="C181" s="191">
        <v>15</v>
      </c>
      <c r="D181" s="177">
        <f t="shared" si="11"/>
        <v>810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27</v>
      </c>
      <c r="B182" s="179">
        <f>'Données projet'!D170</f>
        <v>38</v>
      </c>
      <c r="C182" s="191">
        <v>15</v>
      </c>
      <c r="D182" s="177">
        <f t="shared" si="11"/>
        <v>570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35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40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45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50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>Erable plane</v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>
        <v>3585.83</v>
      </c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10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15</v>
      </c>
      <c r="B210" s="179">
        <f>'Données projet'!D193</f>
        <v>32</v>
      </c>
      <c r="C210" s="191">
        <v>15</v>
      </c>
      <c r="D210" s="177">
        <f t="shared" ref="D210:D228" si="12">B210*C210</f>
        <v>480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20</v>
      </c>
      <c r="B211" s="179">
        <f>'Données projet'!D194</f>
        <v>35</v>
      </c>
      <c r="C211" s="191">
        <v>15</v>
      </c>
      <c r="D211" s="177">
        <f t="shared" si="12"/>
        <v>525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25</v>
      </c>
      <c r="B212" s="179">
        <f>'Données projet'!D195</f>
        <v>35</v>
      </c>
      <c r="C212" s="191">
        <v>15</v>
      </c>
      <c r="D212" s="177">
        <f t="shared" si="12"/>
        <v>525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30</v>
      </c>
      <c r="B213" s="179">
        <f>'Données projet'!D196</f>
        <v>35</v>
      </c>
      <c r="C213" s="191">
        <v>15</v>
      </c>
      <c r="D213" s="177">
        <f t="shared" si="12"/>
        <v>525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35</v>
      </c>
      <c r="B214" s="179">
        <f>'Données projet'!D197</f>
        <v>35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40</v>
      </c>
      <c r="B215" s="179">
        <f>'Données projet'!D198</f>
        <v>35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45</v>
      </c>
      <c r="B216" s="179">
        <f>'Données projet'!D199</f>
        <v>24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50</v>
      </c>
      <c r="B217" s="179">
        <f>'Données projet'!D200</f>
        <v>19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55</v>
      </c>
      <c r="B218" s="179">
        <f>'Données projet'!D201</f>
        <v>16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60</v>
      </c>
      <c r="B219" s="179">
        <f>'Données projet'!D202</f>
        <v>14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65</v>
      </c>
      <c r="B220" s="179">
        <f>'Données projet'!D203</f>
        <v>13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70</v>
      </c>
      <c r="B221" s="179">
        <f>'Données projet'!D204</f>
        <v>13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75</v>
      </c>
      <c r="B222" s="179">
        <f>'Données projet'!D205</f>
        <v>12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80</v>
      </c>
      <c r="B223" s="179">
        <f>'Données projet'!D206</f>
        <v>11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2024-01-16T15:55:34Z</dcterms:modified>
</cp:coreProperties>
</file>