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Evreux\DOUVREND(76) - SCI LES VICKINGS-BEL3\Dossier déposé le 27022024\"/>
    </mc:Choice>
  </mc:AlternateContent>
  <xr:revisionPtr revIDLastSave="0" documentId="13_ncr:1_{4CAA758D-2C14-4CE5-82B1-956AD9CB407F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114" i="2" a="1"/>
  <c r="BC114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32" i="2" a="1"/>
  <c r="BC32" i="2" s="1"/>
  <c r="BC185" i="2" a="1"/>
  <c r="BC185" i="2" s="1"/>
  <c r="BC7" i="2" a="1"/>
  <c r="BC7" i="2" s="1"/>
  <c r="BC151" i="2" a="1"/>
  <c r="BC151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AH19" i="2" a="1"/>
  <c r="AH19" i="2" s="1"/>
  <c r="BC47" i="2" a="1"/>
  <c r="BC47" i="2" s="1"/>
  <c r="BC68" i="2" a="1"/>
  <c r="BC68" i="2" s="1"/>
  <c r="BC117" i="2" a="1"/>
  <c r="BC117" i="2" s="1"/>
  <c r="BC192" i="2" a="1"/>
  <c r="BC192" i="2" s="1"/>
  <c r="BC65" i="2" a="1"/>
  <c r="BC65" i="2" s="1"/>
  <c r="BC83" i="2" a="1"/>
  <c r="BC83" i="2" s="1"/>
  <c r="BC82" i="2" a="1"/>
  <c r="BC82" i="2" s="1"/>
  <c r="BC58" i="2" a="1"/>
  <c r="BC58" i="2" s="1"/>
  <c r="BC143" i="2" a="1"/>
  <c r="BC143" i="2" s="1"/>
  <c r="BC34" i="2" a="1"/>
  <c r="BC34" i="2" s="1"/>
  <c r="BC31" i="2" a="1"/>
  <c r="BC31" i="2" s="1"/>
  <c r="BC84" i="2" a="1"/>
  <c r="BC84" i="2" s="1"/>
  <c r="AH151" i="2" a="1"/>
  <c r="AH151" i="2" s="1"/>
  <c r="AH62" i="2" a="1"/>
  <c r="AH62" i="2" s="1"/>
  <c r="AH199" i="2" a="1"/>
  <c r="AH199" i="2" s="1"/>
  <c r="AH163" i="2" a="1"/>
  <c r="AH163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I141" i="2" l="1"/>
  <c r="BI163" i="2"/>
  <c r="BI47" i="2"/>
  <c r="BI102" i="2"/>
  <c r="BI192" i="2"/>
  <c r="BI173" i="2"/>
  <c r="BI124" i="2"/>
  <c r="BI105" i="2"/>
  <c r="BI22" i="2"/>
  <c r="BI6" i="2"/>
  <c r="BI148" i="2"/>
  <c r="BI74" i="2"/>
  <c r="BI113" i="2"/>
  <c r="BI139" i="2"/>
  <c r="BI185" i="2"/>
  <c r="BI12" i="2"/>
  <c r="BI123" i="2"/>
  <c r="BI52" i="2"/>
  <c r="BI161" i="2"/>
  <c r="BI54" i="2"/>
  <c r="BI128" i="2"/>
  <c r="BI132" i="2"/>
  <c r="BI109" i="2"/>
  <c r="BI58" i="2"/>
  <c r="BI8" i="2"/>
  <c r="BI30" i="2"/>
  <c r="BI72" i="2"/>
  <c r="BI117" i="2"/>
  <c r="BI34" i="2"/>
  <c r="BI84" i="2"/>
  <c r="BI188" i="2"/>
  <c r="BI122" i="2"/>
  <c r="BI73" i="2"/>
  <c r="BI191" i="2"/>
  <c r="BI92" i="2"/>
  <c r="BI18" i="2"/>
  <c r="BI180" i="2"/>
  <c r="BI42" i="2"/>
  <c r="BI43" i="2"/>
  <c r="BI194" i="2"/>
  <c r="BI147" i="2"/>
  <c r="BI89" i="2"/>
  <c r="BI65" i="2"/>
  <c r="BI118" i="2"/>
  <c r="BI196" i="2"/>
  <c r="BI129" i="2"/>
  <c r="BI11" i="2"/>
  <c r="BI7" i="2"/>
  <c r="BI160" i="2"/>
  <c r="BI146" i="2"/>
  <c r="BI177" i="2"/>
  <c r="BI142" i="2"/>
  <c r="BI93" i="2"/>
  <c r="BI23" i="2"/>
  <c r="BI96" i="2"/>
  <c r="BI33" i="2"/>
  <c r="BI186" i="2"/>
  <c r="BI26" i="2"/>
  <c r="BI156" i="2"/>
  <c r="BI111" i="2"/>
  <c r="BI13" i="2"/>
  <c r="BI39" i="2"/>
  <c r="BI35" i="2"/>
  <c r="BI10" i="2"/>
  <c r="BI53" i="2"/>
  <c r="BI9" i="2"/>
  <c r="BI104" i="2"/>
  <c r="BI85" i="2"/>
  <c r="BI61" i="2"/>
  <c r="BI116" i="2"/>
  <c r="BI48" i="2"/>
  <c r="BI67" i="2"/>
  <c r="BI32" i="2"/>
  <c r="BI19" i="2"/>
  <c r="BI51" i="2"/>
  <c r="BI45" i="2"/>
  <c r="BI103" i="2"/>
  <c r="BI68" i="2"/>
  <c r="BI201" i="2"/>
  <c r="BI79" i="2"/>
  <c r="BI14" i="2"/>
  <c r="BI154" i="2"/>
  <c r="BI101" i="2"/>
  <c r="BI159" i="2"/>
  <c r="BI193" i="2"/>
  <c r="BI182" i="2"/>
  <c r="BI71" i="2"/>
  <c r="BI76" i="2"/>
  <c r="BI21" i="2"/>
  <c r="BI28" i="2"/>
  <c r="BI138" i="2"/>
  <c r="BI90" i="2"/>
  <c r="BI41" i="2"/>
  <c r="BI200" i="2"/>
  <c r="BI86" i="2"/>
  <c r="BI158" i="2"/>
  <c r="BI4" i="2"/>
  <c r="BI125" i="2"/>
  <c r="BI98" i="2"/>
  <c r="BI130" i="2"/>
  <c r="BI121" i="2"/>
  <c r="BI114" i="2"/>
  <c r="BI183" i="2"/>
  <c r="BI168" i="2"/>
  <c r="BI162" i="2"/>
  <c r="BI81" i="2"/>
  <c r="BI143" i="2"/>
  <c r="BI112" i="2"/>
  <c r="BI134" i="2"/>
  <c r="BI50" i="2"/>
  <c r="BI20" i="2"/>
  <c r="BI108" i="2"/>
  <c r="BI136" i="2"/>
  <c r="BI202" i="2"/>
  <c r="BI126" i="2"/>
  <c r="BI175" i="2"/>
  <c r="BI187" i="2"/>
  <c r="BI78" i="2"/>
  <c r="BI166" i="2"/>
  <c r="BI17" i="2"/>
  <c r="BI62" i="2"/>
  <c r="BI184" i="2"/>
  <c r="BI106" i="2"/>
  <c r="BI29" i="2"/>
  <c r="BI15" i="2"/>
  <c r="BI172" i="2"/>
  <c r="BI49" i="2"/>
  <c r="BI60" i="2"/>
  <c r="BI115" i="2"/>
  <c r="BI181" i="2"/>
  <c r="BI80" i="2"/>
  <c r="BI56" i="2"/>
  <c r="BI37" i="2"/>
  <c r="BI151" i="2"/>
  <c r="BI197" i="2"/>
  <c r="BI149" i="2"/>
  <c r="BI157" i="2"/>
  <c r="BI77" i="2"/>
  <c r="BI36" i="2"/>
  <c r="BI97" i="2"/>
  <c r="BI133" i="2"/>
  <c r="BI155" i="2"/>
  <c r="BI83" i="2"/>
  <c r="BI140" i="2"/>
  <c r="BI179" i="2"/>
  <c r="BI24" i="2"/>
  <c r="BI176" i="2"/>
  <c r="BI91" i="2"/>
  <c r="BI95" i="2"/>
  <c r="BI127" i="2"/>
  <c r="BI69" i="2"/>
  <c r="BI63" i="2"/>
  <c r="BI137" i="2"/>
  <c r="BI110" i="2"/>
  <c r="BI87" i="2"/>
  <c r="BI199" i="2"/>
  <c r="BI189" i="2"/>
  <c r="BI59" i="2"/>
  <c r="BI120" i="2"/>
  <c r="BI25" i="2"/>
  <c r="BI100" i="2"/>
  <c r="BI167" i="2"/>
  <c r="BI88" i="2"/>
  <c r="BI131" i="2"/>
  <c r="BI46" i="2"/>
  <c r="BI150" i="2"/>
  <c r="BI170" i="2"/>
  <c r="BI107" i="2"/>
  <c r="BI75" i="2"/>
  <c r="BI44" i="2"/>
  <c r="BI70" i="2"/>
  <c r="BI119" i="2"/>
  <c r="BI169" i="2"/>
  <c r="BI171" i="2"/>
  <c r="BI5" i="2"/>
  <c r="BI144" i="2"/>
  <c r="BI165" i="2"/>
  <c r="BI55" i="2"/>
  <c r="BI164" i="2"/>
  <c r="BI38" i="2"/>
  <c r="BI57" i="2"/>
  <c r="BI40" i="2"/>
  <c r="BI152" i="2"/>
  <c r="BI198" i="2"/>
  <c r="BI190" i="2"/>
  <c r="BI27" i="2"/>
  <c r="BI145" i="2"/>
  <c r="BI99" i="2"/>
  <c r="BI64" i="2"/>
  <c r="BI16" i="2"/>
  <c r="BI178" i="2"/>
  <c r="BI153" i="2"/>
  <c r="BI174" i="2"/>
  <c r="BI66" i="2"/>
  <c r="BI203" i="2"/>
  <c r="BI94" i="2"/>
  <c r="BI31" i="2"/>
  <c r="BI135" i="2"/>
  <c r="BI3" i="2"/>
  <c r="C8" i="4" s="1"/>
  <c r="E8" i="4" s="1"/>
  <c r="F8" i="4" s="1"/>
  <c r="G8" i="4" s="1"/>
  <c r="L8" i="4" s="1"/>
  <c r="BI82" i="2"/>
  <c r="BI195" i="2"/>
  <c r="BF129" i="2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<sst xmlns="http://schemas.openxmlformats.org/spreadsheetml/2006/main" count="1172" uniqueCount="324">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</sst>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119.94393082981507</c:v>
                </c:pt>
                <c:pt idx="32">
                  <c:v>129.83298609190555</c:v>
                </c:pt>
                <c:pt idx="33">
                  <c:v>139.70382844505215</c:v>
                </c:pt>
                <c:pt idx="34">
                  <c:v>149.55792775717683</c:v>
                </c:pt>
                <c:pt idx="35">
                  <c:v>159.39654402501068</c:v>
                </c:pt>
                <c:pt idx="36">
                  <c:v>144.43580369901198</c:v>
                </c:pt>
                <c:pt idx="37">
                  <c:v>155.06938697591292</c:v>
                </c:pt>
                <c:pt idx="38">
                  <c:v>165.68564301412417</c:v>
                </c:pt>
                <c:pt idx="39">
                  <c:v>176.28583963282651</c:v>
                </c:pt>
                <c:pt idx="40">
                  <c:v>186.87107951156952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197.83360065109454</c:v>
                </c:pt>
                <c:pt idx="47">
                  <c:v>208.78202813507096</c:v>
                </c:pt>
                <c:pt idx="48">
                  <c:v>219.71720575536781</c:v>
                </c:pt>
                <c:pt idx="49">
                  <c:v>230.63988637237381</c:v>
                </c:pt>
                <c:pt idx="50">
                  <c:v>241.55074565033252</c:v>
                </c:pt>
                <c:pt idx="51">
                  <c:v>225.18006429243289</c:v>
                </c:pt>
                <c:pt idx="52">
                  <c:v>236.09675414607651</c:v>
                </c:pt>
                <c:pt idx="53">
                  <c:v>247.00193510423426</c:v>
                </c:pt>
                <c:pt idx="54">
                  <c:v>257.896187237346</c:v>
                </c:pt>
                <c:pt idx="55">
                  <c:v>268.780037569483</c:v>
                </c:pt>
                <c:pt idx="56">
                  <c:v>252.4503931780001</c:v>
                </c:pt>
                <c:pt idx="57">
                  <c:v>263.33938156610992</c:v>
                </c:pt>
                <c:pt idx="58">
                  <c:v>274.21821395990332</c:v>
                </c:pt>
                <c:pt idx="59">
                  <c:v>285.08735029607652</c:v>
                </c:pt>
                <c:pt idx="60">
                  <c:v>295.94721255485484</c:v>
                </c:pt>
                <c:pt idx="61">
                  <c:v>278.87757709734746</c:v>
                </c:pt>
                <c:pt idx="62">
                  <c:v>288.96691630985202</c:v>
                </c:pt>
                <c:pt idx="63">
                  <c:v>299.04838207618559</c:v>
                </c:pt>
                <c:pt idx="64">
                  <c:v>309.12227741267685</c:v>
                </c:pt>
                <c:pt idx="65">
                  <c:v>319.18888396087652</c:v>
                </c:pt>
                <c:pt idx="66">
                  <c:v>302.14883502279821</c:v>
                </c:pt>
                <c:pt idx="67">
                  <c:v>312.22045858998155</c:v>
                </c:pt>
                <c:pt idx="68">
                  <c:v>322.28487606795352</c:v>
                </c:pt>
                <c:pt idx="69">
                  <c:v>332.34234434510176</c:v>
                </c:pt>
                <c:pt idx="70">
                  <c:v>342.39310348379155</c:v>
                </c:pt>
                <c:pt idx="71">
                  <c:v>324.60643807826466</c:v>
                </c:pt>
                <c:pt idx="72">
                  <c:v>333.8890458744558</c:v>
                </c:pt>
                <c:pt idx="73">
                  <c:v>343.1659674504553</c:v>
                </c:pt>
                <c:pt idx="74">
                  <c:v>352.43737829470501</c:v>
                </c:pt>
                <c:pt idx="75">
                  <c:v>361.70344390352244</c:v>
                </c:pt>
                <c:pt idx="76">
                  <c:v>343.5523850789188</c:v>
                </c:pt>
                <c:pt idx="77">
                  <c:v>352.43737829470501</c:v>
                </c:pt>
                <c:pt idx="78">
                  <c:v>361.31746248867233</c:v>
                </c:pt>
                <c:pt idx="79">
                  <c:v>370.19277539866516</c:v>
                </c:pt>
                <c:pt idx="80">
                  <c:v>379.06344761508876</c:v>
                </c:pt>
                <c:pt idx="81">
                  <c:v>360.54547259299062</c:v>
                </c:pt>
                <c:pt idx="82">
                  <c:v>369.03539178839668</c:v>
                </c:pt>
                <c:pt idx="83">
                  <c:v>377.52104986809292</c:v>
                </c:pt>
                <c:pt idx="84">
                  <c:v>386.0025561783288</c:v>
                </c:pt>
                <c:pt idx="85">
                  <c:v>394.48001486506797</c:v>
                </c:pt>
                <c:pt idx="86">
                  <c:v>375.59285962266807</c:v>
                </c:pt>
                <c:pt idx="87">
                  <c:v>383.68982380189891</c:v>
                </c:pt>
                <c:pt idx="88">
                  <c:v>391.78307456466746</c:v>
                </c:pt>
                <c:pt idx="89">
                  <c:v>399.87269948886433</c:v>
                </c:pt>
                <c:pt idx="90">
                  <c:v>407.95878231757393</c:v>
                </c:pt>
                <c:pt idx="91">
                  <c:v>388.31498751962232</c:v>
                </c:pt>
                <c:pt idx="92">
                  <c:v>395.63572388568292</c:v>
                </c:pt>
                <c:pt idx="93">
                  <c:v>402.95352523018414</c:v>
                </c:pt>
                <c:pt idx="94">
                  <c:v>410.26845241067667</c:v>
                </c:pt>
                <c:pt idx="95">
                  <c:v>417.58056393601919</c:v>
                </c:pt>
                <c:pt idx="96">
                  <c:v>397.56174311317278</c:v>
                </c:pt>
                <c:pt idx="97">
                  <c:v>404.49374675366943</c:v>
                </c:pt>
                <c:pt idx="98">
                  <c:v>411.42318205611974</c:v>
                </c:pt>
                <c:pt idx="99">
                  <c:v>418.35009841196251</c:v>
                </c:pt>
                <c:pt idx="100">
                  <c:v>425.27454344239936</c:v>
                </c:pt>
                <c:pt idx="101">
                  <c:v>406.8038414154866</c:v>
                </c:pt>
                <c:pt idx="102">
                  <c:v>413.34757609407194</c:v>
                </c:pt>
                <c:pt idx="103">
                  <c:v>419.88907590240751</c:v>
                </c:pt>
                <c:pt idx="104">
                  <c:v>426.42838059605697</c:v>
                </c:pt>
                <c:pt idx="105">
                  <c:v>432.96552861089191</c:v>
                </c:pt>
                <c:pt idx="106">
                  <c:v>413.73243167051146</c:v>
                </c:pt>
                <c:pt idx="107">
                  <c:v>419.50434294248174</c:v>
                </c:pt>
                <c:pt idx="108">
                  <c:v>425.27454344239936</c:v>
                </c:pt>
                <c:pt idx="109">
                  <c:v>431.04305967701976</c:v>
                </c:pt>
                <c:pt idx="110">
                  <c:v>436.8099173851611</c:v>
                </c:pt>
                <c:pt idx="111">
                  <c:v>417.19578523729075</c:v>
                </c:pt>
                <c:pt idx="112">
                  <c:v>422.58199440092784</c:v>
                </c:pt>
                <c:pt idx="113">
                  <c:v>427.96672569921549</c:v>
                </c:pt>
                <c:pt idx="114">
                  <c:v>433.35000036713313</c:v>
                </c:pt>
                <c:pt idx="115">
                  <c:v>438.73183906857093</c:v>
                </c:pt>
                <c:pt idx="116">
                  <c:v>418.35009841196273</c:v>
                </c:pt>
                <c:pt idx="117">
                  <c:v>422.96666682108594</c:v>
                </c:pt>
                <c:pt idx="118">
                  <c:v>427.58215058986383</c:v>
                </c:pt>
                <c:pt idx="119">
                  <c:v>432.19656309026982</c:v>
                </c:pt>
                <c:pt idx="120">
                  <c:v>436.80991738516127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282.13675189211068</c:v>
                </c:pt>
                <c:pt idx="57">
                  <c:v>294.30944959160257</c:v>
                </c:pt>
                <c:pt idx="58">
                  <c:v>306.47091553365232</c:v>
                </c:pt>
                <c:pt idx="59">
                  <c:v>318.62165837327228</c:v>
                </c:pt>
                <c:pt idx="60">
                  <c:v>330.76214478850392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337.69512740436579</c:v>
                </c:pt>
                <c:pt idx="67">
                  <c:v>348.95457429716549</c:v>
                </c:pt>
                <c:pt idx="68">
                  <c:v>360.20605180325543</c:v>
                </c:pt>
                <c:pt idx="69">
                  <c:v>371.44984402165892</c:v>
                </c:pt>
                <c:pt idx="70">
                  <c:v>382.68621644309695</c:v>
                </c:pt>
                <c:pt idx="71">
                  <c:v>362.80144525672193</c:v>
                </c:pt>
                <c:pt idx="72">
                  <c:v>373.17899323636624</c:v>
                </c:pt>
                <c:pt idx="73">
                  <c:v>383.55025268886453</c:v>
                </c:pt>
                <c:pt idx="74">
                  <c:v>393.91541769108909</c:v>
                </c:pt>
                <c:pt idx="75">
                  <c:v>404.27467126938285</c:v>
                </c:pt>
                <c:pt idx="76">
                  <c:v>383.98225493635533</c:v>
                </c:pt>
                <c:pt idx="77">
                  <c:v>393.91541769108909</c:v>
                </c:pt>
                <c:pt idx="78">
                  <c:v>403.84315144097815</c:v>
                </c:pt>
                <c:pt idx="79">
                  <c:v>413.7656085136046</c:v>
                </c:pt>
                <c:pt idx="80">
                  <c:v>423.68293333202655</c:v>
                </c:pt>
                <c:pt idx="81">
                  <c:v>402.98008185125144</c:v>
                </c:pt>
                <c:pt idx="82">
                  <c:v>412.47166904727516</c:v>
                </c:pt>
                <c:pt idx="83">
                  <c:v>421.95854377334359</c:v>
                </c:pt>
                <c:pt idx="84">
                  <c:v>431.44082695809334</c:v>
                </c:pt>
                <c:pt idx="85">
                  <c:v>440.91863377904127</c:v>
                </c:pt>
                <c:pt idx="86">
                  <c:v>419.80284331345206</c:v>
                </c:pt>
                <c:pt idx="87">
                  <c:v>428.85519840828539</c:v>
                </c:pt>
                <c:pt idx="88">
                  <c:v>437.90344674688322</c:v>
                </c:pt>
                <c:pt idx="89">
                  <c:v>446.94768518373326</c:v>
                </c:pt>
                <c:pt idx="90">
                  <c:v>455.98800633231912</c:v>
                </c:pt>
                <c:pt idx="91">
                  <c:v>434.02612258593155</c:v>
                </c:pt>
                <c:pt idx="92">
                  <c:v>442.21072127655128</c:v>
                </c:pt>
                <c:pt idx="93">
                  <c:v>450.39207405650836</c:v>
                </c:pt>
                <c:pt idx="94">
                  <c:v>458.57024822962609</c:v>
                </c:pt>
                <c:pt idx="95">
                  <c:v>466.74530850225341</c:v>
                </c:pt>
                <c:pt idx="96">
                  <c:v>444.36402075569305</c:v>
                </c:pt>
                <c:pt idx="97">
                  <c:v>452.114056877471</c:v>
                </c:pt>
                <c:pt idx="98">
                  <c:v>459.86125261266903</c:v>
                </c:pt>
                <c:pt idx="99">
                  <c:v>467.60566258446198</c:v>
                </c:pt>
                <c:pt idx="100">
                  <c:v>475.34733945827821</c:v>
                </c:pt>
                <c:pt idx="101">
                  <c:v>454.69676831549197</c:v>
                </c:pt>
                <c:pt idx="102">
                  <c:v>462.01275475576307</c:v>
                </c:pt>
                <c:pt idx="103">
                  <c:v>469.32626959947976</c:v>
                </c:pt>
                <c:pt idx="104">
                  <c:v>476.63735681327233</c:v>
                </c:pt>
                <c:pt idx="105">
                  <c:v>483.94605890429216</c:v>
                </c:pt>
                <c:pt idx="106">
                  <c:v>462.44302949249544</c:v>
                </c:pt>
                <c:pt idx="107">
                  <c:v>468.89613046728755</c:v>
                </c:pt>
                <c:pt idx="108">
                  <c:v>475.34733945827838</c:v>
                </c:pt>
                <c:pt idx="109">
                  <c:v>481.79668577992356</c:v>
                </c:pt>
                <c:pt idx="110">
                  <c:v>488.24419789739909</c:v>
                </c:pt>
                <c:pt idx="111">
                  <c:v>466.31511878642374</c:v>
                </c:pt>
                <c:pt idx="112">
                  <c:v>472.3370088245801</c:v>
                </c:pt>
                <c:pt idx="113">
                  <c:v>478.35726445603859</c:v>
                </c:pt>
                <c:pt idx="114">
                  <c:v>484.37590916507139</c:v>
                </c:pt>
                <c:pt idx="115">
                  <c:v>490.39296580436979</c:v>
                </c:pt>
                <c:pt idx="116">
                  <c:v>467.60566258446215</c:v>
                </c:pt>
                <c:pt idx="117">
                  <c:v>472.76708100439259</c:v>
                </c:pt>
                <c:pt idx="118">
                  <c:v>477.9272998945782</c:v>
                </c:pt>
                <c:pt idx="119">
                  <c:v>483.08633404340475</c:v>
                </c:pt>
                <c:pt idx="120">
                  <c:v>488.24419789739915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2.4374349616627473</c:v>
                </c:pt>
                <c:pt idx="2">
                  <c:v>2.7062519921277914</c:v>
                </c:pt>
                <c:pt idx="3">
                  <c:v>3.0048194128402717</c:v>
                </c:pt>
                <c:pt idx="4">
                  <c:v>3.3364405781861532</c:v>
                </c:pt>
                <c:pt idx="5">
                  <c:v>3.7047867637236904</c:v>
                </c:pt>
                <c:pt idx="6">
                  <c:v>4.1139382622190412</c:v>
                </c:pt>
                <c:pt idx="7">
                  <c:v>4.5684300822335633</c:v>
                </c:pt>
                <c:pt idx="8">
                  <c:v>5.0733027659886449</c:v>
                </c:pt>
                <c:pt idx="9">
                  <c:v>5.6341589013767726</c:v>
                </c:pt>
                <c:pt idx="10">
                  <c:v>6.2572259676860424</c:v>
                </c:pt>
                <c:pt idx="11">
                  <c:v>6.9494262266001696</c:v>
                </c:pt>
                <c:pt idx="12">
                  <c:v>7.7184544501515253</c:v>
                </c:pt>
                <c:pt idx="13">
                  <c:v>8.572864366458381</c:v>
                </c:pt>
                <c:pt idx="14">
                  <c:v>9.5221648032911528</c:v>
                </c:pt>
                <c:pt idx="15">
                  <c:v>10.576926619922668</c:v>
                </c:pt>
                <c:pt idx="16">
                  <c:v>11.748901640590811</c:v>
                </c:pt>
                <c:pt idx="17">
                  <c:v>13.051154939647056</c:v>
                </c:pt>
                <c:pt idx="18">
                  <c:v>14.498211980650503</c:v>
                </c:pt>
                <c:pt idx="19">
                  <c:v>16.106222281040608</c:v>
                </c:pt>
                <c:pt idx="20">
                  <c:v>17.893141462527087</c:v>
                </c:pt>
                <c:pt idx="21">
                  <c:v>19.878933757137446</c:v>
                </c:pt>
                <c:pt idx="22">
                  <c:v>22.085797272371096</c:v>
                </c:pt>
                <c:pt idx="23">
                  <c:v>24.538414578807153</c:v>
                </c:pt>
                <c:pt idx="24">
                  <c:v>27.264231472788541</c:v>
                </c:pt>
                <c:pt idx="25">
                  <c:v>30.293767088783131</c:v>
                </c:pt>
                <c:pt idx="26">
                  <c:v>33.660958894407322</c:v>
                </c:pt>
                <c:pt idx="27">
                  <c:v>37.403546500010854</c:v>
                </c:pt>
                <c:pt idx="28">
                  <c:v>41.563498658755343</c:v>
                </c:pt>
                <c:pt idx="29">
                  <c:v>46.18748832738288</c:v>
                </c:pt>
                <c:pt idx="30">
                  <c:v>51.327421208058347</c:v>
                </c:pt>
                <c:pt idx="31">
                  <c:v>60.514695528795407</c:v>
                </c:pt>
                <c:pt idx="32">
                  <c:v>69.66560236521488</c:v>
                </c:pt>
                <c:pt idx="33">
                  <c:v>78.785608894867366</c:v>
                </c:pt>
                <c:pt idx="34">
                  <c:v>87.878806078484374</c:v>
                </c:pt>
                <c:pt idx="35">
                  <c:v>96.948365355203165</c:v>
                </c:pt>
                <c:pt idx="36">
                  <c:v>89.770154755931102</c:v>
                </c:pt>
                <c:pt idx="37">
                  <c:v>99.589577656644863</c:v>
                </c:pt>
                <c:pt idx="38">
                  <c:v>109.38497238311636</c:v>
                </c:pt>
                <c:pt idx="39">
                  <c:v>119.15879754590044</c:v>
                </c:pt>
                <c:pt idx="40">
                  <c:v>128.9130744021389</c:v>
                </c:pt>
                <c:pt idx="41">
                  <c:v>112.77054987950531</c:v>
                </c:pt>
                <c:pt idx="42">
                  <c:v>122.91265719265493</c:v>
                </c:pt>
                <c:pt idx="43">
                  <c:v>133.03441963626227</c:v>
                </c:pt>
                <c:pt idx="44">
                  <c:v>143.13760531890728</c:v>
                </c:pt>
                <c:pt idx="45">
                  <c:v>153.22371186614842</c:v>
                </c:pt>
                <c:pt idx="46">
                  <c:v>137.52692326444318</c:v>
                </c:pt>
                <c:pt idx="47">
                  <c:v>147.99592720278363</c:v>
                </c:pt>
                <c:pt idx="48">
                  <c:v>158.44725261766806</c:v>
                </c:pt>
                <c:pt idx="49">
                  <c:v>168.8822311899971</c:v>
                </c:pt>
                <c:pt idx="50">
                  <c:v>179.3020163432858</c:v>
                </c:pt>
                <c:pt idx="51">
                  <c:v>163.66670942331587</c:v>
                </c:pt>
                <c:pt idx="52">
                  <c:v>174.09395685591758</c:v>
                </c:pt>
                <c:pt idx="53">
                  <c:v>184.50653139431063</c:v>
                </c:pt>
                <c:pt idx="54">
                  <c:v>194.90537859033716</c:v>
                </c:pt>
                <c:pt idx="55">
                  <c:v>205.29133473515961</c:v>
                </c:pt>
                <c:pt idx="56">
                  <c:v>190.07899399760188</c:v>
                </c:pt>
                <c:pt idx="57">
                  <c:v>200.84173948775069</c:v>
                </c:pt>
                <c:pt idx="58">
                  <c:v>211.59112360873891</c:v>
                </c:pt>
                <c:pt idx="59">
                  <c:v>222.32792135889125</c:v>
                </c:pt>
                <c:pt idx="60">
                  <c:v>233.05282669689106</c:v>
                </c:pt>
                <c:pt idx="61">
                  <c:v>218.25677877090325</c:v>
                </c:pt>
                <c:pt idx="62">
                  <c:v>229.35588657979108</c:v>
                </c:pt>
                <c:pt idx="63">
                  <c:v>240.4427130275545</c:v>
                </c:pt>
                <c:pt idx="64">
                  <c:v>251.5179045878433</c:v>
                </c:pt>
                <c:pt idx="65">
                  <c:v>262.58204610854818</c:v>
                </c:pt>
                <c:pt idx="66">
                  <c:v>247.08918544329876</c:v>
                </c:pt>
                <c:pt idx="67">
                  <c:v>257.4201202185647</c:v>
                </c:pt>
                <c:pt idx="68">
                  <c:v>267.74168195255032</c:v>
                </c:pt>
                <c:pt idx="69">
                  <c:v>278.05428316466646</c:v>
                </c:pt>
                <c:pt idx="70">
                  <c:v>288.35830325418596</c:v>
                </c:pt>
                <c:pt idx="71">
                  <c:v>273.26737921785576</c:v>
                </c:pt>
                <c:pt idx="72">
                  <c:v>283.94332230986009</c:v>
                </c:pt>
                <c:pt idx="73">
                  <c:v>294.61027841220738</c:v>
                </c:pt>
                <c:pt idx="74">
                  <c:v>305.26861896682033</c:v>
                </c:pt>
                <c:pt idx="75">
                  <c:v>315.91868734548365</c:v>
                </c:pt>
                <c:pt idx="76">
                  <c:v>300.12426654387633</c:v>
                </c:pt>
                <c:pt idx="77">
                  <c:v>310.04379095454209</c:v>
                </c:pt>
                <c:pt idx="78">
                  <c:v>319.95627129790819</c:v>
                </c:pt>
                <c:pt idx="79">
                  <c:v>329.86195670266227</c:v>
                </c:pt>
                <c:pt idx="80">
                  <c:v>339.76108010471489</c:v>
                </c:pt>
                <c:pt idx="81">
                  <c:v>323.62582320544686</c:v>
                </c:pt>
                <c:pt idx="82">
                  <c:v>333.16238254831563</c:v>
                </c:pt>
                <c:pt idx="83">
                  <c:v>342.69292595080714</c:v>
                </c:pt>
                <c:pt idx="84">
                  <c:v>352.2176444093684</c:v>
                </c:pt>
                <c:pt idx="85">
                  <c:v>361.73671774155099</c:v>
                </c:pt>
                <c:pt idx="86">
                  <c:v>345.25783856692897</c:v>
                </c:pt>
                <c:pt idx="87">
                  <c:v>354.41484835314122</c:v>
                </c:pt>
                <c:pt idx="88">
                  <c:v>363.56667595247251</c:v>
                </c:pt>
                <c:pt idx="89">
                  <c:v>372.71347028292752</c:v>
                </c:pt>
                <c:pt idx="90">
                  <c:v>381.85537235272426</c:v>
                </c:pt>
                <c:pt idx="91">
                  <c:v>365.03049752578545</c:v>
                </c:pt>
                <c:pt idx="92">
                  <c:v>373.810754141686</c:v>
                </c:pt>
                <c:pt idx="93">
                  <c:v>382.58651722523786</c:v>
                </c:pt>
                <c:pt idx="94">
                  <c:v>391.3579044436139</c:v>
                </c:pt>
                <c:pt idx="95">
                  <c:v>400.12502775620351</c:v>
                </c:pt>
                <c:pt idx="96">
                  <c:v>382.58651722523791</c:v>
                </c:pt>
                <c:pt idx="97">
                  <c:v>390.62711987432004</c:v>
                </c:pt>
                <c:pt idx="98">
                  <c:v>398.66413205286955</c:v>
                </c:pt>
                <c:pt idx="99">
                  <c:v>406.69763639842591</c:v>
                </c:pt>
                <c:pt idx="100">
                  <c:v>414.7277120155033</c:v>
                </c:pt>
                <c:pt idx="101">
                  <c:v>396.83784930911423</c:v>
                </c:pt>
                <c:pt idx="102">
                  <c:v>404.50702397326228</c:v>
                </c:pt>
                <c:pt idx="103">
                  <c:v>412.17305520045392</c:v>
                </c:pt>
                <c:pt idx="104">
                  <c:v>419.83600973898109</c:v>
                </c:pt>
                <c:pt idx="105">
                  <c:v>427.49595170023167</c:v>
                </c:pt>
                <c:pt idx="106">
                  <c:v>409.25302869952401</c:v>
                </c:pt>
                <c:pt idx="107">
                  <c:v>416.55225893203925</c:v>
                </c:pt>
                <c:pt idx="108">
                  <c:v>423.84873204810702</c:v>
                </c:pt>
                <c:pt idx="109">
                  <c:v>431.14250223646951</c:v>
                </c:pt>
                <c:pt idx="110">
                  <c:v>438.43362170168348</c:v>
                </c:pt>
                <c:pt idx="111">
                  <c:v>421.29527664631428</c:v>
                </c:pt>
                <c:pt idx="112">
                  <c:v>427.86063675647256</c:v>
                </c:pt>
                <c:pt idx="113">
                  <c:v>434.42383097030398</c:v>
                </c:pt>
                <c:pt idx="114">
                  <c:v>440.98489664903059</c:v>
                </c:pt>
                <c:pt idx="115">
                  <c:v>447.5438699506708</c:v>
                </c:pt>
                <c:pt idx="116">
                  <c:v>431.87173262076772</c:v>
                </c:pt>
                <c:pt idx="117">
                  <c:v>438.06912789882227</c:v>
                </c:pt>
                <c:pt idx="118">
                  <c:v>444.26464263254979</c:v>
                </c:pt>
                <c:pt idx="119">
                  <c:v>450.45830676592936</c:v>
                </c:pt>
                <c:pt idx="120">
                  <c:v>456.65014935173832</c:v>
                </c:pt>
                <c:pt idx="121">
                  <c:v>440.98489664903076</c:v>
                </c:pt>
                <c:pt idx="122">
                  <c:v>447.17953683730531</c:v>
                </c:pt>
                <c:pt idx="123">
                  <c:v>453.37234020573754</c:v>
                </c:pt>
                <c:pt idx="124">
                  <c:v>459.56333540117902</c:v>
                </c:pt>
                <c:pt idx="125">
                  <c:v>465.7525502351603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127.99300373621668</c:v>
                </c:pt>
                <c:pt idx="32">
                  <c:v>138.54744992970467</c:v>
                </c:pt>
                <c:pt idx="33">
                  <c:v>149.0825777016685</c:v>
                </c:pt>
                <c:pt idx="34">
                  <c:v>159.59994614012587</c:v>
                </c:pt>
                <c:pt idx="35">
                  <c:v>170.1008917228489</c:v>
                </c:pt>
                <c:pt idx="36">
                  <c:v>154.13304399541357</c:v>
                </c:pt>
                <c:pt idx="37">
                  <c:v>165.48242110449394</c:v>
                </c:pt>
                <c:pt idx="38">
                  <c:v>176.81341922195415</c:v>
                </c:pt>
                <c:pt idx="39">
                  <c:v>188.1273831228342</c:v>
                </c:pt>
                <c:pt idx="40">
                  <c:v>199.42548241866663</c:v>
                </c:pt>
                <c:pt idx="41">
                  <c:v>181.84387743661719</c:v>
                </c:pt>
                <c:pt idx="42">
                  <c:v>193.56912276774736</c:v>
                </c:pt>
                <c:pt idx="43">
                  <c:v>205.2778545096966</c:v>
                </c:pt>
                <c:pt idx="44">
                  <c:v>216.97114792933803</c:v>
                </c:pt>
                <c:pt idx="45">
                  <c:v>228.64995281860425</c:v>
                </c:pt>
                <c:pt idx="46">
                  <c:v>211.12636896992379</c:v>
                </c:pt>
                <c:pt idx="47">
                  <c:v>222.81230638924691</c:v>
                </c:pt>
                <c:pt idx="48">
                  <c:v>234.48418968616227</c:v>
                </c:pt>
                <c:pt idx="49">
                  <c:v>246.14281741922969</c:v>
                </c:pt>
                <c:pt idx="50">
                  <c:v>257.78890626510457</c:v>
                </c:pt>
                <c:pt idx="51">
                  <c:v>240.31511393681535</c:v>
                </c:pt>
                <c:pt idx="52">
                  <c:v>251.96738727080017</c:v>
                </c:pt>
                <c:pt idx="53">
                  <c:v>263.60745312628939</c:v>
                </c:pt>
                <c:pt idx="54">
                  <c:v>275.23592678364861</c:v>
                </c:pt>
                <c:pt idx="55">
                  <c:v>286.85336725699193</c:v>
                </c:pt>
                <c:pt idx="56">
                  <c:v>269.42310281421265</c:v>
                </c:pt>
                <c:pt idx="57">
                  <c:v>281.04599322042526</c:v>
                </c:pt>
                <c:pt idx="58">
                  <c:v>292.65811116959617</c:v>
                </c:pt>
                <c:pt idx="59">
                  <c:v>304.25994451630169</c:v>
                </c:pt>
                <c:pt idx="60">
                  <c:v>315.85194085471181</c:v>
                </c:pt>
                <c:pt idx="61">
                  <c:v>297.63155783517902</c:v>
                </c:pt>
                <c:pt idx="62">
                  <c:v>308.40105034381315</c:v>
                </c:pt>
                <c:pt idx="63">
                  <c:v>319.16219149284615</c:v>
                </c:pt>
                <c:pt idx="64">
                  <c:v>329.91530269151434</c:v>
                </c:pt>
                <c:pt idx="65">
                  <c:v>340.66068267684102</c:v>
                </c:pt>
                <c:pt idx="66">
                  <c:v>322.4716820606094</c:v>
                </c:pt>
                <c:pt idx="67">
                  <c:v>333.22238359494384</c:v>
                </c:pt>
                <c:pt idx="68">
                  <c:v>343.96544163480115</c:v>
                </c:pt>
                <c:pt idx="69">
                  <c:v>354.70112866153909</c:v>
                </c:pt>
                <c:pt idx="70">
                  <c:v>365.42969930916348</c:v>
                </c:pt>
                <c:pt idx="71">
                  <c:v>346.44355255688674</c:v>
                </c:pt>
                <c:pt idx="72">
                  <c:v>356.35213503949808</c:v>
                </c:pt>
                <c:pt idx="73">
                  <c:v>366.25468615178403</c:v>
                </c:pt>
                <c:pt idx="74">
                  <c:v>376.15139203422905</c:v>
                </c:pt>
                <c:pt idx="75">
                  <c:v>386.04242822867735</c:v>
                </c:pt>
                <c:pt idx="76">
                  <c:v>366.66716434689414</c:v>
                </c:pt>
                <c:pt idx="77">
                  <c:v>376.15139203422905</c:v>
                </c:pt>
                <c:pt idx="78">
                  <c:v>385.63041272508372</c:v>
                </c:pt>
                <c:pt idx="79">
                  <c:v>395.10437251790626</c:v>
                </c:pt>
                <c:pt idx="80">
                  <c:v>404.57340992986093</c:v>
                </c:pt>
                <c:pt idx="81">
                  <c:v>384.80635300902605</c:v>
                </c:pt>
                <c:pt idx="82">
                  <c:v>393.86892067156964</c:v>
                </c:pt>
                <c:pt idx="83">
                  <c:v>402.92696857125173</c:v>
                </c:pt>
                <c:pt idx="84">
                  <c:v>411.98061269157296</c:v>
                </c:pt>
                <c:pt idx="85">
                  <c:v>421.02996350009425</c:v>
                </c:pt>
                <c:pt idx="86">
                  <c:v>400.86871209258248</c:v>
                </c:pt>
                <c:pt idx="87">
                  <c:v>409.51186735681603</c:v>
                </c:pt>
                <c:pt idx="88">
                  <c:v>418.15108380244902</c:v>
                </c:pt>
                <c:pt idx="89">
                  <c:v>426.78645432329745</c:v>
                </c:pt>
                <c:pt idx="90">
                  <c:v>435.41806774560064</c:v>
                </c:pt>
                <c:pt idx="91">
                  <c:v>414.4490387185424</c:v>
                </c:pt>
                <c:pt idx="92">
                  <c:v>422.26363911019592</c:v>
                </c:pt>
                <c:pt idx="93">
                  <c:v>430.07512632625293</c:v>
                </c:pt>
                <c:pt idx="94">
                  <c:v>437.88356491828068</c:v>
                </c:pt>
                <c:pt idx="95">
                  <c:v>445.68901694659007</c:v>
                </c:pt>
                <c:pt idx="96">
                  <c:v>424.31959279145184</c:v>
                </c:pt>
                <c:pt idx="97">
                  <c:v>431.71925936589793</c:v>
                </c:pt>
                <c:pt idx="98">
                  <c:v>439.11620170572888</c:v>
                </c:pt>
                <c:pt idx="99">
                  <c:v>446.51047220041323</c:v>
                </c:pt>
                <c:pt idx="100">
                  <c:v>453.90212136173113</c:v>
                </c:pt>
                <c:pt idx="101">
                  <c:v>434.18520687835735</c:v>
                </c:pt>
                <c:pt idx="102">
                  <c:v>441.17043154942297</c:v>
                </c:pt>
                <c:pt idx="103">
                  <c:v>448.15328569496324</c:v>
                </c:pt>
                <c:pt idx="104">
                  <c:v>455.13381148368109</c:v>
                </c:pt>
                <c:pt idx="105">
                  <c:v>462.11204968448214</c:v>
                </c:pt>
                <c:pt idx="106">
                  <c:v>441.58125287689387</c:v>
                </c:pt>
                <c:pt idx="107">
                  <c:v>447.74259442675447</c:v>
                </c:pt>
                <c:pt idx="108">
                  <c:v>453.90212136173113</c:v>
                </c:pt>
                <c:pt idx="109">
                  <c:v>460.05986179752381</c:v>
                </c:pt>
                <c:pt idx="110">
                  <c:v>466.21584303528101</c:v>
                </c:pt>
                <c:pt idx="111">
                  <c:v>445.27827716326078</c:v>
                </c:pt>
                <c:pt idx="112">
                  <c:v>451.02789946978152</c:v>
                </c:pt>
                <c:pt idx="113">
                  <c:v>456.77595420541826</c:v>
                </c:pt>
                <c:pt idx="114">
                  <c:v>462.52246389410061</c:v>
                </c:pt>
                <c:pt idx="115">
                  <c:v>468.26745045400418</c:v>
                </c:pt>
                <c:pt idx="116">
                  <c:v>446.51047220041346</c:v>
                </c:pt>
                <c:pt idx="117">
                  <c:v>451.43852652349545</c:v>
                </c:pt>
                <c:pt idx="118">
                  <c:v>456.3654303692179</c:v>
                </c:pt>
                <c:pt idx="119">
                  <c:v>461.29119792122486</c:v>
                </c:pt>
                <c:pt idx="120">
                  <c:v>466.2158430352813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9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120" sqref="F12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1.4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0.6</v>
      </c>
      <c r="D9" s="36">
        <f t="shared" ref="D9:D18" si="0">C9*$C$5</f>
        <v>0.84</v>
      </c>
      <c r="E9" s="37">
        <v>120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0.15</v>
      </c>
      <c r="D10" s="36">
        <f t="shared" si="0"/>
        <v>0.21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25</v>
      </c>
      <c r="C11" s="35">
        <v>0.15</v>
      </c>
      <c r="D11" s="36">
        <f t="shared" si="0"/>
        <v>0.21</v>
      </c>
      <c r="E11" s="37">
        <v>125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</v>
      </c>
      <c r="C12" s="35">
        <v>0.1</v>
      </c>
      <c r="D12" s="36">
        <f t="shared" si="0"/>
        <v>0.13999999999999999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v>30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1.2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54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v>79</v>
      </c>
      <c r="C38" s="63">
        <v>3</v>
      </c>
      <c r="D38" s="63">
        <v>13</v>
      </c>
      <c r="E38" s="54"/>
      <c r="F38" s="54"/>
      <c r="G38" s="54"/>
      <c r="H38" s="54"/>
      <c r="I38" s="56">
        <f t="shared" si="1"/>
        <v>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v>93</v>
      </c>
      <c r="C39" s="63">
        <v>4</v>
      </c>
      <c r="D39" s="63">
        <v>14</v>
      </c>
      <c r="E39" s="54"/>
      <c r="F39" s="54"/>
      <c r="G39" s="54"/>
      <c r="H39" s="54"/>
      <c r="I39" s="52">
        <f t="shared" si="1"/>
        <v>5.4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45</v>
      </c>
      <c r="B40" s="63">
        <v>107</v>
      </c>
      <c r="C40" s="63">
        <v>5</v>
      </c>
      <c r="D40" s="63">
        <v>14</v>
      </c>
      <c r="E40" s="54"/>
      <c r="F40" s="54"/>
      <c r="G40" s="54"/>
      <c r="H40" s="54"/>
      <c r="I40" s="52">
        <f t="shared" si="1"/>
        <v>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3">
        <v>121</v>
      </c>
      <c r="C41" s="63">
        <v>6</v>
      </c>
      <c r="D41" s="63">
        <v>14</v>
      </c>
      <c r="E41" s="54"/>
      <c r="F41" s="54"/>
      <c r="G41" s="54"/>
      <c r="H41" s="54"/>
      <c r="I41" s="56">
        <f t="shared" si="1"/>
        <v>5.6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55</v>
      </c>
      <c r="B42" s="63">
        <v>135</v>
      </c>
      <c r="C42" s="63">
        <v>7</v>
      </c>
      <c r="D42" s="63">
        <v>14</v>
      </c>
      <c r="E42" s="54"/>
      <c r="F42" s="54"/>
      <c r="G42" s="54"/>
      <c r="H42" s="54"/>
      <c r="I42" s="56">
        <f t="shared" si="1"/>
        <v>5.6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60</v>
      </c>
      <c r="B43" s="63">
        <v>149</v>
      </c>
      <c r="C43" s="63">
        <v>8</v>
      </c>
      <c r="D43" s="63">
        <v>14</v>
      </c>
      <c r="E43" s="54"/>
      <c r="F43" s="54"/>
      <c r="G43" s="54"/>
      <c r="H43" s="54"/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65</v>
      </c>
      <c r="B44" s="63">
        <v>161</v>
      </c>
      <c r="C44" s="63">
        <v>9</v>
      </c>
      <c r="D44" s="63">
        <v>14</v>
      </c>
      <c r="E44" s="54"/>
      <c r="F44" s="54"/>
      <c r="G44" s="54"/>
      <c r="H44" s="54"/>
      <c r="I44" s="52">
        <f t="shared" si="1"/>
        <v>5.2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70</v>
      </c>
      <c r="B45" s="63">
        <v>173</v>
      </c>
      <c r="C45" s="63">
        <v>10</v>
      </c>
      <c r="D45" s="63">
        <v>14</v>
      </c>
      <c r="E45" s="54"/>
      <c r="F45" s="54"/>
      <c r="G45" s="54"/>
      <c r="H45" s="54"/>
      <c r="I45" s="52">
        <f t="shared" si="1"/>
        <v>5.2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75</v>
      </c>
      <c r="B46" s="63">
        <v>183</v>
      </c>
      <c r="C46" s="63">
        <v>11</v>
      </c>
      <c r="D46" s="63">
        <v>14</v>
      </c>
      <c r="E46" s="54"/>
      <c r="F46" s="54"/>
      <c r="G46" s="54"/>
      <c r="H46" s="54"/>
      <c r="I46" s="52">
        <f t="shared" si="1"/>
        <v>4.8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80</v>
      </c>
      <c r="B47" s="63">
        <v>192</v>
      </c>
      <c r="C47" s="63">
        <v>12</v>
      </c>
      <c r="D47" s="63">
        <v>14</v>
      </c>
      <c r="E47" s="54"/>
      <c r="F47" s="54"/>
      <c r="G47" s="54"/>
      <c r="H47" s="54"/>
      <c r="I47" s="52">
        <f t="shared" si="1"/>
        <v>4.5999999999999996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85</v>
      </c>
      <c r="B48" s="63">
        <v>200</v>
      </c>
      <c r="C48" s="63">
        <v>13</v>
      </c>
      <c r="D48" s="63">
        <v>14</v>
      </c>
      <c r="E48" s="54"/>
      <c r="F48" s="54"/>
      <c r="G48" s="54"/>
      <c r="H48" s="54"/>
      <c r="I48" s="52">
        <f t="shared" si="1"/>
        <v>4.4000000000000004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v>207</v>
      </c>
      <c r="C49" s="63">
        <v>14</v>
      </c>
      <c r="D49" s="63">
        <v>14</v>
      </c>
      <c r="E49" s="54"/>
      <c r="F49" s="54"/>
      <c r="G49" s="54"/>
      <c r="H49" s="54"/>
      <c r="I49" s="52">
        <f t="shared" si="1"/>
        <v>4.2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95</v>
      </c>
      <c r="B50" s="53">
        <v>212</v>
      </c>
      <c r="C50" s="53">
        <v>15</v>
      </c>
      <c r="D50" s="53">
        <v>14</v>
      </c>
      <c r="E50" s="54"/>
      <c r="F50" s="54"/>
      <c r="G50" s="54"/>
      <c r="H50" s="54"/>
      <c r="I50" s="52">
        <f t="shared" si="1"/>
        <v>3.8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100</v>
      </c>
      <c r="B51" s="53">
        <v>216</v>
      </c>
      <c r="C51" s="53">
        <v>16</v>
      </c>
      <c r="D51" s="53">
        <v>13</v>
      </c>
      <c r="E51" s="54"/>
      <c r="F51" s="54"/>
      <c r="G51" s="54"/>
      <c r="H51" s="54"/>
      <c r="I51" s="52">
        <f t="shared" si="1"/>
        <v>3.6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105</v>
      </c>
      <c r="B52" s="53">
        <v>220</v>
      </c>
      <c r="C52" s="53">
        <v>17</v>
      </c>
      <c r="D52" s="53">
        <v>13</v>
      </c>
      <c r="E52" s="54"/>
      <c r="F52" s="54"/>
      <c r="G52" s="54"/>
      <c r="H52" s="54"/>
      <c r="I52" s="52">
        <f t="shared" si="1"/>
        <v>3.4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110</v>
      </c>
      <c r="B53" s="53">
        <v>222</v>
      </c>
      <c r="C53" s="53">
        <v>18</v>
      </c>
      <c r="D53" s="53">
        <v>13</v>
      </c>
      <c r="E53" s="54"/>
      <c r="F53" s="54"/>
      <c r="G53" s="54"/>
      <c r="H53" s="54"/>
      <c r="I53" s="52">
        <f t="shared" si="1"/>
        <v>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115</v>
      </c>
      <c r="B54" s="53">
        <v>223</v>
      </c>
      <c r="C54" s="53">
        <v>19</v>
      </c>
      <c r="D54" s="53">
        <v>13</v>
      </c>
      <c r="E54" s="54"/>
      <c r="F54" s="54"/>
      <c r="G54" s="54"/>
      <c r="H54" s="54"/>
      <c r="I54" s="52">
        <f t="shared" si="1"/>
        <v>2.8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120</v>
      </c>
      <c r="B55" s="53">
        <v>222</v>
      </c>
      <c r="C55" s="53">
        <v>20</v>
      </c>
      <c r="D55" s="53">
        <v>222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79</v>
      </c>
      <c r="C64" s="63">
        <v>3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93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107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121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135</v>
      </c>
      <c r="C68" s="63">
        <v>7</v>
      </c>
      <c r="D68" s="63">
        <v>14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3">
        <v>60</v>
      </c>
      <c r="B69" s="63">
        <v>149</v>
      </c>
      <c r="C69" s="63">
        <v>8</v>
      </c>
      <c r="D69" s="63">
        <v>14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3">
        <v>65</v>
      </c>
      <c r="B70" s="63">
        <v>161</v>
      </c>
      <c r="C70" s="63">
        <v>9</v>
      </c>
      <c r="D70" s="63">
        <v>14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3">
        <v>70</v>
      </c>
      <c r="B71" s="63">
        <v>173</v>
      </c>
      <c r="C71" s="63">
        <v>10</v>
      </c>
      <c r="D71" s="63">
        <v>14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3">
        <v>75</v>
      </c>
      <c r="B72" s="63">
        <v>183</v>
      </c>
      <c r="C72" s="63">
        <v>11</v>
      </c>
      <c r="D72" s="63">
        <v>14</v>
      </c>
      <c r="E72" s="54"/>
      <c r="F72" s="54"/>
      <c r="G72" s="54"/>
      <c r="H72" s="54"/>
      <c r="I72" s="52">
        <f t="shared" si="2"/>
        <v>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3">
        <v>80</v>
      </c>
      <c r="B73" s="63">
        <v>192</v>
      </c>
      <c r="C73" s="63">
        <v>12</v>
      </c>
      <c r="D73" s="63">
        <v>14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3">
        <v>85</v>
      </c>
      <c r="B74" s="63">
        <v>200</v>
      </c>
      <c r="C74" s="63">
        <v>13</v>
      </c>
      <c r="D74" s="63">
        <v>14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3">
        <v>90</v>
      </c>
      <c r="B75" s="63">
        <v>207</v>
      </c>
      <c r="C75" s="63">
        <v>14</v>
      </c>
      <c r="D75" s="63">
        <v>14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3">
        <v>95</v>
      </c>
      <c r="B76" s="53">
        <v>212</v>
      </c>
      <c r="C76" s="53">
        <v>15</v>
      </c>
      <c r="D76" s="53">
        <v>14</v>
      </c>
      <c r="E76" s="54"/>
      <c r="F76" s="54"/>
      <c r="G76" s="54"/>
      <c r="H76" s="54"/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3">
        <v>100</v>
      </c>
      <c r="B77" s="53">
        <v>216</v>
      </c>
      <c r="C77" s="53">
        <v>16</v>
      </c>
      <c r="D77" s="53">
        <v>13</v>
      </c>
      <c r="E77" s="54"/>
      <c r="F77" s="54"/>
      <c r="G77" s="54"/>
      <c r="H77" s="54"/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3">
        <v>105</v>
      </c>
      <c r="B78" s="53">
        <v>220</v>
      </c>
      <c r="C78" s="53">
        <v>17</v>
      </c>
      <c r="D78" s="53">
        <v>13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3">
        <v>110</v>
      </c>
      <c r="B79" s="53">
        <v>222</v>
      </c>
      <c r="C79" s="53">
        <v>18</v>
      </c>
      <c r="D79" s="53">
        <v>13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3">
        <v>115</v>
      </c>
      <c r="B80" s="53">
        <v>223</v>
      </c>
      <c r="C80" s="53">
        <v>19</v>
      </c>
      <c r="D80" s="53">
        <v>13</v>
      </c>
      <c r="E80" s="54"/>
      <c r="F80" s="54"/>
      <c r="G80" s="54"/>
      <c r="H80" s="54"/>
      <c r="I80" s="52">
        <f t="shared" si="2"/>
        <v>2.8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3">
        <v>120</v>
      </c>
      <c r="B81" s="53">
        <v>222</v>
      </c>
      <c r="C81" s="53">
        <v>20</v>
      </c>
      <c r="D81" s="53">
        <v>222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Hêtre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30</v>
      </c>
      <c r="B88" s="63">
        <v>26</v>
      </c>
      <c r="C88" s="63">
        <v>1</v>
      </c>
      <c r="D88" s="63">
        <v>0</v>
      </c>
      <c r="E88" s="54"/>
      <c r="F88" s="54"/>
      <c r="G88" s="54"/>
      <c r="H88" s="93"/>
      <c r="I88" s="56">
        <f>IFERROR(B88/A88,"")</f>
        <v>0.8666666666666667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35</v>
      </c>
      <c r="B89" s="63">
        <v>50</v>
      </c>
      <c r="C89" s="63">
        <v>2</v>
      </c>
      <c r="D89" s="63">
        <v>9</v>
      </c>
      <c r="E89" s="54"/>
      <c r="F89" s="54"/>
      <c r="G89" s="54"/>
      <c r="H89" s="93"/>
      <c r="I89" s="56">
        <f t="shared" ref="I89:I107" si="3">IF(A89&lt;&gt;0,(B89-(B88-D88))/(A89-A88),"")</f>
        <v>4.8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67</v>
      </c>
      <c r="C90" s="63">
        <v>3</v>
      </c>
      <c r="D90" s="63">
        <v>14</v>
      </c>
      <c r="E90" s="93"/>
      <c r="F90" s="93"/>
      <c r="G90" s="93"/>
      <c r="H90" s="93"/>
      <c r="I90" s="56">
        <f t="shared" si="3"/>
        <v>5.2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45</v>
      </c>
      <c r="B91" s="63">
        <v>80</v>
      </c>
      <c r="C91" s="63">
        <v>4</v>
      </c>
      <c r="D91" s="63">
        <v>14</v>
      </c>
      <c r="E91" s="93"/>
      <c r="F91" s="93"/>
      <c r="G91" s="93"/>
      <c r="H91" s="93"/>
      <c r="I91" s="56">
        <f t="shared" si="3"/>
        <v>5.4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50</v>
      </c>
      <c r="B92" s="63">
        <v>94</v>
      </c>
      <c r="C92" s="63">
        <v>5</v>
      </c>
      <c r="D92" s="63">
        <v>14</v>
      </c>
      <c r="E92" s="93"/>
      <c r="F92" s="93"/>
      <c r="G92" s="93"/>
      <c r="H92" s="93"/>
      <c r="I92" s="56">
        <f t="shared" si="3"/>
        <v>5.6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55</v>
      </c>
      <c r="B93" s="63">
        <v>108</v>
      </c>
      <c r="C93" s="63">
        <v>6</v>
      </c>
      <c r="D93" s="63">
        <v>14</v>
      </c>
      <c r="E93" s="93"/>
      <c r="F93" s="93"/>
      <c r="G93" s="93"/>
      <c r="H93" s="93"/>
      <c r="I93" s="56">
        <f t="shared" si="3"/>
        <v>5.6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60</v>
      </c>
      <c r="B94" s="63">
        <v>123</v>
      </c>
      <c r="C94" s="63">
        <v>7</v>
      </c>
      <c r="D94" s="63">
        <v>14</v>
      </c>
      <c r="E94" s="93"/>
      <c r="F94" s="93"/>
      <c r="G94" s="93"/>
      <c r="H94" s="93"/>
      <c r="I94" s="56">
        <f t="shared" si="3"/>
        <v>5.8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65</v>
      </c>
      <c r="B95" s="63">
        <v>139</v>
      </c>
      <c r="C95" s="63">
        <v>8</v>
      </c>
      <c r="D95" s="63">
        <v>14</v>
      </c>
      <c r="E95" s="93"/>
      <c r="F95" s="93"/>
      <c r="G95" s="93"/>
      <c r="H95" s="93"/>
      <c r="I95" s="56">
        <f t="shared" si="3"/>
        <v>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70</v>
      </c>
      <c r="B96" s="63">
        <v>153</v>
      </c>
      <c r="C96" s="63">
        <v>9</v>
      </c>
      <c r="D96" s="63">
        <v>14</v>
      </c>
      <c r="E96" s="93"/>
      <c r="F96" s="93"/>
      <c r="G96" s="93"/>
      <c r="H96" s="93"/>
      <c r="I96" s="56">
        <f t="shared" si="3"/>
        <v>5.6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75</v>
      </c>
      <c r="B97" s="63">
        <v>168</v>
      </c>
      <c r="C97" s="63">
        <v>10</v>
      </c>
      <c r="D97" s="63">
        <v>14</v>
      </c>
      <c r="E97" s="93"/>
      <c r="F97" s="93"/>
      <c r="G97" s="93"/>
      <c r="H97" s="93"/>
      <c r="I97" s="56">
        <f t="shared" si="3"/>
        <v>5.8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80</v>
      </c>
      <c r="B98" s="63">
        <v>181</v>
      </c>
      <c r="C98" s="63">
        <v>11</v>
      </c>
      <c r="D98" s="63">
        <v>14</v>
      </c>
      <c r="E98" s="93"/>
      <c r="F98" s="93"/>
      <c r="G98" s="93"/>
      <c r="H98" s="93"/>
      <c r="I98" s="56">
        <f t="shared" si="3"/>
        <v>5.4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85</v>
      </c>
      <c r="B99" s="63">
        <v>193</v>
      </c>
      <c r="C99" s="63">
        <v>12</v>
      </c>
      <c r="D99" s="63">
        <v>14</v>
      </c>
      <c r="E99" s="93"/>
      <c r="F99" s="93"/>
      <c r="G99" s="93"/>
      <c r="H99" s="93"/>
      <c r="I99" s="56">
        <f t="shared" si="3"/>
        <v>5.2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90</v>
      </c>
      <c r="B100" s="63">
        <v>204</v>
      </c>
      <c r="C100" s="63">
        <v>13</v>
      </c>
      <c r="D100" s="63">
        <v>14</v>
      </c>
      <c r="E100" s="68"/>
      <c r="F100" s="68"/>
      <c r="G100" s="68"/>
      <c r="H100" s="68"/>
      <c r="I100" s="56">
        <f t="shared" si="3"/>
        <v>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95</v>
      </c>
      <c r="B101" s="63">
        <v>214</v>
      </c>
      <c r="C101" s="63">
        <v>14</v>
      </c>
      <c r="D101" s="63">
        <v>14</v>
      </c>
      <c r="E101" s="68"/>
      <c r="F101" s="68"/>
      <c r="G101" s="68"/>
      <c r="H101" s="68"/>
      <c r="I101" s="56">
        <f t="shared" si="3"/>
        <v>4.8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100</v>
      </c>
      <c r="B102" s="53">
        <v>222</v>
      </c>
      <c r="C102" s="63">
        <v>15</v>
      </c>
      <c r="D102" s="53">
        <v>14</v>
      </c>
      <c r="E102" s="57"/>
      <c r="F102" s="57"/>
      <c r="G102" s="57"/>
      <c r="H102" s="57"/>
      <c r="I102" s="56">
        <f t="shared" si="3"/>
        <v>4.4000000000000004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105</v>
      </c>
      <c r="B103" s="53">
        <v>229</v>
      </c>
      <c r="C103" s="63">
        <v>16</v>
      </c>
      <c r="D103" s="53">
        <v>14</v>
      </c>
      <c r="E103" s="57"/>
      <c r="F103" s="57"/>
      <c r="G103" s="57"/>
      <c r="H103" s="57"/>
      <c r="I103" s="56">
        <f t="shared" si="3"/>
        <v>4.2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110</v>
      </c>
      <c r="B104" s="53">
        <v>235</v>
      </c>
      <c r="C104" s="63">
        <v>17</v>
      </c>
      <c r="D104" s="53">
        <v>13</v>
      </c>
      <c r="E104" s="57"/>
      <c r="F104" s="57"/>
      <c r="G104" s="57"/>
      <c r="H104" s="57"/>
      <c r="I104" s="56">
        <f t="shared" si="3"/>
        <v>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115</v>
      </c>
      <c r="B105" s="53">
        <v>240</v>
      </c>
      <c r="C105" s="53">
        <v>18</v>
      </c>
      <c r="D105" s="53">
        <v>12</v>
      </c>
      <c r="E105" s="57"/>
      <c r="F105" s="57"/>
      <c r="G105" s="57"/>
      <c r="H105" s="57"/>
      <c r="I105" s="56">
        <f t="shared" si="3"/>
        <v>3.6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120</v>
      </c>
      <c r="B106" s="53">
        <v>245</v>
      </c>
      <c r="C106" s="53">
        <v>19</v>
      </c>
      <c r="D106" s="53">
        <v>12</v>
      </c>
      <c r="E106" s="57"/>
      <c r="F106" s="57"/>
      <c r="G106" s="57"/>
      <c r="H106" s="57"/>
      <c r="I106" s="56">
        <f t="shared" si="3"/>
        <v>3.4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125</v>
      </c>
      <c r="B107" s="53">
        <v>250</v>
      </c>
      <c r="C107" s="53">
        <v>20</v>
      </c>
      <c r="D107" s="53">
        <v>250</v>
      </c>
      <c r="E107" s="57"/>
      <c r="F107" s="57"/>
      <c r="G107" s="57"/>
      <c r="H107" s="57"/>
      <c r="I107" s="56">
        <f t="shared" si="3"/>
        <v>3.4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Alisier torminal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30</v>
      </c>
      <c r="C114" s="53">
        <v>1</v>
      </c>
      <c r="D114" s="63">
        <v>0</v>
      </c>
      <c r="E114" s="54"/>
      <c r="F114" s="54"/>
      <c r="G114" s="54"/>
      <c r="H114" s="54"/>
      <c r="I114" s="56">
        <f>IFERROR(B114/A114,"")</f>
        <v>1.2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54</v>
      </c>
      <c r="C115" s="53">
        <v>2</v>
      </c>
      <c r="D115" s="63">
        <v>0</v>
      </c>
      <c r="E115" s="54"/>
      <c r="F115" s="54"/>
      <c r="G115" s="54"/>
      <c r="H115" s="54"/>
      <c r="I115" s="56">
        <f t="shared" ref="I115:I133" si="4">IF(A115&lt;&gt;0,(B115-(B114-D114))/(A115-A114),"")</f>
        <v>4.8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79</v>
      </c>
      <c r="C116" s="53">
        <v>3</v>
      </c>
      <c r="D116" s="63">
        <v>13</v>
      </c>
      <c r="E116" s="54"/>
      <c r="F116" s="54"/>
      <c r="G116" s="54"/>
      <c r="H116" s="54"/>
      <c r="I116" s="56">
        <f t="shared" si="4"/>
        <v>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93</v>
      </c>
      <c r="C117" s="53">
        <v>4</v>
      </c>
      <c r="D117" s="63">
        <v>14</v>
      </c>
      <c r="E117" s="54"/>
      <c r="F117" s="54"/>
      <c r="G117" s="54"/>
      <c r="H117" s="54"/>
      <c r="I117" s="56">
        <f t="shared" si="4"/>
        <v>5.4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v>107</v>
      </c>
      <c r="C118" s="53">
        <v>5</v>
      </c>
      <c r="D118" s="63">
        <v>14</v>
      </c>
      <c r="E118" s="54"/>
      <c r="F118" s="54"/>
      <c r="G118" s="54"/>
      <c r="H118" s="54"/>
      <c r="I118" s="56">
        <f t="shared" si="4"/>
        <v>5.6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v>121</v>
      </c>
      <c r="C119" s="53">
        <v>6</v>
      </c>
      <c r="D119" s="63">
        <v>14</v>
      </c>
      <c r="E119" s="54"/>
      <c r="F119" s="54"/>
      <c r="G119" s="54"/>
      <c r="H119" s="54"/>
      <c r="I119" s="56">
        <f t="shared" si="4"/>
        <v>5.6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55</v>
      </c>
      <c r="B120" s="63">
        <v>135</v>
      </c>
      <c r="C120" s="63">
        <v>7</v>
      </c>
      <c r="D120" s="63">
        <v>14</v>
      </c>
      <c r="E120" s="93"/>
      <c r="F120" s="93"/>
      <c r="G120" s="93"/>
      <c r="H120" s="93"/>
      <c r="I120" s="56">
        <f t="shared" si="4"/>
        <v>5.6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v>149</v>
      </c>
      <c r="C121" s="63">
        <v>8</v>
      </c>
      <c r="D121" s="63">
        <v>14</v>
      </c>
      <c r="E121" s="93"/>
      <c r="F121" s="93"/>
      <c r="G121" s="93"/>
      <c r="H121" s="93"/>
      <c r="I121" s="56">
        <f t="shared" si="4"/>
        <v>5.6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65</v>
      </c>
      <c r="B122" s="63">
        <v>161</v>
      </c>
      <c r="C122" s="63">
        <v>9</v>
      </c>
      <c r="D122" s="63">
        <v>14</v>
      </c>
      <c r="E122" s="93"/>
      <c r="F122" s="93"/>
      <c r="G122" s="93"/>
      <c r="H122" s="93"/>
      <c r="I122" s="56">
        <f t="shared" si="4"/>
        <v>5.2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70</v>
      </c>
      <c r="B123" s="63">
        <v>173</v>
      </c>
      <c r="C123" s="63">
        <v>10</v>
      </c>
      <c r="D123" s="63">
        <v>14</v>
      </c>
      <c r="E123" s="93"/>
      <c r="F123" s="93"/>
      <c r="G123" s="93"/>
      <c r="H123" s="93"/>
      <c r="I123" s="56">
        <f t="shared" si="4"/>
        <v>5.2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75</v>
      </c>
      <c r="B124" s="63">
        <v>183</v>
      </c>
      <c r="C124" s="63">
        <v>11</v>
      </c>
      <c r="D124" s="63">
        <v>14</v>
      </c>
      <c r="E124" s="93"/>
      <c r="F124" s="93"/>
      <c r="G124" s="93"/>
      <c r="H124" s="93"/>
      <c r="I124" s="56">
        <f t="shared" si="4"/>
        <v>4.8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80</v>
      </c>
      <c r="B125" s="63">
        <v>192</v>
      </c>
      <c r="C125" s="63">
        <v>12</v>
      </c>
      <c r="D125" s="63">
        <v>14</v>
      </c>
      <c r="E125" s="93"/>
      <c r="F125" s="93"/>
      <c r="G125" s="93"/>
      <c r="H125" s="93"/>
      <c r="I125" s="56">
        <f t="shared" si="4"/>
        <v>4.5999999999999996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85</v>
      </c>
      <c r="B126" s="63">
        <v>200</v>
      </c>
      <c r="C126" s="63">
        <v>13</v>
      </c>
      <c r="D126" s="63">
        <v>14</v>
      </c>
      <c r="E126" s="68"/>
      <c r="F126" s="68"/>
      <c r="G126" s="68"/>
      <c r="H126" s="68"/>
      <c r="I126" s="56">
        <f t="shared" si="4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90</v>
      </c>
      <c r="B127" s="63">
        <v>207</v>
      </c>
      <c r="C127" s="63">
        <v>14</v>
      </c>
      <c r="D127" s="63">
        <v>14</v>
      </c>
      <c r="E127" s="68"/>
      <c r="F127" s="68"/>
      <c r="G127" s="68"/>
      <c r="H127" s="68"/>
      <c r="I127" s="56">
        <f t="shared" si="4"/>
        <v>4.2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212</v>
      </c>
      <c r="C128" s="53">
        <v>15</v>
      </c>
      <c r="D128" s="53">
        <v>14</v>
      </c>
      <c r="E128" s="57"/>
      <c r="F128" s="57"/>
      <c r="G128" s="57"/>
      <c r="H128" s="57"/>
      <c r="I128" s="56">
        <f t="shared" si="4"/>
        <v>3.8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216</v>
      </c>
      <c r="C129" s="53">
        <v>16</v>
      </c>
      <c r="D129" s="53">
        <v>13</v>
      </c>
      <c r="E129" s="57"/>
      <c r="F129" s="57"/>
      <c r="G129" s="57"/>
      <c r="H129" s="57"/>
      <c r="I129" s="56">
        <f t="shared" si="4"/>
        <v>3.6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220</v>
      </c>
      <c r="C130" s="53">
        <v>17</v>
      </c>
      <c r="D130" s="53">
        <v>13</v>
      </c>
      <c r="E130" s="57"/>
      <c r="F130" s="57"/>
      <c r="G130" s="57"/>
      <c r="H130" s="57"/>
      <c r="I130" s="56">
        <f t="shared" si="4"/>
        <v>3.4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222</v>
      </c>
      <c r="C131" s="53">
        <v>18</v>
      </c>
      <c r="D131" s="53">
        <v>13</v>
      </c>
      <c r="E131" s="57"/>
      <c r="F131" s="57"/>
      <c r="G131" s="57"/>
      <c r="H131" s="57"/>
      <c r="I131" s="56">
        <f t="shared" si="4"/>
        <v>3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223</v>
      </c>
      <c r="C132" s="53">
        <v>19</v>
      </c>
      <c r="D132" s="53">
        <v>13</v>
      </c>
      <c r="E132" s="57"/>
      <c r="F132" s="57"/>
      <c r="G132" s="57"/>
      <c r="H132" s="57"/>
      <c r="I132" s="56">
        <f t="shared" si="4"/>
        <v>2.8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222</v>
      </c>
      <c r="C133" s="53">
        <v>20</v>
      </c>
      <c r="D133" s="53">
        <v>222</v>
      </c>
      <c r="E133" s="57"/>
      <c r="F133" s="57"/>
      <c r="G133" s="57"/>
      <c r="H133" s="57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pubescent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Hêtre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Alisier torminal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281.409397347842</v>
      </c>
      <c r="T3" s="62">
        <f>IF('Données projet'!E9&gt;30,$R$33-$H$33,LOOKUP('Données projet'!$E$9,$A$3:$A$203,R3:R203)-LOOKUP('Données projet'!$E$9,$A$3:$A$203,$H$3:$H$203))</f>
        <v>146.70159365068315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310.75846525561843</v>
      </c>
      <c r="AO3" s="62">
        <f>IF('Données projet'!E10&gt;30,$AM$33-$H$33,LOOKUP('Données projet'!$E$10,$A$3:$A$203,AM3:AM203)-LOOKUP('Données projet'!$E$10,$A$3:$A$203,$H$3:$H$203))</f>
        <v>159.6134369231965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260.42009273498576</v>
      </c>
      <c r="BJ3" s="62">
        <f>IF('Données projet'!E11&gt;30,$BH$33-$H$33,LOOKUP('Données projet'!$E$11,$A$3:$A$203,BH3:BH203)-LOOKUP('Données projet'!$E$11,$A$3:$A$203,$H$3:$H$203))</f>
        <v>87.994087874724983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298.18906674058809</v>
      </c>
      <c r="CE3" s="62">
        <f>IF('Données projet'!E12&gt;30,$CC$33-$H$33,LOOKUP('Données projet'!$E$12,$A$3:$A$203,CC3:CC203)-LOOKUP('Données projet'!$E$12,$A$3:$A$203,$H$3:$H$203))</f>
        <v>154.08406475869634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1.2</v>
      </c>
      <c r="N4" s="14">
        <f>IF('Données projet'!$A$36&gt;35,N3+M4-V3,IF(A4&lt;'Données projet'!$A$36,$K$205^A4,IF(A4='Données projet'!$A$36,'Données projet'!$B$36,N3+M4-V3)))</f>
        <v>1.1457367676485573</v>
      </c>
      <c r="O4" s="14">
        <f>N4*VLOOKUP('Données projet'!$B$9,Paramètres!$A$1:$I$89,3,0)*VLOOKUP('Données projet'!$B$9,Paramètres!$A$1:$I$89,5,0)</f>
        <v>1.0366626273684145</v>
      </c>
      <c r="P4" s="14">
        <f>EXP(-1.0587+0.8836*LN(O4)+0.284)</f>
        <v>0.47573960617002853</v>
      </c>
      <c r="Q4" s="22">
        <f t="shared" ref="Q4:Q34" si="2">(O4+P4)*0.475*44/12</f>
        <v>2.6341005567461218</v>
      </c>
      <c r="R4" s="62">
        <f t="shared" si="0"/>
        <v>260.52298944563501</v>
      </c>
      <c r="S4" s="62">
        <f ca="1">AVERAGE(OFFSET($R$3,0,0,'Données projet'!$E$9+1,1))-AVERAGE(OFFSET($H$3,0,0,'Données projet'!$E$9+1,1))</f>
        <v>281.409397347842</v>
      </c>
      <c r="T4" s="62">
        <f>$T$3</f>
        <v>146.70159365068315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1.161777082395637</v>
      </c>
      <c r="AK4" s="14">
        <f>EXP(-1.0587+0.8836*LN(AJ4)+0.284)</f>
        <v>0.52613182870286601</v>
      </c>
      <c r="AL4" s="22">
        <f t="shared" ref="AL4:AL67" si="4">(AJ4+AK4)*0.475*44/12</f>
        <v>2.9397746868298928</v>
      </c>
      <c r="AM4" s="62">
        <f t="shared" ref="AM4:AM67" si="5">AL4+(AD4+AE4)*44/12</f>
        <v>260.82866357571874</v>
      </c>
      <c r="AN4" s="62">
        <f ca="1">AVERAGE(OFFSET($AM$3,0,0,'Données projet'!$E$10+1,1))-AVERAGE(OFFSET($H$3,0,0,'Données projet'!$E$10+1,1))</f>
        <v>310.75846525561843</v>
      </c>
      <c r="AO4" s="62">
        <f>$AO$3</f>
        <v>159.6134369231965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0.8666666666666667</v>
      </c>
      <c r="BD4" s="13">
        <f>IF('Données projet'!$A$88&gt;35,BD3+BC4-BL3,IF(A4&lt;'Données projet'!$A$88,$BA$205^A4,IF(A4='Données projet'!$A$88,'Données projet'!$B$88,BD3+BC4-BL3)))</f>
        <v>1.1147199616919541</v>
      </c>
      <c r="BE4" s="14">
        <f>BD4*VLOOKUP('Données projet'!$B$11,Paramètres!$A$1:$I$89,3,0)*VLOOKUP('Données projet'!$B$11,Paramètres!$A$1:$I$89,5,0)</f>
        <v>0.95642972713169672</v>
      </c>
      <c r="BF4" s="14">
        <f>EXP(-1.0587+0.8836*LN(BE4)+0.284)</f>
        <v>0.44305446138279947</v>
      </c>
      <c r="BG4" s="22">
        <f t="shared" ref="BG4:BG67" si="7">(BE4+BF4)*0.475*44/12</f>
        <v>2.4374349616627473</v>
      </c>
      <c r="BH4" s="62">
        <f t="shared" ref="BH4:BH67" si="8">BG4+(AY4+AZ4)*44/12</f>
        <v>260.3263238505516</v>
      </c>
      <c r="BI4" s="62">
        <f ca="1">AVERAGE(OFFSET($BH$3,0,0,'Données projet'!$E$11+1,1))-AVERAGE(OFFSET($H$3,0,0,'Données projet'!$E$11+1,1))</f>
        <v>260.42009273498576</v>
      </c>
      <c r="BJ4" s="62">
        <f>$BJ$3</f>
        <v>87.994087874724983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1.2</v>
      </c>
      <c r="BY4" s="13">
        <f>IF('Données projet'!$A$114&gt;35,BY3+BX4-CG3,IF(A4&lt;'Données projet'!$A$114,$BV$205^A4,IF(A4='Données projet'!$A$114,'Données projet'!$B$114,BY3+BX4-CG3)))</f>
        <v>1.1457367676485573</v>
      </c>
      <c r="BZ4" s="14">
        <f>BY4*VLOOKUP('Données projet'!$B$12,Paramètres!$A$1:$I$89,3,0)*VLOOKUP('Données projet'!$B$12,Paramètres!$A$1:$I$89,5,0)</f>
        <v>1.1081566016696847</v>
      </c>
      <c r="CA4" s="14">
        <f>EXP(-1.0587+0.8836*LN(BZ4)+0.284)</f>
        <v>0.50461671312632472</v>
      </c>
      <c r="CB4" s="22">
        <f t="shared" ref="CB4:CB67" si="10">(BZ4+CA4)*0.475*44/12</f>
        <v>2.808913523269716</v>
      </c>
      <c r="CC4" s="62">
        <f t="shared" ref="CC4:CC67" si="11">CB4+(BT4+BU4)*44/12</f>
        <v>260.69780241215858</v>
      </c>
      <c r="CD4" s="62">
        <f ca="1">AVERAGE(OFFSET($CC$3,0,0,'Données projet'!$E$12+1,1))-AVERAGE(OFFSET($H$3,0,0,'Données projet'!$E$12+1,1))</f>
        <v>298.18906674058809</v>
      </c>
      <c r="CE4" s="62">
        <f>$CE$3</f>
        <v>154.08406475869634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1.2</v>
      </c>
      <c r="N5" s="14">
        <f>IF('Données projet'!$A$36&gt;35,N4+M5-V4,IF(A5&lt;'Données projet'!$A$36,$K$205^A5,IF(A5='Données projet'!$A$36,'Données projet'!$B$36,N4+M5-V4)))</f>
        <v>1.312712740741764</v>
      </c>
      <c r="O5" s="14">
        <f>N5*VLOOKUP('Données projet'!$B$9,Paramètres!$A$1:$I$89,3,0)*VLOOKUP('Données projet'!$B$9,Paramètres!$A$1:$I$89,5,0)</f>
        <v>1.187742487823148</v>
      </c>
      <c r="P5" s="14">
        <f t="shared" ref="P5:P68" si="33">EXP(-1.0587+0.8836*LN(O5)+0.284)</f>
        <v>0.53650859312100496</v>
      </c>
      <c r="Q5" s="22">
        <f t="shared" si="2"/>
        <v>3.0030706326443997</v>
      </c>
      <c r="R5" s="62">
        <f t="shared" si="0"/>
        <v>262.11418174375552</v>
      </c>
      <c r="S5" s="62">
        <f ca="1">AVERAGE(OFFSET($R$3,0,0,'Données projet'!$E$9+1,1))-AVERAGE(OFFSET($H$3,0,0,'Données projet'!$E$9+1,1))</f>
        <v>281.409397347842</v>
      </c>
      <c r="T5" s="62">
        <f t="shared" ref="T5:T68" si="34">$T$3</f>
        <v>146.70159365068315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1.3310907191121488</v>
      </c>
      <c r="AK5" s="14">
        <f t="shared" ref="AK5:AK68" si="35">EXP(-1.0587+0.8836*LN(AJ5)+0.284)</f>
        <v>0.59333770733536928</v>
      </c>
      <c r="AL5" s="22">
        <f t="shared" si="4"/>
        <v>3.3517128427294267</v>
      </c>
      <c r="AM5" s="62">
        <f t="shared" si="5"/>
        <v>262.4628239538406</v>
      </c>
      <c r="AN5" s="62">
        <f ca="1">AVERAGE(OFFSET($AM$3,0,0,'Données projet'!$E$10+1,1))-AVERAGE(OFFSET($H$3,0,0,'Données projet'!$E$10+1,1))</f>
        <v>310.75846525561843</v>
      </c>
      <c r="AO5" s="62">
        <f t="shared" ref="AO5:AO68" si="36">$AO$3</f>
        <v>159.6134369231965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0.8666666666666667</v>
      </c>
      <c r="BD5" s="13">
        <f>IF('Données projet'!$A$88&gt;35,BD4+BC5-BL4,IF(A5&lt;'Données projet'!$A$88,$BA$205^A5,IF(A5='Données projet'!$A$88,'Données projet'!$B$88,BD4+BC5-BL4)))</f>
        <v>1.2426005929945116</v>
      </c>
      <c r="BE5" s="14">
        <f>BD5*VLOOKUP('Données projet'!$B$11,Paramètres!$A$1:$I$89,3,0)*VLOOKUP('Données projet'!$B$11,Paramètres!$A$1:$I$89,5,0)</f>
        <v>1.0661513087892911</v>
      </c>
      <c r="BF5" s="14">
        <f t="shared" ref="BF5:BF68" si="37">EXP(-1.0587+0.8836*LN(BE5)+0.284)</f>
        <v>0.48767758621231161</v>
      </c>
      <c r="BG5" s="22">
        <f t="shared" si="7"/>
        <v>2.7062519921277914</v>
      </c>
      <c r="BH5" s="62">
        <f t="shared" si="8"/>
        <v>261.81736310323896</v>
      </c>
      <c r="BI5" s="62">
        <f ca="1">AVERAGE(OFFSET($BH$3,0,0,'Données projet'!$E$11+1,1))-AVERAGE(OFFSET($H$3,0,0,'Données projet'!$E$11+1,1))</f>
        <v>260.42009273498576</v>
      </c>
      <c r="BJ5" s="62">
        <f t="shared" ref="BJ5:BJ68" si="38">$BJ$3</f>
        <v>87.994087874724983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1.2</v>
      </c>
      <c r="BY5" s="13">
        <f>IF('Données projet'!$A$114&gt;35,BY4+BX5-CG4,IF(A5&lt;'Données projet'!$A$114,$BV$205^A5,IF(A5='Données projet'!$A$114,'Données projet'!$B$114,BY4+BX5-CG4)))</f>
        <v>1.312712740741764</v>
      </c>
      <c r="BZ5" s="14">
        <f>BY5*VLOOKUP('Données projet'!$B$12,Paramètres!$A$1:$I$89,3,0)*VLOOKUP('Données projet'!$B$12,Paramètres!$A$1:$I$89,5,0)</f>
        <v>1.2696557628454344</v>
      </c>
      <c r="CA5" s="14">
        <f t="shared" ref="CA5:CA68" si="39">EXP(-1.0587+0.8836*LN(BZ5)+0.284)</f>
        <v>0.56907434090738995</v>
      </c>
      <c r="CB5" s="22">
        <f t="shared" si="10"/>
        <v>3.2024549307028356</v>
      </c>
      <c r="CC5" s="62">
        <f t="shared" si="11"/>
        <v>262.313566041814</v>
      </c>
      <c r="CD5" s="62">
        <f ca="1">AVERAGE(OFFSET($CC$3,0,0,'Données projet'!$E$12+1,1))-AVERAGE(OFFSET($H$3,0,0,'Données projet'!$E$12+1,1))</f>
        <v>298.18906674058809</v>
      </c>
      <c r="CE5" s="62">
        <f t="shared" ref="CE5:CE68" si="40">$CE$3</f>
        <v>154.08406475869634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1.2</v>
      </c>
      <c r="N6" s="14">
        <f>IF('Données projet'!$A$36&gt;35,N5+M6-V5,IF(A6&lt;'Données projet'!$A$36,$K$205^A6,IF(A6='Données projet'!$A$36,'Données projet'!$B$36,N5+M6-V5)))</f>
        <v>1.5040232524285473</v>
      </c>
      <c r="O6" s="14">
        <f>N6*VLOOKUP('Données projet'!$B$9,Paramètres!$A$1:$I$89,3,0)*VLOOKUP('Données projet'!$B$9,Paramètres!$A$1:$I$89,5,0)</f>
        <v>1.3608402387973495</v>
      </c>
      <c r="P6" s="14">
        <f t="shared" si="33"/>
        <v>0.60503995622724338</v>
      </c>
      <c r="Q6" s="22">
        <f t="shared" si="2"/>
        <v>3.4239080063344987</v>
      </c>
      <c r="R6" s="62">
        <f t="shared" si="0"/>
        <v>263.75724133966781</v>
      </c>
      <c r="S6" s="62">
        <f ca="1">AVERAGE(OFFSET($R$3,0,0,'Données projet'!$E$9+1,1))-AVERAGE(OFFSET($H$3,0,0,'Données projet'!$E$9+1,1))</f>
        <v>281.409397347842</v>
      </c>
      <c r="T6" s="62">
        <f t="shared" si="34"/>
        <v>146.70159365068315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1.525079577962547</v>
      </c>
      <c r="AK6" s="14">
        <f t="shared" si="35"/>
        <v>0.6691281837366525</v>
      </c>
      <c r="AL6" s="22">
        <f t="shared" si="4"/>
        <v>3.8215785182927724</v>
      </c>
      <c r="AM6" s="62">
        <f t="shared" si="5"/>
        <v>264.15491185162608</v>
      </c>
      <c r="AN6" s="62">
        <f ca="1">AVERAGE(OFFSET($AM$3,0,0,'Données projet'!$E$10+1,1))-AVERAGE(OFFSET($H$3,0,0,'Données projet'!$E$10+1,1))</f>
        <v>310.75846525561843</v>
      </c>
      <c r="AO6" s="62">
        <f t="shared" si="36"/>
        <v>159.6134369231965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0.8666666666666667</v>
      </c>
      <c r="BD6" s="13">
        <f>IF('Données projet'!$A$88&gt;35,BD5+BC6-BL5,IF(A6&lt;'Données projet'!$A$88,$BA$205^A6,IF(A6='Données projet'!$A$88,'Données projet'!$B$88,BD5+BC6-BL5)))</f>
        <v>1.3851516854212413</v>
      </c>
      <c r="BE6" s="14">
        <f>BD6*VLOOKUP('Données projet'!$B$11,Paramètres!$A$1:$I$89,3,0)*VLOOKUP('Données projet'!$B$11,Paramètres!$A$1:$I$89,5,0)</f>
        <v>1.1884601460914253</v>
      </c>
      <c r="BF6" s="14">
        <f t="shared" si="37"/>
        <v>0.53679501917571659</v>
      </c>
      <c r="BG6" s="22">
        <f t="shared" si="7"/>
        <v>3.0048194128402717</v>
      </c>
      <c r="BH6" s="62">
        <f t="shared" si="8"/>
        <v>263.33815274617359</v>
      </c>
      <c r="BI6" s="62">
        <f ca="1">AVERAGE(OFFSET($BH$3,0,0,'Données projet'!$E$11+1,1))-AVERAGE(OFFSET($H$3,0,0,'Données projet'!$E$11+1,1))</f>
        <v>260.42009273498576</v>
      </c>
      <c r="BJ6" s="62">
        <f t="shared" si="38"/>
        <v>87.994087874724983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1.2</v>
      </c>
      <c r="BY6" s="13">
        <f>IF('Données projet'!$A$114&gt;35,BY5+BX6-CG5,IF(A6&lt;'Données projet'!$A$114,$BV$205^A6,IF(A6='Données projet'!$A$114,'Données projet'!$B$114,BY5+BX6-CG5)))</f>
        <v>1.5040232524285473</v>
      </c>
      <c r="BZ6" s="14">
        <f>BY6*VLOOKUP('Données projet'!$B$12,Paramètres!$A$1:$I$89,3,0)*VLOOKUP('Données projet'!$B$12,Paramètres!$A$1:$I$89,5,0)</f>
        <v>1.4546912897488911</v>
      </c>
      <c r="CA6" s="14">
        <f t="shared" si="39"/>
        <v>0.64176551639126822</v>
      </c>
      <c r="CB6" s="22">
        <f t="shared" si="10"/>
        <v>3.6513289373607773</v>
      </c>
      <c r="CC6" s="62">
        <f t="shared" si="11"/>
        <v>263.98466227069412</v>
      </c>
      <c r="CD6" s="62">
        <f ca="1">AVERAGE(OFFSET($CC$3,0,0,'Données projet'!$E$12+1,1))-AVERAGE(OFFSET($H$3,0,0,'Données projet'!$E$12+1,1))</f>
        <v>298.18906674058809</v>
      </c>
      <c r="CE6" s="62">
        <f t="shared" si="40"/>
        <v>154.08406475869634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1.2</v>
      </c>
      <c r="N7" s="14">
        <f>IF('Données projet'!$A$36&gt;35,N6+M7-V6,IF(A7&lt;'Données projet'!$A$36,$K$205^A7,IF(A7='Données projet'!$A$36,'Données projet'!$B$36,N6+M7-V6)))</f>
        <v>1.7232147397057538</v>
      </c>
      <c r="O7" s="14">
        <f>N7*VLOOKUP('Données projet'!$B$9,Paramètres!$A$1:$I$89,3,0)*VLOOKUP('Données projet'!$B$9,Paramètres!$A$1:$I$89,5,0)</f>
        <v>1.5591646964857659</v>
      </c>
      <c r="P7" s="14">
        <f t="shared" si="33"/>
        <v>0.68232522894353675</v>
      </c>
      <c r="Q7" s="22">
        <f t="shared" si="2"/>
        <v>3.9039282867893692</v>
      </c>
      <c r="R7" s="62">
        <f t="shared" si="0"/>
        <v>265.45948384234492</v>
      </c>
      <c r="S7" s="62">
        <f ca="1">AVERAGE(OFFSET($R$3,0,0,'Données projet'!$E$9+1,1))-AVERAGE(OFFSET($H$3,0,0,'Données projet'!$E$9+1,1))</f>
        <v>281.409397347842</v>
      </c>
      <c r="T7" s="62">
        <f t="shared" si="34"/>
        <v>146.70159365068315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1.7473397460616347</v>
      </c>
      <c r="AK7" s="14">
        <f t="shared" si="35"/>
        <v>0.7545998185105095</v>
      </c>
      <c r="AL7" s="22">
        <f t="shared" si="4"/>
        <v>4.3575447416298188</v>
      </c>
      <c r="AM7" s="62">
        <f t="shared" si="5"/>
        <v>265.91310029718534</v>
      </c>
      <c r="AN7" s="62">
        <f ca="1">AVERAGE(OFFSET($AM$3,0,0,'Données projet'!$E$10+1,1))-AVERAGE(OFFSET($H$3,0,0,'Données projet'!$E$10+1,1))</f>
        <v>310.75846525561843</v>
      </c>
      <c r="AO7" s="62">
        <f t="shared" si="36"/>
        <v>159.6134369231965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0.8666666666666667</v>
      </c>
      <c r="BD7" s="13">
        <f>IF('Données projet'!$A$88&gt;35,BD6+BC7-BL6,IF(A7&lt;'Données projet'!$A$88,$BA$205^A7,IF(A7='Données projet'!$A$88,'Données projet'!$B$88,BD6+BC7-BL6)))</f>
        <v>1.5440562337103121</v>
      </c>
      <c r="BE7" s="14">
        <f>BD7*VLOOKUP('Données projet'!$B$11,Paramètres!$A$1:$I$89,3,0)*VLOOKUP('Données projet'!$B$11,Paramètres!$A$1:$I$89,5,0)</f>
        <v>1.324800248523448</v>
      </c>
      <c r="BF7" s="14">
        <f t="shared" si="37"/>
        <v>0.59085941359300376</v>
      </c>
      <c r="BG7" s="22">
        <f t="shared" si="7"/>
        <v>3.3364405781861532</v>
      </c>
      <c r="BH7" s="62">
        <f t="shared" si="8"/>
        <v>264.89199613374171</v>
      </c>
      <c r="BI7" s="62">
        <f ca="1">AVERAGE(OFFSET($BH$3,0,0,'Données projet'!$E$11+1,1))-AVERAGE(OFFSET($H$3,0,0,'Données projet'!$E$11+1,1))</f>
        <v>260.42009273498576</v>
      </c>
      <c r="BJ7" s="62">
        <f t="shared" si="38"/>
        <v>87.994087874724983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1.2</v>
      </c>
      <c r="BY7" s="13">
        <f>IF('Données projet'!$A$114&gt;35,BY6+BX7-CG6,IF(A7&lt;'Données projet'!$A$114,$BV$205^A7,IF(A7='Données projet'!$A$114,'Données projet'!$B$114,BY6+BX7-CG6)))</f>
        <v>1.7232147397057538</v>
      </c>
      <c r="BZ7" s="14">
        <f>BY7*VLOOKUP('Données projet'!$B$12,Paramètres!$A$1:$I$89,3,0)*VLOOKUP('Données projet'!$B$12,Paramètres!$A$1:$I$89,5,0)</f>
        <v>1.6666932962434051</v>
      </c>
      <c r="CA7" s="14">
        <f t="shared" si="39"/>
        <v>0.72374195851500689</v>
      </c>
      <c r="CB7" s="22">
        <f t="shared" si="10"/>
        <v>4.1633414020375676</v>
      </c>
      <c r="CC7" s="62">
        <f t="shared" si="11"/>
        <v>265.71889695759313</v>
      </c>
      <c r="CD7" s="62">
        <f ca="1">AVERAGE(OFFSET($CC$3,0,0,'Données projet'!$E$12+1,1))-AVERAGE(OFFSET($H$3,0,0,'Données projet'!$E$12+1,1))</f>
        <v>298.18906674058809</v>
      </c>
      <c r="CE7" s="62">
        <f t="shared" si="40"/>
        <v>154.08406475869634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1.2</v>
      </c>
      <c r="N8" s="14">
        <f>IF('Données projet'!$A$36&gt;35,N7+M8-V7,IF(A8&lt;'Données projet'!$A$36,$K$205^A8,IF(A8='Données projet'!$A$36,'Données projet'!$B$36,N7+M8-V7)))</f>
        <v>1.9743504858348202</v>
      </c>
      <c r="O8" s="14">
        <f>N8*VLOOKUP('Données projet'!$B$9,Paramètres!$A$1:$I$89,3,0)*VLOOKUP('Données projet'!$B$9,Paramètres!$A$1:$I$89,5,0)</f>
        <v>1.7863923195833453</v>
      </c>
      <c r="P8" s="14">
        <f t="shared" si="33"/>
        <v>0.76948259905993732</v>
      </c>
      <c r="Q8" s="22">
        <f t="shared" si="2"/>
        <v>4.4514821499703841</v>
      </c>
      <c r="R8" s="62">
        <f t="shared" si="0"/>
        <v>267.22925992774816</v>
      </c>
      <c r="S8" s="62">
        <f ca="1">AVERAGE(OFFSET($R$3,0,0,'Données projet'!$E$9+1,1))-AVERAGE(OFFSET($H$3,0,0,'Données projet'!$E$9+1,1))</f>
        <v>281.409397347842</v>
      </c>
      <c r="T8" s="62">
        <f t="shared" si="34"/>
        <v>146.70159365068315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2.0019913926365076</v>
      </c>
      <c r="AK8" s="14">
        <f t="shared" si="35"/>
        <v>0.85098924232460604</v>
      </c>
      <c r="AL8" s="22">
        <f t="shared" si="4"/>
        <v>4.9689412725572728</v>
      </c>
      <c r="AM8" s="62">
        <f t="shared" si="5"/>
        <v>267.74671905033506</v>
      </c>
      <c r="AN8" s="62">
        <f ca="1">AVERAGE(OFFSET($AM$3,0,0,'Données projet'!$E$10+1,1))-AVERAGE(OFFSET($H$3,0,0,'Données projet'!$E$10+1,1))</f>
        <v>310.75846525561843</v>
      </c>
      <c r="AO8" s="62">
        <f t="shared" si="36"/>
        <v>159.6134369231965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0.8666666666666667</v>
      </c>
      <c r="BD8" s="13">
        <f>IF('Données projet'!$A$88&gt;35,BD7+BC8-BL7,IF(A8&lt;'Données projet'!$A$88,$BA$205^A8,IF(A8='Données projet'!$A$88,'Données projet'!$B$88,BD7+BC8-BL7)))</f>
        <v>1.7211903056917819</v>
      </c>
      <c r="BE8" s="14">
        <f>BD8*VLOOKUP('Données projet'!$B$11,Paramètres!$A$1:$I$89,3,0)*VLOOKUP('Données projet'!$B$11,Paramètres!$A$1:$I$89,5,0)</f>
        <v>1.4767812822835491</v>
      </c>
      <c r="BF8" s="14">
        <f t="shared" si="37"/>
        <v>0.65036901267742142</v>
      </c>
      <c r="BG8" s="22">
        <f t="shared" si="7"/>
        <v>3.7047867637236904</v>
      </c>
      <c r="BH8" s="62">
        <f t="shared" si="8"/>
        <v>266.48256454150146</v>
      </c>
      <c r="BI8" s="62">
        <f ca="1">AVERAGE(OFFSET($BH$3,0,0,'Données projet'!$E$11+1,1))-AVERAGE(OFFSET($H$3,0,0,'Données projet'!$E$11+1,1))</f>
        <v>260.42009273498576</v>
      </c>
      <c r="BJ8" s="62">
        <f t="shared" si="38"/>
        <v>87.994087874724983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1.2</v>
      </c>
      <c r="BY8" s="13">
        <f>IF('Données projet'!$A$114&gt;35,BY7+BX8-CG7,IF(A8&lt;'Données projet'!$A$114,$BV$205^A8,IF(A8='Données projet'!$A$114,'Données projet'!$B$114,BY7+BX8-CG7)))</f>
        <v>1.9743504858348202</v>
      </c>
      <c r="BZ8" s="14">
        <f>BY8*VLOOKUP('Données projet'!$B$12,Paramètres!$A$1:$I$89,3,0)*VLOOKUP('Données projet'!$B$12,Paramètres!$A$1:$I$89,5,0)</f>
        <v>1.9095917898994379</v>
      </c>
      <c r="CA8" s="14">
        <f t="shared" si="39"/>
        <v>0.81618972839261894</v>
      </c>
      <c r="CB8" s="22">
        <f t="shared" si="10"/>
        <v>4.7474028110253315</v>
      </c>
      <c r="CC8" s="62">
        <f t="shared" si="11"/>
        <v>267.5251805888031</v>
      </c>
      <c r="CD8" s="62">
        <f ca="1">AVERAGE(OFFSET($CC$3,0,0,'Données projet'!$E$12+1,1))-AVERAGE(OFFSET($H$3,0,0,'Données projet'!$E$12+1,1))</f>
        <v>298.18906674058809</v>
      </c>
      <c r="CE8" s="62">
        <f t="shared" si="40"/>
        <v>154.08406475869634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1.2</v>
      </c>
      <c r="N9" s="14">
        <f>IF('Données projet'!$A$36&gt;35,N8+M9-V8,IF(A9&lt;'Données projet'!$A$36,$K$205^A9,IF(A9='Données projet'!$A$36,'Données projet'!$B$36,N8+M9-V8)))</f>
        <v>2.2620859438457455</v>
      </c>
      <c r="O9" s="14">
        <f>N9*VLOOKUP('Données projet'!$B$9,Paramètres!$A$1:$I$89,3,0)*VLOOKUP('Données projet'!$B$9,Paramètres!$A$1:$I$89,5,0)</f>
        <v>2.0467353619916304</v>
      </c>
      <c r="P9" s="14">
        <f t="shared" si="33"/>
        <v>0.86777308699666067</v>
      </c>
      <c r="Q9" s="22">
        <f t="shared" si="2"/>
        <v>5.0761022153212734</v>
      </c>
      <c r="R9" s="62">
        <f t="shared" si="0"/>
        <v>269.07610221532127</v>
      </c>
      <c r="S9" s="62">
        <f ca="1">AVERAGE(OFFSET($R$3,0,0,'Données projet'!$E$9+1,1))-AVERAGE(OFFSET($H$3,0,0,'Données projet'!$E$9+1,1))</f>
        <v>281.409397347842</v>
      </c>
      <c r="T9" s="62">
        <f t="shared" si="34"/>
        <v>146.70159365068315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2.2937551470595863</v>
      </c>
      <c r="AK9" s="14">
        <f t="shared" si="35"/>
        <v>0.95969104787443238</v>
      </c>
      <c r="AL9" s="22">
        <f t="shared" si="4"/>
        <v>5.6664187895100824</v>
      </c>
      <c r="AM9" s="62">
        <f t="shared" si="5"/>
        <v>269.66641878951009</v>
      </c>
      <c r="AN9" s="62">
        <f ca="1">AVERAGE(OFFSET($AM$3,0,0,'Données projet'!$E$10+1,1))-AVERAGE(OFFSET($H$3,0,0,'Données projet'!$E$10+1,1))</f>
        <v>310.75846525561843</v>
      </c>
      <c r="AO9" s="62">
        <f t="shared" si="36"/>
        <v>159.6134369231965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0.8666666666666667</v>
      </c>
      <c r="BD9" s="13">
        <f>IF('Données projet'!$A$88&gt;35,BD8+BC9-BL8,IF(A9&lt;'Données projet'!$A$88,$BA$205^A9,IF(A9='Données projet'!$A$88,'Données projet'!$B$88,BD8+BC9-BL8)))</f>
        <v>1.918645191625306</v>
      </c>
      <c r="BE9" s="14">
        <f>BD9*VLOOKUP('Données projet'!$B$11,Paramètres!$A$1:$I$89,3,0)*VLOOKUP('Données projet'!$B$11,Paramètres!$A$1:$I$89,5,0)</f>
        <v>1.6461975744145125</v>
      </c>
      <c r="BF9" s="14">
        <f t="shared" si="37"/>
        <v>0.71587224121364534</v>
      </c>
      <c r="BG9" s="22">
        <f t="shared" si="7"/>
        <v>4.1139382622190412</v>
      </c>
      <c r="BH9" s="62">
        <f t="shared" si="8"/>
        <v>268.11393826221905</v>
      </c>
      <c r="BI9" s="62">
        <f ca="1">AVERAGE(OFFSET($BH$3,0,0,'Données projet'!$E$11+1,1))-AVERAGE(OFFSET($H$3,0,0,'Données projet'!$E$11+1,1))</f>
        <v>260.42009273498576</v>
      </c>
      <c r="BJ9" s="62">
        <f t="shared" si="38"/>
        <v>87.994087874724983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1.2</v>
      </c>
      <c r="BY9" s="13">
        <f>IF('Données projet'!$A$114&gt;35,BY8+BX9-CG8,IF(A9&lt;'Données projet'!$A$114,$BV$205^A9,IF(A9='Données projet'!$A$114,'Données projet'!$B$114,BY8+BX9-CG8)))</f>
        <v>2.2620859438457455</v>
      </c>
      <c r="BZ9" s="14">
        <f>BY9*VLOOKUP('Données projet'!$B$12,Paramètres!$A$1:$I$89,3,0)*VLOOKUP('Données projet'!$B$12,Paramètres!$A$1:$I$89,5,0)</f>
        <v>2.1878895248876051</v>
      </c>
      <c r="CA9" s="14">
        <f t="shared" si="39"/>
        <v>0.92044638962272363</v>
      </c>
      <c r="CB9" s="22">
        <f t="shared" si="10"/>
        <v>5.4136850511054888</v>
      </c>
      <c r="CC9" s="62">
        <f t="shared" si="11"/>
        <v>269.41368505110552</v>
      </c>
      <c r="CD9" s="62">
        <f ca="1">AVERAGE(OFFSET($CC$3,0,0,'Données projet'!$E$12+1,1))-AVERAGE(OFFSET($H$3,0,0,'Données projet'!$E$12+1,1))</f>
        <v>298.18906674058809</v>
      </c>
      <c r="CE9" s="62">
        <f t="shared" si="40"/>
        <v>154.08406475869634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1.2</v>
      </c>
      <c r="N10" s="14">
        <f>IF('Données projet'!$A$36&gt;35,N9+M10-V9,IF(A10&lt;'Données projet'!$A$36,$K$205^A10,IF(A10='Données projet'!$A$36,'Données projet'!$B$36,N9+M10-V9)))</f>
        <v>2.5917550374450604</v>
      </c>
      <c r="O10" s="14">
        <f>N10*VLOOKUP('Données projet'!$B$9,Paramètres!$A$1:$I$89,3,0)*VLOOKUP('Données projet'!$B$9,Paramètres!$A$1:$I$89,5,0)</f>
        <v>2.3450199578802908</v>
      </c>
      <c r="P10" s="14">
        <f t="shared" si="33"/>
        <v>0.97861879064669866</v>
      </c>
      <c r="Q10" s="22">
        <f t="shared" si="2"/>
        <v>5.7886708203511725</v>
      </c>
      <c r="R10" s="62">
        <f t="shared" si="0"/>
        <v>271.0108930425734</v>
      </c>
      <c r="S10" s="62">
        <f ca="1">AVERAGE(OFFSET($R$3,0,0,'Données projet'!$E$9+1,1))-AVERAGE(OFFSET($H$3,0,0,'Données projet'!$E$9+1,1))</f>
        <v>281.409397347842</v>
      </c>
      <c r="T10" s="62">
        <f t="shared" si="34"/>
        <v>146.70159365068315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2.6280396079692911</v>
      </c>
      <c r="AK10" s="14">
        <f t="shared" si="35"/>
        <v>1.082277967291873</v>
      </c>
      <c r="AL10" s="22">
        <f t="shared" si="4"/>
        <v>6.4621364435798609</v>
      </c>
      <c r="AM10" s="62">
        <f t="shared" si="5"/>
        <v>271.68435866580211</v>
      </c>
      <c r="AN10" s="62">
        <f ca="1">AVERAGE(OFFSET($AM$3,0,0,'Données projet'!$E$10+1,1))-AVERAGE(OFFSET($H$3,0,0,'Données projet'!$E$10+1,1))</f>
        <v>310.75846525561843</v>
      </c>
      <c r="AO10" s="62">
        <f t="shared" si="36"/>
        <v>159.6134369231965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0.8666666666666667</v>
      </c>
      <c r="BD10" s="13">
        <f>IF('Données projet'!$A$88&gt;35,BD9+BC10-BL9,IF(A10&lt;'Données projet'!$A$88,$BA$205^A10,IF(A10='Données projet'!$A$88,'Données projet'!$B$88,BD9+BC10-BL9)))</f>
        <v>2.1387520945090128</v>
      </c>
      <c r="BE10" s="14">
        <f>BD10*VLOOKUP('Données projet'!$B$11,Paramètres!$A$1:$I$89,3,0)*VLOOKUP('Données projet'!$B$11,Paramètres!$A$1:$I$89,5,0)</f>
        <v>1.8350492970887331</v>
      </c>
      <c r="BF10" s="14">
        <f t="shared" si="37"/>
        <v>0.78797275969608793</v>
      </c>
      <c r="BG10" s="22">
        <f t="shared" si="7"/>
        <v>4.5684300822335633</v>
      </c>
      <c r="BH10" s="62">
        <f t="shared" si="8"/>
        <v>269.79065230445582</v>
      </c>
      <c r="BI10" s="62">
        <f ca="1">AVERAGE(OFFSET($BH$3,0,0,'Données projet'!$E$11+1,1))-AVERAGE(OFFSET($H$3,0,0,'Données projet'!$E$11+1,1))</f>
        <v>260.42009273498576</v>
      </c>
      <c r="BJ10" s="62">
        <f t="shared" si="38"/>
        <v>87.994087874724983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1.2</v>
      </c>
      <c r="BY10" s="13">
        <f>IF('Données projet'!$A$114&gt;35,BY9+BX10-CG9,IF(A10&lt;'Données projet'!$A$114,$BV$205^A10,IF(A10='Données projet'!$A$114,'Données projet'!$B$114,BY9+BX10-CG9)))</f>
        <v>2.5917550374450604</v>
      </c>
      <c r="BZ10" s="14">
        <f>BY10*VLOOKUP('Données projet'!$B$12,Paramètres!$A$1:$I$89,3,0)*VLOOKUP('Données projet'!$B$12,Paramètres!$A$1:$I$89,5,0)</f>
        <v>2.5067454722168625</v>
      </c>
      <c r="CA10" s="14">
        <f t="shared" si="39"/>
        <v>1.038020360582093</v>
      </c>
      <c r="CB10" s="22">
        <f t="shared" si="10"/>
        <v>6.1738004921248475</v>
      </c>
      <c r="CC10" s="62">
        <f t="shared" si="11"/>
        <v>271.39602271434705</v>
      </c>
      <c r="CD10" s="62">
        <f ca="1">AVERAGE(OFFSET($CC$3,0,0,'Données projet'!$E$12+1,1))-AVERAGE(OFFSET($H$3,0,0,'Données projet'!$E$12+1,1))</f>
        <v>298.18906674058809</v>
      </c>
      <c r="CE10" s="62">
        <f t="shared" si="40"/>
        <v>154.08406475869634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1.2</v>
      </c>
      <c r="N11" s="14">
        <f>IF('Données projet'!$A$36&gt;35,N10+M11-V10,IF(A11&lt;'Données projet'!$A$36,$K$205^A11,IF(A11='Données projet'!$A$36,'Données projet'!$B$36,N10+M11-V10)))</f>
        <v>2.9694690391391689</v>
      </c>
      <c r="O11" s="14">
        <f>N11*VLOOKUP('Données projet'!$B$9,Paramètres!$A$1:$I$89,3,0)*VLOOKUP('Données projet'!$B$9,Paramètres!$A$1:$I$89,5,0)</f>
        <v>2.6867755866131198</v>
      </c>
      <c r="P11" s="14">
        <f t="shared" si="33"/>
        <v>1.1036234607382931</v>
      </c>
      <c r="Q11" s="22">
        <f t="shared" si="2"/>
        <v>6.6016116741370441</v>
      </c>
      <c r="R11" s="62">
        <f t="shared" si="0"/>
        <v>273.04605611858148</v>
      </c>
      <c r="S11" s="62">
        <f ca="1">AVERAGE(OFFSET($R$3,0,0,'Données projet'!$E$9+1,1))-AVERAGE(OFFSET($H$3,0,0,'Données projet'!$E$9+1,1))</f>
        <v>281.409397347842</v>
      </c>
      <c r="T11" s="62">
        <f t="shared" si="34"/>
        <v>146.70159365068315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3.0110416056871174</v>
      </c>
      <c r="AK11" s="14">
        <f t="shared" si="35"/>
        <v>1.2205236269315363</v>
      </c>
      <c r="AL11" s="22">
        <f t="shared" si="4"/>
        <v>7.3699761134774882</v>
      </c>
      <c r="AM11" s="62">
        <f t="shared" si="5"/>
        <v>273.81442055792195</v>
      </c>
      <c r="AN11" s="62">
        <f ca="1">AVERAGE(OFFSET($AM$3,0,0,'Données projet'!$E$10+1,1))-AVERAGE(OFFSET($H$3,0,0,'Données projet'!$E$10+1,1))</f>
        <v>310.75846525561843</v>
      </c>
      <c r="AO11" s="62">
        <f t="shared" si="36"/>
        <v>159.6134369231965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0.8666666666666667</v>
      </c>
      <c r="BD11" s="13">
        <f>IF('Données projet'!$A$88&gt;35,BD10+BC11-BL10,IF(A11&lt;'Données projet'!$A$88,$BA$205^A11,IF(A11='Données projet'!$A$88,'Données projet'!$B$88,BD10+BC11-BL10)))</f>
        <v>2.3841096528596739</v>
      </c>
      <c r="BE11" s="14">
        <f>BD11*VLOOKUP('Données projet'!$B$11,Paramètres!$A$1:$I$89,3,0)*VLOOKUP('Données projet'!$B$11,Paramètres!$A$1:$I$89,5,0)</f>
        <v>2.0455660821536004</v>
      </c>
      <c r="BF11" s="14">
        <f t="shared" si="37"/>
        <v>0.86733502750495206</v>
      </c>
      <c r="BG11" s="22">
        <f t="shared" si="7"/>
        <v>5.0733027659886449</v>
      </c>
      <c r="BH11" s="62">
        <f t="shared" si="8"/>
        <v>271.51774721043313</v>
      </c>
      <c r="BI11" s="62">
        <f ca="1">AVERAGE(OFFSET($BH$3,0,0,'Données projet'!$E$11+1,1))-AVERAGE(OFFSET($H$3,0,0,'Données projet'!$E$11+1,1))</f>
        <v>260.42009273498576</v>
      </c>
      <c r="BJ11" s="62">
        <f t="shared" si="38"/>
        <v>87.994087874724983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1.2</v>
      </c>
      <c r="BY11" s="13">
        <f>IF('Données projet'!$A$114&gt;35,BY10+BX11-CG10,IF(A11&lt;'Données projet'!$A$114,$BV$205^A11,IF(A11='Données projet'!$A$114,'Données projet'!$B$114,BY10+BX11-CG10)))</f>
        <v>2.9694690391391689</v>
      </c>
      <c r="BZ11" s="14">
        <f>BY11*VLOOKUP('Données projet'!$B$12,Paramètres!$A$1:$I$89,3,0)*VLOOKUP('Données projet'!$B$12,Paramètres!$A$1:$I$89,5,0)</f>
        <v>2.8720704546554043</v>
      </c>
      <c r="CA11" s="14">
        <f t="shared" si="39"/>
        <v>1.1706127387002112</v>
      </c>
      <c r="CB11" s="22">
        <f t="shared" si="10"/>
        <v>7.04100656176103</v>
      </c>
      <c r="CC11" s="62">
        <f t="shared" si="11"/>
        <v>273.48545100620549</v>
      </c>
      <c r="CD11" s="62">
        <f ca="1">AVERAGE(OFFSET($CC$3,0,0,'Données projet'!$E$12+1,1))-AVERAGE(OFFSET($H$3,0,0,'Données projet'!$E$12+1,1))</f>
        <v>298.18906674058809</v>
      </c>
      <c r="CE11" s="62">
        <f t="shared" si="40"/>
        <v>154.08406475869634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1.2</v>
      </c>
      <c r="N12" s="14">
        <f>IF('Données projet'!$A$36&gt;35,N11+M12-V11,IF(A12&lt;'Données projet'!$A$36,$K$205^A12,IF(A12='Données projet'!$A$36,'Données projet'!$B$36,N11+M12-V11)))</f>
        <v>3.4022298585357786</v>
      </c>
      <c r="O12" s="14">
        <f>N12*VLOOKUP('Données projet'!$B$9,Paramètres!$A$1:$I$89,3,0)*VLOOKUP('Données projet'!$B$9,Paramètres!$A$1:$I$89,5,0)</f>
        <v>3.0783375760031726</v>
      </c>
      <c r="P12" s="14">
        <f t="shared" si="33"/>
        <v>1.2445957044081368</v>
      </c>
      <c r="Q12" s="22">
        <f t="shared" si="2"/>
        <v>7.5291087967163621</v>
      </c>
      <c r="R12" s="62">
        <f t="shared" si="0"/>
        <v>275.19577546338303</v>
      </c>
      <c r="S12" s="62">
        <f ca="1">AVERAGE(OFFSET($R$3,0,0,'Données projet'!$E$9+1,1))-AVERAGE(OFFSET($H$3,0,0,'Données projet'!$E$9+1,1))</f>
        <v>281.409397347842</v>
      </c>
      <c r="T12" s="62">
        <f t="shared" si="34"/>
        <v>146.70159365068315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3.4498610765552797</v>
      </c>
      <c r="AK12" s="14">
        <f t="shared" si="35"/>
        <v>1.3764282087582862</v>
      </c>
      <c r="AL12" s="22">
        <f t="shared" si="4"/>
        <v>8.4057871719211263</v>
      </c>
      <c r="AM12" s="62">
        <f t="shared" si="5"/>
        <v>276.07245383858782</v>
      </c>
      <c r="AN12" s="62">
        <f ca="1">AVERAGE(OFFSET($AM$3,0,0,'Données projet'!$E$10+1,1))-AVERAGE(OFFSET($H$3,0,0,'Données projet'!$E$10+1,1))</f>
        <v>310.75846525561843</v>
      </c>
      <c r="AO12" s="62">
        <f t="shared" si="36"/>
        <v>159.6134369231965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0.8666666666666667</v>
      </c>
      <c r="BD12" s="13">
        <f>IF('Données projet'!$A$88&gt;35,BD11+BC12-BL11,IF(A12&lt;'Données projet'!$A$88,$BA$205^A12,IF(A12='Données projet'!$A$88,'Données projet'!$B$88,BD11+BC12-BL11)))</f>
        <v>2.6576146209051537</v>
      </c>
      <c r="BE12" s="14">
        <f>BD12*VLOOKUP('Données projet'!$B$11,Paramètres!$A$1:$I$89,3,0)*VLOOKUP('Données projet'!$B$11,Paramètres!$A$1:$I$89,5,0)</f>
        <v>2.2802333447366219</v>
      </c>
      <c r="BF12" s="14">
        <f t="shared" si="37"/>
        <v>0.95469042638879775</v>
      </c>
      <c r="BG12" s="22">
        <f t="shared" si="7"/>
        <v>5.6341589013767726</v>
      </c>
      <c r="BH12" s="62">
        <f t="shared" si="8"/>
        <v>273.30082556804348</v>
      </c>
      <c r="BI12" s="62">
        <f ca="1">AVERAGE(OFFSET($BH$3,0,0,'Données projet'!$E$11+1,1))-AVERAGE(OFFSET($H$3,0,0,'Données projet'!$E$11+1,1))</f>
        <v>260.42009273498576</v>
      </c>
      <c r="BJ12" s="62">
        <f t="shared" si="38"/>
        <v>87.994087874724983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1.2</v>
      </c>
      <c r="BY12" s="13">
        <f>IF('Données projet'!$A$114&gt;35,BY11+BX12-CG11,IF(A12&lt;'Données projet'!$A$114,$BV$205^A12,IF(A12='Données projet'!$A$114,'Données projet'!$B$114,BY11+BX12-CG11)))</f>
        <v>3.4022298585357786</v>
      </c>
      <c r="BZ12" s="14">
        <f>BY12*VLOOKUP('Données projet'!$B$12,Paramètres!$A$1:$I$89,3,0)*VLOOKUP('Données projet'!$B$12,Paramètres!$A$1:$I$89,5,0)</f>
        <v>3.2906367191758048</v>
      </c>
      <c r="CA12" s="14">
        <f t="shared" si="39"/>
        <v>1.3201419124753617</v>
      </c>
      <c r="CB12" s="22">
        <f t="shared" si="10"/>
        <v>8.0304394501257814</v>
      </c>
      <c r="CC12" s="62">
        <f t="shared" si="11"/>
        <v>275.69710611679244</v>
      </c>
      <c r="CD12" s="62">
        <f ca="1">AVERAGE(OFFSET($CC$3,0,0,'Données projet'!$E$12+1,1))-AVERAGE(OFFSET($H$3,0,0,'Données projet'!$E$12+1,1))</f>
        <v>298.18906674058809</v>
      </c>
      <c r="CE12" s="62">
        <f t="shared" si="40"/>
        <v>154.08406475869634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1.2</v>
      </c>
      <c r="N13" s="14">
        <f>IF('Données projet'!$A$36&gt;35,N12+M13-V12,IF(A13&lt;'Données projet'!$A$36,$K$205^A13,IF(A13='Données projet'!$A$36,'Données projet'!$B$36,N12+M13-V12)))</f>
        <v>3.8980598409161908</v>
      </c>
      <c r="O13" s="14">
        <f>N13*VLOOKUP('Données projet'!$B$9,Paramètres!$A$1:$I$89,3,0)*VLOOKUP('Données projet'!$B$9,Paramètres!$A$1:$I$89,5,0)</f>
        <v>3.5269645440609696</v>
      </c>
      <c r="P13" s="14">
        <f t="shared" si="33"/>
        <v>1.403575152701934</v>
      </c>
      <c r="Q13" s="22">
        <f t="shared" si="2"/>
        <v>8.587356638528723</v>
      </c>
      <c r="R13" s="62">
        <f t="shared" si="0"/>
        <v>277.47624552741757</v>
      </c>
      <c r="S13" s="62">
        <f ca="1">AVERAGE(OFFSET($R$3,0,0,'Données projet'!$E$9+1,1))-AVERAGE(OFFSET($H$3,0,0,'Données projet'!$E$9+1,1))</f>
        <v>281.409397347842</v>
      </c>
      <c r="T13" s="62">
        <f t="shared" si="34"/>
        <v>146.70159365068315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3.9526326786890178</v>
      </c>
      <c r="AK13" s="14">
        <f t="shared" si="35"/>
        <v>1.552247389613062</v>
      </c>
      <c r="AL13" s="22">
        <f t="shared" si="4"/>
        <v>9.5876661189594543</v>
      </c>
      <c r="AM13" s="62">
        <f t="shared" si="5"/>
        <v>278.47655500784833</v>
      </c>
      <c r="AN13" s="62">
        <f ca="1">AVERAGE(OFFSET($AM$3,0,0,'Données projet'!$E$10+1,1))-AVERAGE(OFFSET($H$3,0,0,'Données projet'!$E$10+1,1))</f>
        <v>310.75846525561843</v>
      </c>
      <c r="AO13" s="62">
        <f t="shared" si="36"/>
        <v>159.6134369231965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0.8666666666666667</v>
      </c>
      <c r="BD13" s="13">
        <f>IF('Données projet'!$A$88&gt;35,BD12+BC13-BL12,IF(A13&lt;'Données projet'!$A$88,$BA$205^A13,IF(A13='Données projet'!$A$88,'Données projet'!$B$88,BD12+BC13-BL12)))</f>
        <v>2.9624960684073702</v>
      </c>
      <c r="BE13" s="14">
        <f>BD13*VLOOKUP('Données projet'!$B$11,Paramètres!$A$1:$I$89,3,0)*VLOOKUP('Données projet'!$B$11,Paramètres!$A$1:$I$89,5,0)</f>
        <v>2.5418216266935239</v>
      </c>
      <c r="BF13" s="14">
        <f t="shared" si="37"/>
        <v>1.0508440006860218</v>
      </c>
      <c r="BG13" s="22">
        <f t="shared" si="7"/>
        <v>6.2572259676860424</v>
      </c>
      <c r="BH13" s="62">
        <f t="shared" si="8"/>
        <v>275.14611485657491</v>
      </c>
      <c r="BI13" s="62">
        <f ca="1">AVERAGE(OFFSET($BH$3,0,0,'Données projet'!$E$11+1,1))-AVERAGE(OFFSET($H$3,0,0,'Données projet'!$E$11+1,1))</f>
        <v>260.42009273498576</v>
      </c>
      <c r="BJ13" s="62">
        <f t="shared" si="38"/>
        <v>87.994087874724983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1.2</v>
      </c>
      <c r="BY13" s="13">
        <f>IF('Données projet'!$A$114&gt;35,BY12+BX13-CG12,IF(A13&lt;'Données projet'!$A$114,$BV$205^A13,IF(A13='Données projet'!$A$114,'Données projet'!$B$114,BY12+BX13-CG12)))</f>
        <v>3.8980598409161908</v>
      </c>
      <c r="BZ13" s="14">
        <f>BY13*VLOOKUP('Données projet'!$B$12,Paramètres!$A$1:$I$89,3,0)*VLOOKUP('Données projet'!$B$12,Paramètres!$A$1:$I$89,5,0)</f>
        <v>3.7702034781341398</v>
      </c>
      <c r="CA13" s="14">
        <f t="shared" si="39"/>
        <v>1.4887713173266797</v>
      </c>
      <c r="CB13" s="22">
        <f t="shared" si="10"/>
        <v>9.1593811020942599</v>
      </c>
      <c r="CC13" s="62">
        <f t="shared" si="11"/>
        <v>278.0482699909831</v>
      </c>
      <c r="CD13" s="62">
        <f ca="1">AVERAGE(OFFSET($CC$3,0,0,'Données projet'!$E$12+1,1))-AVERAGE(OFFSET($H$3,0,0,'Données projet'!$E$12+1,1))</f>
        <v>298.18906674058809</v>
      </c>
      <c r="CE13" s="62">
        <f t="shared" si="40"/>
        <v>154.08406475869634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1.2</v>
      </c>
      <c r="N14" s="14">
        <f>IF('Données projet'!$A$36&gt;35,N13+M14-V13,IF(A14&lt;'Données projet'!$A$36,$K$205^A14,IF(A14='Données projet'!$A$36,'Données projet'!$B$36,N13+M14-V13)))</f>
        <v>4.4661504822319662</v>
      </c>
      <c r="O14" s="14">
        <f>N14*VLOOKUP('Données projet'!$B$9,Paramètres!$A$1:$I$89,3,0)*VLOOKUP('Données projet'!$B$9,Paramètres!$A$1:$I$89,5,0)</f>
        <v>4.0409729563234826</v>
      </c>
      <c r="P14" s="14">
        <f t="shared" si="33"/>
        <v>1.5828619706020071</v>
      </c>
      <c r="Q14" s="22">
        <f t="shared" si="2"/>
        <v>9.7948458310618953</v>
      </c>
      <c r="R14" s="62">
        <f t="shared" si="0"/>
        <v>279.90595694217302</v>
      </c>
      <c r="S14" s="62">
        <f ca="1">AVERAGE(OFFSET($R$3,0,0,'Données projet'!$E$9+1,1))-AVERAGE(OFFSET($H$3,0,0,'Données projet'!$E$9+1,1))</f>
        <v>281.409397347842</v>
      </c>
      <c r="T14" s="62">
        <f t="shared" si="34"/>
        <v>146.70159365068315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4.5286765889832141</v>
      </c>
      <c r="AK14" s="14">
        <f t="shared" si="35"/>
        <v>1.7505249770594407</v>
      </c>
      <c r="AL14" s="22">
        <f t="shared" si="4"/>
        <v>10.936276060857622</v>
      </c>
      <c r="AM14" s="62">
        <f t="shared" si="5"/>
        <v>281.04738717196875</v>
      </c>
      <c r="AN14" s="62">
        <f ca="1">AVERAGE(OFFSET($AM$3,0,0,'Données projet'!$E$10+1,1))-AVERAGE(OFFSET($H$3,0,0,'Données projet'!$E$10+1,1))</f>
        <v>310.75846525561843</v>
      </c>
      <c r="AO14" s="62">
        <f t="shared" si="36"/>
        <v>159.6134369231965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0.8666666666666667</v>
      </c>
      <c r="BD14" s="13">
        <f>IF('Données projet'!$A$88&gt;35,BD13+BC14-BL13,IF(A14&lt;'Données projet'!$A$88,$BA$205^A14,IF(A14='Données projet'!$A$88,'Données projet'!$B$88,BD13+BC14-BL13)))</f>
        <v>3.3023535038876277</v>
      </c>
      <c r="BE14" s="14">
        <f>BD14*VLOOKUP('Données projet'!$B$11,Paramètres!$A$1:$I$89,3,0)*VLOOKUP('Données projet'!$B$11,Paramètres!$A$1:$I$89,5,0)</f>
        <v>2.833419306335585</v>
      </c>
      <c r="BF14" s="14">
        <f t="shared" si="37"/>
        <v>1.1566818764013542</v>
      </c>
      <c r="BG14" s="22">
        <f t="shared" si="7"/>
        <v>6.9494262266001696</v>
      </c>
      <c r="BH14" s="62">
        <f t="shared" si="8"/>
        <v>277.06053733771131</v>
      </c>
      <c r="BI14" s="62">
        <f ca="1">AVERAGE(OFFSET($BH$3,0,0,'Données projet'!$E$11+1,1))-AVERAGE(OFFSET($H$3,0,0,'Données projet'!$E$11+1,1))</f>
        <v>260.42009273498576</v>
      </c>
      <c r="BJ14" s="62">
        <f t="shared" si="38"/>
        <v>87.994087874724983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1.2</v>
      </c>
      <c r="BY14" s="13">
        <f>IF('Données projet'!$A$114&gt;35,BY13+BX14-CG13,IF(A14&lt;'Données projet'!$A$114,$BV$205^A14,IF(A14='Données projet'!$A$114,'Données projet'!$B$114,BY13+BX14-CG13)))</f>
        <v>4.4661504822319662</v>
      </c>
      <c r="BZ14" s="14">
        <f>BY14*VLOOKUP('Données projet'!$B$12,Paramètres!$A$1:$I$89,3,0)*VLOOKUP('Données projet'!$B$12,Paramètres!$A$1:$I$89,5,0)</f>
        <v>4.3196607464147583</v>
      </c>
      <c r="CA14" s="14">
        <f t="shared" si="39"/>
        <v>1.6789407368626241</v>
      </c>
      <c r="CB14" s="22">
        <f t="shared" si="10"/>
        <v>10.44756425004144</v>
      </c>
      <c r="CC14" s="62">
        <f t="shared" si="11"/>
        <v>280.55867536115261</v>
      </c>
      <c r="CD14" s="62">
        <f ca="1">AVERAGE(OFFSET($CC$3,0,0,'Données projet'!$E$12+1,1))-AVERAGE(OFFSET($H$3,0,0,'Données projet'!$E$12+1,1))</f>
        <v>298.18906674058809</v>
      </c>
      <c r="CE14" s="62">
        <f t="shared" si="40"/>
        <v>154.08406475869634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1.2</v>
      </c>
      <c r="N15" s="14">
        <f>IF('Données projet'!$A$36&gt;35,N14+M15-V14,IF(A15&lt;'Données projet'!$A$36,$K$205^A15,IF(A15='Données projet'!$A$36,'Données projet'!$B$36,N14+M15-V14)))</f>
        <v>5.1170328173444979</v>
      </c>
      <c r="O15" s="14">
        <f>N15*VLOOKUP('Données projet'!$B$9,Paramètres!$A$1:$I$89,3,0)*VLOOKUP('Données projet'!$B$9,Paramètres!$A$1:$I$89,5,0)</f>
        <v>4.6298912931333014</v>
      </c>
      <c r="P15" s="14">
        <f t="shared" si="33"/>
        <v>1.7850501365423737</v>
      </c>
      <c r="Q15" s="22">
        <f t="shared" si="2"/>
        <v>11.172689656685135</v>
      </c>
      <c r="R15" s="62">
        <f t="shared" si="0"/>
        <v>282.50602299001844</v>
      </c>
      <c r="S15" s="62">
        <f ca="1">AVERAGE(OFFSET($R$3,0,0,'Données projet'!$E$9+1,1))-AVERAGE(OFFSET($H$3,0,0,'Données projet'!$E$9+1,1))</f>
        <v>281.409397347842</v>
      </c>
      <c r="T15" s="62">
        <f t="shared" si="34"/>
        <v>146.70159365068315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5.1886712767873213</v>
      </c>
      <c r="AK15" s="14">
        <f t="shared" si="35"/>
        <v>1.9741297139966976</v>
      </c>
      <c r="AL15" s="22">
        <f t="shared" si="4"/>
        <v>12.4752117256155</v>
      </c>
      <c r="AM15" s="62">
        <f t="shared" si="5"/>
        <v>283.80854505894882</v>
      </c>
      <c r="AN15" s="62">
        <f ca="1">AVERAGE(OFFSET($AM$3,0,0,'Données projet'!$E$10+1,1))-AVERAGE(OFFSET($H$3,0,0,'Données projet'!$E$10+1,1))</f>
        <v>310.75846525561843</v>
      </c>
      <c r="AO15" s="62">
        <f t="shared" si="36"/>
        <v>159.6134369231965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0.8666666666666667</v>
      </c>
      <c r="BD15" s="13">
        <f>IF('Données projet'!$A$88&gt;35,BD14+BC15-BL14,IF(A15&lt;'Données projet'!$A$88,$BA$205^A15,IF(A15='Données projet'!$A$88,'Données projet'!$B$88,BD14+BC15-BL14)))</f>
        <v>3.6811993713469078</v>
      </c>
      <c r="BE15" s="14">
        <f>BD15*VLOOKUP('Données projet'!$B$11,Paramètres!$A$1:$I$89,3,0)*VLOOKUP('Données projet'!$B$11,Paramètres!$A$1:$I$89,5,0)</f>
        <v>3.1584690606156474</v>
      </c>
      <c r="BF15" s="14">
        <f t="shared" si="37"/>
        <v>1.2731794275096298</v>
      </c>
      <c r="BG15" s="22">
        <f t="shared" si="7"/>
        <v>7.7184544501515253</v>
      </c>
      <c r="BH15" s="62">
        <f t="shared" si="8"/>
        <v>279.05178778348483</v>
      </c>
      <c r="BI15" s="62">
        <f ca="1">AVERAGE(OFFSET($BH$3,0,0,'Données projet'!$E$11+1,1))-AVERAGE(OFFSET($H$3,0,0,'Données projet'!$E$11+1,1))</f>
        <v>260.42009273498576</v>
      </c>
      <c r="BJ15" s="62">
        <f t="shared" si="38"/>
        <v>87.994087874724983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1.2</v>
      </c>
      <c r="BY15" s="13">
        <f>IF('Données projet'!$A$114&gt;35,BY14+BX15-CG14,IF(A15&lt;'Données projet'!$A$114,$BV$205^A15,IF(A15='Données projet'!$A$114,'Données projet'!$B$114,BY14+BX15-CG14)))</f>
        <v>5.1170328173444979</v>
      </c>
      <c r="BZ15" s="14">
        <f>BY15*VLOOKUP('Données projet'!$B$12,Paramètres!$A$1:$I$89,3,0)*VLOOKUP('Données projet'!$B$12,Paramètres!$A$1:$I$89,5,0)</f>
        <v>4.9491941409355986</v>
      </c>
      <c r="CA15" s="14">
        <f t="shared" si="39"/>
        <v>1.8934016024425293</v>
      </c>
      <c r="CB15" s="22">
        <f t="shared" si="10"/>
        <v>11.917520919716907</v>
      </c>
      <c r="CC15" s="62">
        <f t="shared" si="11"/>
        <v>283.25085425305019</v>
      </c>
      <c r="CD15" s="62">
        <f ca="1">AVERAGE(OFFSET($CC$3,0,0,'Données projet'!$E$12+1,1))-AVERAGE(OFFSET($H$3,0,0,'Données projet'!$E$12+1,1))</f>
        <v>298.18906674058809</v>
      </c>
      <c r="CE15" s="62">
        <f t="shared" si="40"/>
        <v>154.08406475869634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1.2</v>
      </c>
      <c r="N16" s="14">
        <f>IF('Données projet'!$A$36&gt;35,N15+M16-V15,IF(A16&lt;'Données projet'!$A$36,$K$205^A16,IF(A16='Données projet'!$A$36,'Données projet'!$B$36,N15+M16-V15)))</f>
        <v>5.8627726400958746</v>
      </c>
      <c r="O16" s="14">
        <f>N16*VLOOKUP('Données projet'!$B$9,Paramètres!$A$1:$I$89,3,0)*VLOOKUP('Données projet'!$B$9,Paramètres!$A$1:$I$89,5,0)</f>
        <v>5.3046366847587469</v>
      </c>
      <c r="P16" s="14">
        <f t="shared" si="33"/>
        <v>2.0130649729098407</v>
      </c>
      <c r="Q16" s="22">
        <f t="shared" si="2"/>
        <v>12.74499705377279</v>
      </c>
      <c r="R16" s="62">
        <f t="shared" si="0"/>
        <v>285.30055260932835</v>
      </c>
      <c r="S16" s="62">
        <f ca="1">AVERAGE(OFFSET($R$3,0,0,'Données projet'!$E$9+1,1))-AVERAGE(OFFSET($H$3,0,0,'Données projet'!$E$9+1,1))</f>
        <v>281.409397347842</v>
      </c>
      <c r="T16" s="62">
        <f t="shared" si="34"/>
        <v>146.70159365068315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5.9448514570572168</v>
      </c>
      <c r="AK16" s="14">
        <f t="shared" si="35"/>
        <v>2.2262967845401667</v>
      </c>
      <c r="AL16" s="22">
        <f t="shared" si="4"/>
        <v>14.231416520782107</v>
      </c>
      <c r="AM16" s="62">
        <f t="shared" si="5"/>
        <v>286.78697207633763</v>
      </c>
      <c r="AN16" s="62">
        <f ca="1">AVERAGE(OFFSET($AM$3,0,0,'Données projet'!$E$10+1,1))-AVERAGE(OFFSET($H$3,0,0,'Données projet'!$E$10+1,1))</f>
        <v>310.75846525561843</v>
      </c>
      <c r="AO16" s="62">
        <f t="shared" si="36"/>
        <v>159.6134369231965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0.8666666666666667</v>
      </c>
      <c r="BD16" s="13">
        <f>IF('Données projet'!$A$88&gt;35,BD15+BC16-BL15,IF(A16&lt;'Données projet'!$A$88,$BA$205^A16,IF(A16='Données projet'!$A$88,'Données projet'!$B$88,BD15+BC16-BL15)))</f>
        <v>4.1035064222082704</v>
      </c>
      <c r="BE16" s="14">
        <f>BD16*VLOOKUP('Données projet'!$B$11,Paramètres!$A$1:$I$89,3,0)*VLOOKUP('Données projet'!$B$11,Paramètres!$A$1:$I$89,5,0)</f>
        <v>3.5208085102546969</v>
      </c>
      <c r="BF16" s="14">
        <f t="shared" si="37"/>
        <v>1.401410264745331</v>
      </c>
      <c r="BG16" s="22">
        <f t="shared" si="7"/>
        <v>8.572864366458381</v>
      </c>
      <c r="BH16" s="62">
        <f t="shared" si="8"/>
        <v>281.1284199220139</v>
      </c>
      <c r="BI16" s="62">
        <f ca="1">AVERAGE(OFFSET($BH$3,0,0,'Données projet'!$E$11+1,1))-AVERAGE(OFFSET($H$3,0,0,'Données projet'!$E$11+1,1))</f>
        <v>260.42009273498576</v>
      </c>
      <c r="BJ16" s="62">
        <f t="shared" si="38"/>
        <v>87.994087874724983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1.2</v>
      </c>
      <c r="BY16" s="13">
        <f>IF('Données projet'!$A$114&gt;35,BY15+BX16-CG15,IF(A16&lt;'Données projet'!$A$114,$BV$205^A16,IF(A16='Données projet'!$A$114,'Données projet'!$B$114,BY15+BX16-CG15)))</f>
        <v>5.8627726400958746</v>
      </c>
      <c r="BZ16" s="14">
        <f>BY16*VLOOKUP('Données projet'!$B$12,Paramètres!$A$1:$I$89,3,0)*VLOOKUP('Données projet'!$B$12,Paramètres!$A$1:$I$89,5,0)</f>
        <v>5.6704736975007304</v>
      </c>
      <c r="CA16" s="14">
        <f t="shared" si="39"/>
        <v>2.1352568017564701</v>
      </c>
      <c r="CB16" s="22">
        <f t="shared" si="10"/>
        <v>13.594980619539625</v>
      </c>
      <c r="CC16" s="62">
        <f t="shared" si="11"/>
        <v>286.15053617509517</v>
      </c>
      <c r="CD16" s="62">
        <f ca="1">AVERAGE(OFFSET($CC$3,0,0,'Données projet'!$E$12+1,1))-AVERAGE(OFFSET($H$3,0,0,'Données projet'!$E$12+1,1))</f>
        <v>298.18906674058809</v>
      </c>
      <c r="CE16" s="62">
        <f t="shared" si="40"/>
        <v>154.08406475869634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1.2</v>
      </c>
      <c r="N17" s="14">
        <f>IF('Données projet'!$A$36&gt;35,N16+M17-V16,IF(A17&lt;'Données projet'!$A$36,$K$205^A17,IF(A17='Données projet'!$A$36,'Données projet'!$B$36,N16+M17-V16)))</f>
        <v>6.7171941741218459</v>
      </c>
      <c r="O17" s="14">
        <f>N17*VLOOKUP('Données projet'!$B$9,Paramètres!$A$1:$I$89,3,0)*VLOOKUP('Données projet'!$B$9,Paramètres!$A$1:$I$89,5,0)</f>
        <v>6.077717288745446</v>
      </c>
      <c r="P17" s="14">
        <f t="shared" si="33"/>
        <v>2.2702054705343011</v>
      </c>
      <c r="Q17" s="22">
        <f t="shared" si="2"/>
        <v>14.53929880574556</v>
      </c>
      <c r="R17" s="62">
        <f t="shared" si="0"/>
        <v>288.31707658352332</v>
      </c>
      <c r="S17" s="62">
        <f ca="1">AVERAGE(OFFSET($R$3,0,0,'Données projet'!$E$9+1,1))-AVERAGE(OFFSET($H$3,0,0,'Données projet'!$E$9+1,1))</f>
        <v>281.409397347842</v>
      </c>
      <c r="T17" s="62">
        <f t="shared" si="34"/>
        <v>146.70159365068315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6.8112348925595523</v>
      </c>
      <c r="AK17" s="14">
        <f t="shared" si="35"/>
        <v>2.5106746216891089</v>
      </c>
      <c r="AL17" s="22">
        <f t="shared" si="4"/>
        <v>16.235659070649749</v>
      </c>
      <c r="AM17" s="62">
        <f t="shared" si="5"/>
        <v>290.01343684842755</v>
      </c>
      <c r="AN17" s="62">
        <f ca="1">AVERAGE(OFFSET($AM$3,0,0,'Données projet'!$E$10+1,1))-AVERAGE(OFFSET($H$3,0,0,'Données projet'!$E$10+1,1))</f>
        <v>310.75846525561843</v>
      </c>
      <c r="AO17" s="62">
        <f t="shared" si="36"/>
        <v>159.6134369231965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0.8666666666666667</v>
      </c>
      <c r="BD17" s="13">
        <f>IF('Données projet'!$A$88&gt;35,BD16+BC17-BL16,IF(A17&lt;'Données projet'!$A$88,$BA$205^A17,IF(A17='Données projet'!$A$88,'Données projet'!$B$88,BD16+BC17-BL16)))</f>
        <v>4.574260521766691</v>
      </c>
      <c r="BE17" s="14">
        <f>BD17*VLOOKUP('Données projet'!$B$11,Paramètres!$A$1:$I$89,3,0)*VLOOKUP('Données projet'!$B$11,Paramètres!$A$1:$I$89,5,0)</f>
        <v>3.9247155276758208</v>
      </c>
      <c r="BF17" s="14">
        <f t="shared" si="37"/>
        <v>1.5425561297162291</v>
      </c>
      <c r="BG17" s="22">
        <f t="shared" si="7"/>
        <v>9.5221648032911528</v>
      </c>
      <c r="BH17" s="62">
        <f t="shared" si="8"/>
        <v>283.29994258106893</v>
      </c>
      <c r="BI17" s="62">
        <f ca="1">AVERAGE(OFFSET($BH$3,0,0,'Données projet'!$E$11+1,1))-AVERAGE(OFFSET($H$3,0,0,'Données projet'!$E$11+1,1))</f>
        <v>260.42009273498576</v>
      </c>
      <c r="BJ17" s="62">
        <f t="shared" si="38"/>
        <v>87.994087874724983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1.2</v>
      </c>
      <c r="BY17" s="13">
        <f>IF('Données projet'!$A$114&gt;35,BY16+BX17-CG16,IF(A17&lt;'Données projet'!$A$114,$BV$205^A17,IF(A17='Données projet'!$A$114,'Données projet'!$B$114,BY16+BX17-CG16)))</f>
        <v>6.7171941741218459</v>
      </c>
      <c r="BZ17" s="14">
        <f>BY17*VLOOKUP('Données projet'!$B$12,Paramètres!$A$1:$I$89,3,0)*VLOOKUP('Données projet'!$B$12,Paramètres!$A$1:$I$89,5,0)</f>
        <v>6.4968702052106497</v>
      </c>
      <c r="CA17" s="14">
        <f t="shared" si="39"/>
        <v>2.4080055723865681</v>
      </c>
      <c r="CB17" s="22">
        <f t="shared" si="10"/>
        <v>15.509325312648487</v>
      </c>
      <c r="CC17" s="62">
        <f t="shared" si="11"/>
        <v>289.28710309042629</v>
      </c>
      <c r="CD17" s="62">
        <f ca="1">AVERAGE(OFFSET($CC$3,0,0,'Données projet'!$E$12+1,1))-AVERAGE(OFFSET($H$3,0,0,'Données projet'!$E$12+1,1))</f>
        <v>298.18906674058809</v>
      </c>
      <c r="CE17" s="62">
        <f t="shared" si="40"/>
        <v>154.08406475869634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1.2</v>
      </c>
      <c r="N18" s="14">
        <f>IF('Données projet'!$A$36&gt;35,N17+M18-V17,IF(A18&lt;'Données projet'!$A$36,$K$205^A18,IF(A18='Données projet'!$A$36,'Données projet'!$B$36,N17+M18-V17)))</f>
        <v>7.6961363407260848</v>
      </c>
      <c r="O18" s="14">
        <f>N18*VLOOKUP('Données projet'!$B$9,Paramètres!$A$1:$I$89,3,0)*VLOOKUP('Données projet'!$B$9,Paramètres!$A$1:$I$89,5,0)</f>
        <v>6.9634641610889609</v>
      </c>
      <c r="P18" s="14">
        <f t="shared" si="33"/>
        <v>2.5601920195323435</v>
      </c>
      <c r="Q18" s="22">
        <f t="shared" si="2"/>
        <v>16.587034514582104</v>
      </c>
      <c r="R18" s="62">
        <f t="shared" si="0"/>
        <v>291.58703451458211</v>
      </c>
      <c r="S18" s="62">
        <f ca="1">AVERAGE(OFFSET($R$3,0,0,'Données projet'!$E$9+1,1))-AVERAGE(OFFSET($H$3,0,0,'Données projet'!$E$9+1,1))</f>
        <v>281.409397347842</v>
      </c>
      <c r="T18" s="62">
        <f t="shared" si="34"/>
        <v>146.70159365068315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7.8038822494962501</v>
      </c>
      <c r="AK18" s="14">
        <f t="shared" si="35"/>
        <v>2.8313776940102406</v>
      </c>
      <c r="AL18" s="22">
        <f t="shared" si="4"/>
        <v>18.523077734940472</v>
      </c>
      <c r="AM18" s="62">
        <f t="shared" si="5"/>
        <v>293.52307773494044</v>
      </c>
      <c r="AN18" s="62">
        <f ca="1">AVERAGE(OFFSET($AM$3,0,0,'Données projet'!$E$10+1,1))-AVERAGE(OFFSET($H$3,0,0,'Données projet'!$E$10+1,1))</f>
        <v>310.75846525561843</v>
      </c>
      <c r="AO18" s="62">
        <f t="shared" si="36"/>
        <v>159.6134369231965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0.8666666666666667</v>
      </c>
      <c r="BD18" s="13">
        <f>IF('Données projet'!$A$88&gt;35,BD17+BC18-BL17,IF(A18&lt;'Données projet'!$A$88,$BA$205^A18,IF(A18='Données projet'!$A$88,'Données projet'!$B$88,BD17+BC18-BL17)))</f>
        <v>5.0990195135927827</v>
      </c>
      <c r="BE18" s="14">
        <f>BD18*VLOOKUP('Données projet'!$B$11,Paramètres!$A$1:$I$89,3,0)*VLOOKUP('Données projet'!$B$11,Paramètres!$A$1:$I$89,5,0)</f>
        <v>4.3749587426626082</v>
      </c>
      <c r="BF18" s="14">
        <f t="shared" si="37"/>
        <v>1.6979177855226562</v>
      </c>
      <c r="BG18" s="22">
        <f t="shared" si="7"/>
        <v>10.576926619922668</v>
      </c>
      <c r="BH18" s="62">
        <f t="shared" si="8"/>
        <v>285.57692661992269</v>
      </c>
      <c r="BI18" s="62">
        <f ca="1">AVERAGE(OFFSET($BH$3,0,0,'Données projet'!$E$11+1,1))-AVERAGE(OFFSET($H$3,0,0,'Données projet'!$E$11+1,1))</f>
        <v>260.42009273498576</v>
      </c>
      <c r="BJ18" s="62">
        <f t="shared" si="38"/>
        <v>87.994087874724983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1.2</v>
      </c>
      <c r="BY18" s="13">
        <f>IF('Données projet'!$A$114&gt;35,BY17+BX18-CG17,IF(A18&lt;'Données projet'!$A$114,$BV$205^A18,IF(A18='Données projet'!$A$114,'Données projet'!$B$114,BY17+BX18-CG17)))</f>
        <v>7.6961363407260848</v>
      </c>
      <c r="BZ18" s="14">
        <f>BY18*VLOOKUP('Données projet'!$B$12,Paramètres!$A$1:$I$89,3,0)*VLOOKUP('Données projet'!$B$12,Paramètres!$A$1:$I$89,5,0)</f>
        <v>7.4437030687502697</v>
      </c>
      <c r="CA18" s="14">
        <f t="shared" si="39"/>
        <v>2.7155941298840056</v>
      </c>
      <c r="CB18" s="22">
        <f t="shared" si="10"/>
        <v>17.694109287621362</v>
      </c>
      <c r="CC18" s="62">
        <f t="shared" si="11"/>
        <v>292.69410928762136</v>
      </c>
      <c r="CD18" s="62">
        <f ca="1">AVERAGE(OFFSET($CC$3,0,0,'Données projet'!$E$12+1,1))-AVERAGE(OFFSET($H$3,0,0,'Données projet'!$E$12+1,1))</f>
        <v>298.18906674058809</v>
      </c>
      <c r="CE18" s="62">
        <f t="shared" si="40"/>
        <v>154.08406475869634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1.2</v>
      </c>
      <c r="N19" s="14">
        <f>IF('Données projet'!$A$36&gt;35,N18+M19-V18,IF(A19&lt;'Données projet'!$A$36,$K$205^A19,IF(A19='Données projet'!$A$36,'Données projet'!$B$36,N18+M19-V18)))</f>
        <v>8.8177463744060987</v>
      </c>
      <c r="O19" s="14">
        <f>N19*VLOOKUP('Données projet'!$B$9,Paramètres!$A$1:$I$89,3,0)*VLOOKUP('Données projet'!$B$9,Paramètres!$A$1:$I$89,5,0)</f>
        <v>7.9782969195626388</v>
      </c>
      <c r="P19" s="14">
        <f t="shared" si="33"/>
        <v>2.887220237089136</v>
      </c>
      <c r="Q19" s="22">
        <f t="shared" si="2"/>
        <v>18.924109047835174</v>
      </c>
      <c r="R19" s="62">
        <f t="shared" si="0"/>
        <v>295.14633127005743</v>
      </c>
      <c r="S19" s="62">
        <f ca="1">AVERAGE(OFFSET($R$3,0,0,'Données projet'!$E$9+1,1))-AVERAGE(OFFSET($H$3,0,0,'Données projet'!$E$9+1,1))</f>
        <v>281.409397347842</v>
      </c>
      <c r="T19" s="62">
        <f t="shared" si="34"/>
        <v>146.70159365068315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8.9411948236477841</v>
      </c>
      <c r="AK19" s="14">
        <f t="shared" si="35"/>
        <v>3.1930460350713803</v>
      </c>
      <c r="AL19" s="22">
        <f t="shared" si="4"/>
        <v>21.133802828935874</v>
      </c>
      <c r="AM19" s="62">
        <f t="shared" si="5"/>
        <v>297.3560250511581</v>
      </c>
      <c r="AN19" s="62">
        <f ca="1">AVERAGE(OFFSET($AM$3,0,0,'Données projet'!$E$10+1,1))-AVERAGE(OFFSET($H$3,0,0,'Données projet'!$E$10+1,1))</f>
        <v>310.75846525561843</v>
      </c>
      <c r="AO19" s="62">
        <f t="shared" si="36"/>
        <v>159.6134369231965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0.8666666666666667</v>
      </c>
      <c r="BD19" s="13">
        <f>IF('Données projet'!$A$88&gt;35,BD18+BC19-BL18,IF(A19&lt;'Données projet'!$A$88,$BA$205^A19,IF(A19='Données projet'!$A$88,'Données projet'!$B$88,BD18+BC19-BL18)))</f>
        <v>5.6839788368586746</v>
      </c>
      <c r="BE19" s="14">
        <f>BD19*VLOOKUP('Données projet'!$B$11,Paramètres!$A$1:$I$89,3,0)*VLOOKUP('Données projet'!$B$11,Paramètres!$A$1:$I$89,5,0)</f>
        <v>4.8768538420247429</v>
      </c>
      <c r="BF19" s="14">
        <f t="shared" si="37"/>
        <v>1.8689270042474944</v>
      </c>
      <c r="BG19" s="22">
        <f t="shared" si="7"/>
        <v>11.748901640590811</v>
      </c>
      <c r="BH19" s="62">
        <f t="shared" si="8"/>
        <v>287.97112386281304</v>
      </c>
      <c r="BI19" s="62">
        <f ca="1">AVERAGE(OFFSET($BH$3,0,0,'Données projet'!$E$11+1,1))-AVERAGE(OFFSET($H$3,0,0,'Données projet'!$E$11+1,1))</f>
        <v>260.42009273498576</v>
      </c>
      <c r="BJ19" s="62">
        <f t="shared" si="38"/>
        <v>87.994087874724983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1.2</v>
      </c>
      <c r="BY19" s="13">
        <f>IF('Données projet'!$A$114&gt;35,BY18+BX19-CG18,IF(A19&lt;'Données projet'!$A$114,$BV$205^A19,IF(A19='Données projet'!$A$114,'Données projet'!$B$114,BY18+BX19-CG18)))</f>
        <v>8.8177463744060987</v>
      </c>
      <c r="BZ19" s="14">
        <f>BY19*VLOOKUP('Données projet'!$B$12,Paramètres!$A$1:$I$89,3,0)*VLOOKUP('Données projet'!$B$12,Paramètres!$A$1:$I$89,5,0)</f>
        <v>8.528524293325578</v>
      </c>
      <c r="CA19" s="14">
        <f t="shared" si="39"/>
        <v>3.0624727628647754</v>
      </c>
      <c r="CB19" s="22">
        <f t="shared" si="10"/>
        <v>20.187653206198199</v>
      </c>
      <c r="CC19" s="62">
        <f t="shared" si="11"/>
        <v>296.40987542842043</v>
      </c>
      <c r="CD19" s="62">
        <f ca="1">AVERAGE(OFFSET($CC$3,0,0,'Données projet'!$E$12+1,1))-AVERAGE(OFFSET($H$3,0,0,'Données projet'!$E$12+1,1))</f>
        <v>298.18906674058809</v>
      </c>
      <c r="CE19" s="62">
        <f t="shared" si="40"/>
        <v>154.08406475869634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1.2</v>
      </c>
      <c r="N20" s="14">
        <f>IF('Données projet'!$A$36&gt;35,N19+M20-V19,IF(A20&lt;'Données projet'!$A$36,$K$205^A20,IF(A20='Données projet'!$A$36,'Données projet'!$B$36,N19+M20-V19)))</f>
        <v>10.102816228956828</v>
      </c>
      <c r="O20" s="14">
        <f>N20*VLOOKUP('Données projet'!$B$9,Paramètres!$A$1:$I$89,3,0)*VLOOKUP('Données projet'!$B$9,Paramètres!$A$1:$I$89,5,0)</f>
        <v>9.1410281239601368</v>
      </c>
      <c r="P20" s="14">
        <f t="shared" si="33"/>
        <v>3.2560216709759704</v>
      </c>
      <c r="Q20" s="22">
        <f t="shared" si="2"/>
        <v>21.591528392847053</v>
      </c>
      <c r="R20" s="62">
        <f t="shared" si="0"/>
        <v>299.03597283729152</v>
      </c>
      <c r="S20" s="62">
        <f ca="1">AVERAGE(OFFSET($R$3,0,0,'Données projet'!$E$9+1,1))-AVERAGE(OFFSET($H$3,0,0,'Données projet'!$E$9+1,1))</f>
        <v>281.409397347842</v>
      </c>
      <c r="T20" s="62">
        <f t="shared" si="34"/>
        <v>146.70159365068315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10.244255656162224</v>
      </c>
      <c r="AK20" s="14">
        <f t="shared" si="35"/>
        <v>3.6009123769158946</v>
      </c>
      <c r="AL20" s="22">
        <f t="shared" si="4"/>
        <v>24.113667657611057</v>
      </c>
      <c r="AM20" s="62">
        <f t="shared" si="5"/>
        <v>301.55811210205553</v>
      </c>
      <c r="AN20" s="62">
        <f ca="1">AVERAGE(OFFSET($AM$3,0,0,'Données projet'!$E$10+1,1))-AVERAGE(OFFSET($H$3,0,0,'Données projet'!$E$10+1,1))</f>
        <v>310.75846525561843</v>
      </c>
      <c r="AO20" s="62">
        <f t="shared" si="36"/>
        <v>159.6134369231965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0.8666666666666667</v>
      </c>
      <c r="BD20" s="13">
        <f>IF('Données projet'!$A$88&gt;35,BD19+BC20-BL19,IF(A20&lt;'Données projet'!$A$88,$BA$205^A20,IF(A20='Données projet'!$A$88,'Données projet'!$B$88,BD19+BC20-BL19)))</f>
        <v>6.3360446712809795</v>
      </c>
      <c r="BE20" s="14">
        <f>BD20*VLOOKUP('Données projet'!$B$11,Paramètres!$A$1:$I$89,3,0)*VLOOKUP('Données projet'!$B$11,Paramètres!$A$1:$I$89,5,0)</f>
        <v>5.4363263279590814</v>
      </c>
      <c r="BF20" s="14">
        <f t="shared" si="37"/>
        <v>2.0571597617904254</v>
      </c>
      <c r="BG20" s="22">
        <f t="shared" si="7"/>
        <v>13.051154939647056</v>
      </c>
      <c r="BH20" s="62">
        <f t="shared" si="8"/>
        <v>290.49559938409152</v>
      </c>
      <c r="BI20" s="62">
        <f ca="1">AVERAGE(OFFSET($BH$3,0,0,'Données projet'!$E$11+1,1))-AVERAGE(OFFSET($H$3,0,0,'Données projet'!$E$11+1,1))</f>
        <v>260.42009273498576</v>
      </c>
      <c r="BJ20" s="62">
        <f t="shared" si="38"/>
        <v>87.994087874724983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1.2</v>
      </c>
      <c r="BY20" s="13">
        <f>IF('Données projet'!$A$114&gt;35,BY19+BX20-CG19,IF(A20&lt;'Données projet'!$A$114,$BV$205^A20,IF(A20='Données projet'!$A$114,'Données projet'!$B$114,BY19+BX20-CG19)))</f>
        <v>10.102816228956828</v>
      </c>
      <c r="BZ20" s="14">
        <f>BY20*VLOOKUP('Données projet'!$B$12,Paramètres!$A$1:$I$89,3,0)*VLOOKUP('Données projet'!$B$12,Paramètres!$A$1:$I$89,5,0)</f>
        <v>9.7714438566470445</v>
      </c>
      <c r="CA20" s="14">
        <f t="shared" si="39"/>
        <v>3.4536602211941068</v>
      </c>
      <c r="CB20" s="22">
        <f t="shared" si="10"/>
        <v>23.033722935573341</v>
      </c>
      <c r="CC20" s="62">
        <f t="shared" si="11"/>
        <v>300.47816738001779</v>
      </c>
      <c r="CD20" s="62">
        <f ca="1">AVERAGE(OFFSET($CC$3,0,0,'Données projet'!$E$12+1,1))-AVERAGE(OFFSET($H$3,0,0,'Données projet'!$E$12+1,1))</f>
        <v>298.18906674058809</v>
      </c>
      <c r="CE20" s="62">
        <f t="shared" si="40"/>
        <v>154.08406475869634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1.2</v>
      </c>
      <c r="N21" s="14">
        <f>IF('Données projet'!$A$36&gt;35,N20+M21-V20,IF(A21&lt;'Données projet'!$A$36,$K$205^A21,IF(A21='Données projet'!$A$36,'Données projet'!$B$36,N20+M21-V20)))</f>
        <v>11.575168010312384</v>
      </c>
      <c r="O21" s="14">
        <f>N21*VLOOKUP('Données projet'!$B$9,Paramètres!$A$1:$I$89,3,0)*VLOOKUP('Données projet'!$B$9,Paramètres!$A$1:$I$89,5,0)</f>
        <v>10.473212015730644</v>
      </c>
      <c r="P21" s="14">
        <f t="shared" si="33"/>
        <v>3.6719322570811741</v>
      </c>
      <c r="Q21" s="22">
        <f t="shared" si="2"/>
        <v>24.636126275147248</v>
      </c>
      <c r="R21" s="62">
        <f t="shared" si="0"/>
        <v>303.30279294181395</v>
      </c>
      <c r="S21" s="62">
        <f ca="1">AVERAGE(OFFSET($R$3,0,0,'Données projet'!$E$9+1,1))-AVERAGE(OFFSET($H$3,0,0,'Données projet'!$E$9+1,1))</f>
        <v>281.409397347842</v>
      </c>
      <c r="T21" s="62">
        <f t="shared" si="34"/>
        <v>146.70159365068315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11.737220362456757</v>
      </c>
      <c r="AK21" s="14">
        <f t="shared" si="35"/>
        <v>4.0608778588863084</v>
      </c>
      <c r="AL21" s="22">
        <f t="shared" si="4"/>
        <v>27.515021068839172</v>
      </c>
      <c r="AM21" s="62">
        <f t="shared" si="5"/>
        <v>306.18168773550588</v>
      </c>
      <c r="AN21" s="62">
        <f ca="1">AVERAGE(OFFSET($AM$3,0,0,'Données projet'!$E$10+1,1))-AVERAGE(OFFSET($H$3,0,0,'Données projet'!$E$10+1,1))</f>
        <v>310.75846525561843</v>
      </c>
      <c r="AO21" s="62">
        <f t="shared" si="36"/>
        <v>159.6134369231965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0.8666666666666667</v>
      </c>
      <c r="BD21" s="13">
        <f>IF('Données projet'!$A$88&gt;35,BD20+BC21-BL20,IF(A21&lt;'Données projet'!$A$88,$BA$205^A21,IF(A21='Données projet'!$A$88,'Données projet'!$B$88,BD20+BC21-BL20)))</f>
        <v>7.0629154732488439</v>
      </c>
      <c r="BE21" s="14">
        <f>BD21*VLOOKUP('Données projet'!$B$11,Paramètres!$A$1:$I$89,3,0)*VLOOKUP('Données projet'!$B$11,Paramètres!$A$1:$I$89,5,0)</f>
        <v>6.0599814760475086</v>
      </c>
      <c r="BF21" s="14">
        <f t="shared" si="37"/>
        <v>2.2643507616465608</v>
      </c>
      <c r="BG21" s="22">
        <f t="shared" si="7"/>
        <v>14.498211980650503</v>
      </c>
      <c r="BH21" s="62">
        <f t="shared" si="8"/>
        <v>293.16487864731721</v>
      </c>
      <c r="BI21" s="62">
        <f ca="1">AVERAGE(OFFSET($BH$3,0,0,'Données projet'!$E$11+1,1))-AVERAGE(OFFSET($H$3,0,0,'Données projet'!$E$11+1,1))</f>
        <v>260.42009273498576</v>
      </c>
      <c r="BJ21" s="62">
        <f t="shared" si="38"/>
        <v>87.994087874724983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1.2</v>
      </c>
      <c r="BY21" s="13">
        <f>IF('Données projet'!$A$114&gt;35,BY20+BX21-CG20,IF(A21&lt;'Données projet'!$A$114,$BV$205^A21,IF(A21='Données projet'!$A$114,'Données projet'!$B$114,BY20+BX21-CG20)))</f>
        <v>11.575168010312384</v>
      </c>
      <c r="BZ21" s="14">
        <f>BY21*VLOOKUP('Données projet'!$B$12,Paramètres!$A$1:$I$89,3,0)*VLOOKUP('Données projet'!$B$12,Paramètres!$A$1:$I$89,5,0)</f>
        <v>11.195502499574138</v>
      </c>
      <c r="CA21" s="14">
        <f t="shared" si="39"/>
        <v>3.8948163288481799</v>
      </c>
      <c r="CB21" s="22">
        <f t="shared" si="10"/>
        <v>26.282305292835535</v>
      </c>
      <c r="CC21" s="62">
        <f t="shared" si="11"/>
        <v>304.94897195950222</v>
      </c>
      <c r="CD21" s="62">
        <f ca="1">AVERAGE(OFFSET($CC$3,0,0,'Données projet'!$E$12+1,1))-AVERAGE(OFFSET($H$3,0,0,'Données projet'!$E$12+1,1))</f>
        <v>298.18906674058809</v>
      </c>
      <c r="CE21" s="62">
        <f t="shared" si="40"/>
        <v>154.08406475869634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1.2</v>
      </c>
      <c r="N22" s="14">
        <f>IF('Données projet'!$A$36&gt;35,N21+M22-V21,IF(A22&lt;'Données projet'!$A$36,$K$205^A22,IF(A22='Données projet'!$A$36,'Données projet'!$B$36,N21+M22-V21)))</f>
        <v>13.262095581124292</v>
      </c>
      <c r="O22" s="14">
        <f>N22*VLOOKUP('Données projet'!$B$9,Paramètres!$A$1:$I$89,3,0)*VLOOKUP('Données projet'!$B$9,Paramètres!$A$1:$I$89,5,0)</f>
        <v>11.999544081801259</v>
      </c>
      <c r="P22" s="14">
        <f t="shared" si="33"/>
        <v>4.1409695214196116</v>
      </c>
      <c r="Q22" s="22">
        <f t="shared" si="2"/>
        <v>28.111394525609683</v>
      </c>
      <c r="R22" s="62">
        <f t="shared" si="0"/>
        <v>308.00028341449854</v>
      </c>
      <c r="S22" s="62">
        <f ca="1">AVERAGE(OFFSET($R$3,0,0,'Données projet'!$E$9+1,1))-AVERAGE(OFFSET($H$3,0,0,'Données projet'!$E$9+1,1))</f>
        <v>281.409397347842</v>
      </c>
      <c r="T22" s="62">
        <f t="shared" si="34"/>
        <v>146.70159365068315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13.447764919260033</v>
      </c>
      <c r="AK22" s="14">
        <f t="shared" si="35"/>
        <v>4.5795974071762906</v>
      </c>
      <c r="AL22" s="22">
        <f t="shared" si="4"/>
        <v>31.397656051876599</v>
      </c>
      <c r="AM22" s="62">
        <f t="shared" si="5"/>
        <v>311.28654494076545</v>
      </c>
      <c r="AN22" s="62">
        <f ca="1">AVERAGE(OFFSET($AM$3,0,0,'Données projet'!$E$10+1,1))-AVERAGE(OFFSET($H$3,0,0,'Données projet'!$E$10+1,1))</f>
        <v>310.75846525561843</v>
      </c>
      <c r="AO22" s="62">
        <f t="shared" si="36"/>
        <v>159.6134369231965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0.8666666666666667</v>
      </c>
      <c r="BD22" s="13">
        <f>IF('Données projet'!$A$88&gt;35,BD21+BC22-BL21,IF(A22&lt;'Données projet'!$A$88,$BA$205^A22,IF(A22='Données projet'!$A$88,'Données projet'!$B$88,BD21+BC22-BL21)))</f>
        <v>7.8731728657734603</v>
      </c>
      <c r="BE22" s="14">
        <f>BD22*VLOOKUP('Données projet'!$B$11,Paramètres!$A$1:$I$89,3,0)*VLOOKUP('Données projet'!$B$11,Paramètres!$A$1:$I$89,5,0)</f>
        <v>6.7551823188336293</v>
      </c>
      <c r="BF22" s="14">
        <f t="shared" si="37"/>
        <v>2.4924094214767676</v>
      </c>
      <c r="BG22" s="22">
        <f t="shared" si="7"/>
        <v>16.106222281040608</v>
      </c>
      <c r="BH22" s="62">
        <f t="shared" si="8"/>
        <v>295.99511116992949</v>
      </c>
      <c r="BI22" s="62">
        <f ca="1">AVERAGE(OFFSET($BH$3,0,0,'Données projet'!$E$11+1,1))-AVERAGE(OFFSET($H$3,0,0,'Données projet'!$E$11+1,1))</f>
        <v>260.42009273498576</v>
      </c>
      <c r="BJ22" s="62">
        <f t="shared" si="38"/>
        <v>87.994087874724983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1.2</v>
      </c>
      <c r="BY22" s="13">
        <f>IF('Données projet'!$A$114&gt;35,BY21+BX22-CG21,IF(A22&lt;'Données projet'!$A$114,$BV$205^A22,IF(A22='Données projet'!$A$114,'Données projet'!$B$114,BY21+BX22-CG21)))</f>
        <v>13.262095581124292</v>
      </c>
      <c r="BZ22" s="14">
        <f>BY22*VLOOKUP('Données projet'!$B$12,Paramètres!$A$1:$I$89,3,0)*VLOOKUP('Données projet'!$B$12,Paramètres!$A$1:$I$89,5,0)</f>
        <v>12.827098846063416</v>
      </c>
      <c r="CA22" s="14">
        <f t="shared" si="39"/>
        <v>4.3923238720390128</v>
      </c>
      <c r="CB22" s="22">
        <f t="shared" si="10"/>
        <v>29.990494567361733</v>
      </c>
      <c r="CC22" s="62">
        <f t="shared" si="11"/>
        <v>309.87938345625059</v>
      </c>
      <c r="CD22" s="62">
        <f ca="1">AVERAGE(OFFSET($CC$3,0,0,'Données projet'!$E$12+1,1))-AVERAGE(OFFSET($H$3,0,0,'Données projet'!$E$12+1,1))</f>
        <v>298.18906674058809</v>
      </c>
      <c r="CE22" s="62">
        <f t="shared" si="40"/>
        <v>154.08406475869634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1.2</v>
      </c>
      <c r="N23" s="14">
        <f>IF('Données projet'!$A$36&gt;35,N22+M23-V22,IF(A23&lt;'Données projet'!$A$36,$K$205^A23,IF(A23='Données projet'!$A$36,'Données projet'!$B$36,N22+M23-V22)))</f>
        <v>15.194870523363559</v>
      </c>
      <c r="O23" s="14">
        <f>N23*VLOOKUP('Données projet'!$B$9,Paramètres!$A$1:$I$89,3,0)*VLOOKUP('Données projet'!$B$9,Paramètres!$A$1:$I$89,5,0)</f>
        <v>13.748318849539347</v>
      </c>
      <c r="P23" s="14">
        <f t="shared" si="33"/>
        <v>4.6699196436038939</v>
      </c>
      <c r="Q23" s="22">
        <f t="shared" si="2"/>
        <v>32.078432042224485</v>
      </c>
      <c r="R23" s="62">
        <f t="shared" si="0"/>
        <v>313.18954315333565</v>
      </c>
      <c r="S23" s="62">
        <f ca="1">AVERAGE(OFFSET($R$3,0,0,'Données projet'!$E$9+1,1))-AVERAGE(OFFSET($H$3,0,0,'Données projet'!$E$9+1,1))</f>
        <v>281.409397347842</v>
      </c>
      <c r="T23" s="62">
        <f t="shared" si="34"/>
        <v>146.70159365068315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15.407598710690648</v>
      </c>
      <c r="AK23" s="14">
        <f t="shared" si="35"/>
        <v>5.1645760204094255</v>
      </c>
      <c r="AL23" s="22">
        <f t="shared" si="4"/>
        <v>35.829870989999293</v>
      </c>
      <c r="AM23" s="62">
        <f t="shared" si="5"/>
        <v>316.94098210111042</v>
      </c>
      <c r="AN23" s="62">
        <f ca="1">AVERAGE(OFFSET($AM$3,0,0,'Données projet'!$E$10+1,1))-AVERAGE(OFFSET($H$3,0,0,'Données projet'!$E$10+1,1))</f>
        <v>310.75846525561843</v>
      </c>
      <c r="AO23" s="62">
        <f t="shared" si="36"/>
        <v>159.6134369231965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0.8666666666666667</v>
      </c>
      <c r="BD23" s="13">
        <f>IF('Données projet'!$A$88&gt;35,BD22+BC23-BL22,IF(A23&lt;'Données projet'!$A$88,$BA$205^A23,IF(A23='Données projet'!$A$88,'Données projet'!$B$88,BD22+BC23-BL22)))</f>
        <v>8.7763829553291259</v>
      </c>
      <c r="BE23" s="14">
        <f>BD23*VLOOKUP('Données projet'!$B$11,Paramètres!$A$1:$I$89,3,0)*VLOOKUP('Données projet'!$B$11,Paramètres!$A$1:$I$89,5,0)</f>
        <v>7.5301365756723904</v>
      </c>
      <c r="BF23" s="14">
        <f t="shared" si="37"/>
        <v>2.7434374697977089</v>
      </c>
      <c r="BG23" s="22">
        <f t="shared" si="7"/>
        <v>17.893141462527087</v>
      </c>
      <c r="BH23" s="62">
        <f t="shared" si="8"/>
        <v>299.00425257363821</v>
      </c>
      <c r="BI23" s="62">
        <f ca="1">AVERAGE(OFFSET($BH$3,0,0,'Données projet'!$E$11+1,1))-AVERAGE(OFFSET($H$3,0,0,'Données projet'!$E$11+1,1))</f>
        <v>260.42009273498576</v>
      </c>
      <c r="BJ23" s="62">
        <f t="shared" si="38"/>
        <v>87.994087874724983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1.2</v>
      </c>
      <c r="BY23" s="13">
        <f>IF('Données projet'!$A$114&gt;35,BY22+BX23-CG22,IF(A23&lt;'Données projet'!$A$114,$BV$205^A23,IF(A23='Données projet'!$A$114,'Données projet'!$B$114,BY22+BX23-CG22)))</f>
        <v>15.194870523363559</v>
      </c>
      <c r="BZ23" s="14">
        <f>BY23*VLOOKUP('Données projet'!$B$12,Paramètres!$A$1:$I$89,3,0)*VLOOKUP('Données projet'!$B$12,Paramètres!$A$1:$I$89,5,0)</f>
        <v>14.696478770197235</v>
      </c>
      <c r="CA23" s="14">
        <f t="shared" si="39"/>
        <v>4.9533809473858224</v>
      </c>
      <c r="CB23" s="22">
        <f t="shared" si="10"/>
        <v>34.223505674790481</v>
      </c>
      <c r="CC23" s="62">
        <f t="shared" si="11"/>
        <v>315.33461678590163</v>
      </c>
      <c r="CD23" s="62">
        <f ca="1">AVERAGE(OFFSET($CC$3,0,0,'Données projet'!$E$12+1,1))-AVERAGE(OFFSET($H$3,0,0,'Données projet'!$E$12+1,1))</f>
        <v>298.18906674058809</v>
      </c>
      <c r="CE23" s="62">
        <f t="shared" si="40"/>
        <v>154.08406475869634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1.2</v>
      </c>
      <c r="N24" s="14">
        <f>IF('Données projet'!$A$36&gt;35,N23+M24-V23,IF(A24&lt;'Données projet'!$A$36,$K$205^A24,IF(A24='Données projet'!$A$36,'Données projet'!$B$36,N23+M24-V23)))</f>
        <v>17.409321838276906</v>
      </c>
      <c r="O24" s="14">
        <f>N24*VLOOKUP('Données projet'!$B$9,Paramètres!$A$1:$I$89,3,0)*VLOOKUP('Données projet'!$B$9,Paramètres!$A$1:$I$89,5,0)</f>
        <v>15.751954399272945</v>
      </c>
      <c r="P24" s="14">
        <f t="shared" si="33"/>
        <v>5.2664356414391653</v>
      </c>
      <c r="Q24" s="22">
        <f t="shared" si="2"/>
        <v>36.607029320906918</v>
      </c>
      <c r="R24" s="62">
        <f t="shared" si="0"/>
        <v>318.94036265424023</v>
      </c>
      <c r="S24" s="62">
        <f ca="1">AVERAGE(OFFSET($R$3,0,0,'Données projet'!$E$9+1,1))-AVERAGE(OFFSET($H$3,0,0,'Données projet'!$E$9+1,1))</f>
        <v>281.409397347842</v>
      </c>
      <c r="T24" s="62">
        <f t="shared" si="34"/>
        <v>146.70159365068315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17.653052344012782</v>
      </c>
      <c r="AK24" s="14">
        <f t="shared" si="35"/>
        <v>5.8242773543349813</v>
      </c>
      <c r="AL24" s="22">
        <f t="shared" si="4"/>
        <v>40.889682557955688</v>
      </c>
      <c r="AM24" s="62">
        <f t="shared" si="5"/>
        <v>323.22301589128898</v>
      </c>
      <c r="AN24" s="62">
        <f ca="1">AVERAGE(OFFSET($AM$3,0,0,'Données projet'!$E$10+1,1))-AVERAGE(OFFSET($H$3,0,0,'Données projet'!$E$10+1,1))</f>
        <v>310.75846525561843</v>
      </c>
      <c r="AO24" s="62">
        <f t="shared" si="36"/>
        <v>159.6134369231965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0.8666666666666667</v>
      </c>
      <c r="BD24" s="13">
        <f>IF('Données projet'!$A$88&gt;35,BD23+BC24-BL23,IF(A24&lt;'Données projet'!$A$88,$BA$205^A24,IF(A24='Données projet'!$A$88,'Données projet'!$B$88,BD23+BC24-BL23)))</f>
        <v>9.7832092717584</v>
      </c>
      <c r="BE24" s="14">
        <f>BD24*VLOOKUP('Données projet'!$B$11,Paramètres!$A$1:$I$89,3,0)*VLOOKUP('Données projet'!$B$11,Paramètres!$A$1:$I$89,5,0)</f>
        <v>8.3939935551687075</v>
      </c>
      <c r="BF24" s="14">
        <f t="shared" si="37"/>
        <v>3.0197483149580568</v>
      </c>
      <c r="BG24" s="22">
        <f t="shared" si="7"/>
        <v>19.878933757137446</v>
      </c>
      <c r="BH24" s="62">
        <f t="shared" si="8"/>
        <v>302.21226709047073</v>
      </c>
      <c r="BI24" s="62">
        <f ca="1">AVERAGE(OFFSET($BH$3,0,0,'Données projet'!$E$11+1,1))-AVERAGE(OFFSET($H$3,0,0,'Données projet'!$E$11+1,1))</f>
        <v>260.42009273498576</v>
      </c>
      <c r="BJ24" s="62">
        <f t="shared" si="38"/>
        <v>87.994087874724983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1.2</v>
      </c>
      <c r="BY24" s="13">
        <f>IF('Données projet'!$A$114&gt;35,BY23+BX24-CG23,IF(A24&lt;'Données projet'!$A$114,$BV$205^A24,IF(A24='Données projet'!$A$114,'Données projet'!$B$114,BY23+BX24-CG23)))</f>
        <v>17.409321838276906</v>
      </c>
      <c r="BZ24" s="14">
        <f>BY24*VLOOKUP('Données projet'!$B$12,Paramètres!$A$1:$I$89,3,0)*VLOOKUP('Données projet'!$B$12,Paramètres!$A$1:$I$89,5,0)</f>
        <v>16.838296081981426</v>
      </c>
      <c r="CA24" s="14">
        <f t="shared" si="39"/>
        <v>5.5861051062554639</v>
      </c>
      <c r="CB24" s="22">
        <f t="shared" si="10"/>
        <v>39.055832069512576</v>
      </c>
      <c r="CC24" s="62">
        <f t="shared" si="11"/>
        <v>321.38916540284589</v>
      </c>
      <c r="CD24" s="62">
        <f ca="1">AVERAGE(OFFSET($CC$3,0,0,'Données projet'!$E$12+1,1))-AVERAGE(OFFSET($H$3,0,0,'Données projet'!$E$12+1,1))</f>
        <v>298.18906674058809</v>
      </c>
      <c r="CE24" s="62">
        <f t="shared" si="40"/>
        <v>154.08406475869634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1.2</v>
      </c>
      <c r="N25" s="14">
        <f>IF('Données projet'!$A$36&gt;35,N24+M25-V24,IF(A25&lt;'Données projet'!$A$36,$K$205^A25,IF(A25='Données projet'!$A$36,'Données projet'!$B$36,N24+M25-V24)))</f>
        <v>19.946500129940819</v>
      </c>
      <c r="O25" s="14">
        <f>N25*VLOOKUP('Données projet'!$B$9,Paramètres!$A$1:$I$89,3,0)*VLOOKUP('Données projet'!$B$9,Paramètres!$A$1:$I$89,5,0)</f>
        <v>18.047593317570453</v>
      </c>
      <c r="P25" s="14">
        <f t="shared" si="33"/>
        <v>5.9391480972072355</v>
      </c>
      <c r="Q25" s="22">
        <f t="shared" si="2"/>
        <v>41.776907964071142</v>
      </c>
      <c r="R25" s="62">
        <f t="shared" si="0"/>
        <v>325.33246351962669</v>
      </c>
      <c r="S25" s="62">
        <f ca="1">AVERAGE(OFFSET($R$3,0,0,'Données projet'!$E$9+1,1))-AVERAGE(OFFSET($H$3,0,0,'Données projet'!$E$9+1,1))</f>
        <v>281.409397347842</v>
      </c>
      <c r="T25" s="62">
        <f t="shared" si="34"/>
        <v>146.70159365068315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20.225751131759992</v>
      </c>
      <c r="AK25" s="14">
        <f t="shared" si="35"/>
        <v>6.5682461766784241</v>
      </c>
      <c r="AL25" s="22">
        <f t="shared" si="4"/>
        <v>46.666211978863579</v>
      </c>
      <c r="AM25" s="62">
        <f t="shared" si="5"/>
        <v>330.22176753441914</v>
      </c>
      <c r="AN25" s="62">
        <f ca="1">AVERAGE(OFFSET($AM$3,0,0,'Données projet'!$E$10+1,1))-AVERAGE(OFFSET($H$3,0,0,'Données projet'!$E$10+1,1))</f>
        <v>310.75846525561843</v>
      </c>
      <c r="AO25" s="62">
        <f t="shared" si="36"/>
        <v>159.6134369231965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0.8666666666666667</v>
      </c>
      <c r="BD25" s="13">
        <f>IF('Données projet'!$A$88&gt;35,BD24+BC25-BL24,IF(A25&lt;'Données projet'!$A$88,$BA$205^A25,IF(A25='Données projet'!$A$88,'Données projet'!$B$88,BD24+BC25-BL24)))</f>
        <v>10.905538664638895</v>
      </c>
      <c r="BE25" s="14">
        <f>BD25*VLOOKUP('Données projet'!$B$11,Paramètres!$A$1:$I$89,3,0)*VLOOKUP('Données projet'!$B$11,Paramètres!$A$1:$I$89,5,0)</f>
        <v>9.356952174260174</v>
      </c>
      <c r="BF25" s="14">
        <f t="shared" si="37"/>
        <v>3.3238883649002648</v>
      </c>
      <c r="BG25" s="22">
        <f t="shared" si="7"/>
        <v>22.085797272371096</v>
      </c>
      <c r="BH25" s="62">
        <f t="shared" si="8"/>
        <v>305.64135282792665</v>
      </c>
      <c r="BI25" s="62">
        <f ca="1">AVERAGE(OFFSET($BH$3,0,0,'Données projet'!$E$11+1,1))-AVERAGE(OFFSET($H$3,0,0,'Données projet'!$E$11+1,1))</f>
        <v>260.42009273498576</v>
      </c>
      <c r="BJ25" s="62">
        <f t="shared" si="38"/>
        <v>87.994087874724983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1.2</v>
      </c>
      <c r="BY25" s="13">
        <f>IF('Données projet'!$A$114&gt;35,BY24+BX25-CG24,IF(A25&lt;'Données projet'!$A$114,$BV$205^A25,IF(A25='Données projet'!$A$114,'Données projet'!$B$114,BY24+BX25-CG24)))</f>
        <v>19.946500129940819</v>
      </c>
      <c r="BZ25" s="14">
        <f>BY25*VLOOKUP('Données projet'!$B$12,Paramètres!$A$1:$I$89,3,0)*VLOOKUP('Données projet'!$B$12,Paramètres!$A$1:$I$89,5,0)</f>
        <v>19.292254925678762</v>
      </c>
      <c r="CA25" s="14">
        <f t="shared" si="39"/>
        <v>6.2996508020651527</v>
      </c>
      <c r="CB25" s="22">
        <f t="shared" si="10"/>
        <v>44.572569142487318</v>
      </c>
      <c r="CC25" s="62">
        <f t="shared" si="11"/>
        <v>328.12812469804288</v>
      </c>
      <c r="CD25" s="62">
        <f ca="1">AVERAGE(OFFSET($CC$3,0,0,'Données projet'!$E$12+1,1))-AVERAGE(OFFSET($H$3,0,0,'Données projet'!$E$12+1,1))</f>
        <v>298.18906674058809</v>
      </c>
      <c r="CE25" s="62">
        <f t="shared" si="40"/>
        <v>154.08406475869634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1.2</v>
      </c>
      <c r="N26" s="14">
        <f>IF('Données projet'!$A$36&gt;35,N25+M26-V25,IF(A26&lt;'Données projet'!$A$36,$K$205^A26,IF(A26='Données projet'!$A$36,'Données projet'!$B$36,N25+M26-V25)))</f>
        <v>22.853438584779923</v>
      </c>
      <c r="O26" s="14">
        <f>N26*VLOOKUP('Données projet'!$B$9,Paramètres!$A$1:$I$89,3,0)*VLOOKUP('Données projet'!$B$9,Paramètres!$A$1:$I$89,5,0)</f>
        <v>20.677791231508873</v>
      </c>
      <c r="P26" s="14">
        <f t="shared" si="33"/>
        <v>6.6977900276630162</v>
      </c>
      <c r="Q26" s="22">
        <f t="shared" si="2"/>
        <v>47.679137359724372</v>
      </c>
      <c r="R26" s="62">
        <f t="shared" si="0"/>
        <v>332.45691513750216</v>
      </c>
      <c r="S26" s="62">
        <f ca="1">AVERAGE(OFFSET($R$3,0,0,'Données projet'!$E$9+1,1))-AVERAGE(OFFSET($H$3,0,0,'Données projet'!$E$9+1,1))</f>
        <v>281.409397347842</v>
      </c>
      <c r="T26" s="62">
        <f t="shared" si="34"/>
        <v>146.70159365068315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23.173386724966843</v>
      </c>
      <c r="AK26" s="14">
        <f t="shared" si="35"/>
        <v>7.4072464638622444</v>
      </c>
      <c r="AL26" s="22">
        <f t="shared" si="4"/>
        <v>53.261269470543994</v>
      </c>
      <c r="AM26" s="62">
        <f t="shared" si="5"/>
        <v>338.03904724832176</v>
      </c>
      <c r="AN26" s="62">
        <f ca="1">AVERAGE(OFFSET($AM$3,0,0,'Données projet'!$E$10+1,1))-AVERAGE(OFFSET($H$3,0,0,'Données projet'!$E$10+1,1))</f>
        <v>310.75846525561843</v>
      </c>
      <c r="AO26" s="62">
        <f t="shared" si="36"/>
        <v>159.6134369231965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0.8666666666666667</v>
      </c>
      <c r="BD26" s="13">
        <f>IF('Données projet'!$A$88&gt;35,BD25+BC26-BL25,IF(A26&lt;'Données projet'!$A$88,$BA$205^A26,IF(A26='Données projet'!$A$88,'Données projet'!$B$88,BD25+BC26-BL25)))</f>
        <v>12.156621642476393</v>
      </c>
      <c r="BE26" s="14">
        <f>BD26*VLOOKUP('Données projet'!$B$11,Paramètres!$A$1:$I$89,3,0)*VLOOKUP('Données projet'!$B$11,Paramètres!$A$1:$I$89,5,0)</f>
        <v>10.430381369244747</v>
      </c>
      <c r="BF26" s="14">
        <f t="shared" si="37"/>
        <v>3.6586604941851961</v>
      </c>
      <c r="BG26" s="22">
        <f t="shared" si="7"/>
        <v>24.538414578807153</v>
      </c>
      <c r="BH26" s="62">
        <f t="shared" si="8"/>
        <v>309.31619235658491</v>
      </c>
      <c r="BI26" s="62">
        <f ca="1">AVERAGE(OFFSET($BH$3,0,0,'Données projet'!$E$11+1,1))-AVERAGE(OFFSET($H$3,0,0,'Données projet'!$E$11+1,1))</f>
        <v>260.42009273498576</v>
      </c>
      <c r="BJ26" s="62">
        <f t="shared" si="38"/>
        <v>87.994087874724983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1.2</v>
      </c>
      <c r="BY26" s="13">
        <f>IF('Données projet'!$A$114&gt;35,BY25+BX26-CG25,IF(A26&lt;'Données projet'!$A$114,$BV$205^A26,IF(A26='Données projet'!$A$114,'Données projet'!$B$114,BY25+BX26-CG25)))</f>
        <v>22.853438584779923</v>
      </c>
      <c r="BZ26" s="14">
        <f>BY26*VLOOKUP('Données projet'!$B$12,Paramètres!$A$1:$I$89,3,0)*VLOOKUP('Données projet'!$B$12,Paramètres!$A$1:$I$89,5,0)</f>
        <v>22.103845799199142</v>
      </c>
      <c r="CA26" s="14">
        <f t="shared" si="39"/>
        <v>7.1043418398123555</v>
      </c>
      <c r="CB26" s="22">
        <f t="shared" si="10"/>
        <v>50.870926804611692</v>
      </c>
      <c r="CC26" s="62">
        <f t="shared" si="11"/>
        <v>335.64870458238948</v>
      </c>
      <c r="CD26" s="62">
        <f ca="1">AVERAGE(OFFSET($CC$3,0,0,'Données projet'!$E$12+1,1))-AVERAGE(OFFSET($H$3,0,0,'Données projet'!$E$12+1,1))</f>
        <v>298.18906674058809</v>
      </c>
      <c r="CE26" s="62">
        <f t="shared" si="40"/>
        <v>154.08406475869634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1.2</v>
      </c>
      <c r="N27" s="14">
        <f>IF('Données projet'!$A$36&gt;35,N26+M27-V26,IF(A27&lt;'Données projet'!$A$36,$K$205^A27,IF(A27='Données projet'!$A$36,'Données projet'!$B$36,N26+M27-V26)))</f>
        <v>26.184024853780567</v>
      </c>
      <c r="O27" s="14">
        <f>N27*VLOOKUP('Données projet'!$B$9,Paramètres!$A$1:$I$89,3,0)*VLOOKUP('Données projet'!$B$9,Paramètres!$A$1:$I$89,5,0)</f>
        <v>23.691305687700655</v>
      </c>
      <c r="P27" s="14">
        <f t="shared" si="33"/>
        <v>7.5533377044018843</v>
      </c>
      <c r="Q27" s="22">
        <f t="shared" si="2"/>
        <v>54.417753907911923</v>
      </c>
      <c r="R27" s="62">
        <f t="shared" si="0"/>
        <v>340.4177539079119</v>
      </c>
      <c r="S27" s="62">
        <f ca="1">AVERAGE(OFFSET($R$3,0,0,'Données projet'!$E$9+1,1))-AVERAGE(OFFSET($H$3,0,0,'Données projet'!$E$9+1,1))</f>
        <v>281.409397347842</v>
      </c>
      <c r="T27" s="62">
        <f t="shared" si="34"/>
        <v>146.70159365068315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26.550601201733496</v>
      </c>
      <c r="AK27" s="14">
        <f t="shared" si="35"/>
        <v>8.3534171376241328</v>
      </c>
      <c r="AL27" s="22">
        <f t="shared" si="4"/>
        <v>60.7911652743812</v>
      </c>
      <c r="AM27" s="62">
        <f t="shared" si="5"/>
        <v>346.79116527438123</v>
      </c>
      <c r="AN27" s="62">
        <f ca="1">AVERAGE(OFFSET($AM$3,0,0,'Données projet'!$E$10+1,1))-AVERAGE(OFFSET($H$3,0,0,'Données projet'!$E$10+1,1))</f>
        <v>310.75846525561843</v>
      </c>
      <c r="AO27" s="62">
        <f t="shared" si="36"/>
        <v>159.6134369231965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0.8666666666666667</v>
      </c>
      <c r="BD27" s="13">
        <f>IF('Données projet'!$A$88&gt;35,BD26+BC27-BL26,IF(A27&lt;'Données projet'!$A$88,$BA$205^A27,IF(A27='Données projet'!$A$88,'Données projet'!$B$88,BD26+BC27-BL26)))</f>
        <v>13.551228811604867</v>
      </c>
      <c r="BE27" s="14">
        <f>BD27*VLOOKUP('Données projet'!$B$11,Paramètres!$A$1:$I$89,3,0)*VLOOKUP('Données projet'!$B$11,Paramètres!$A$1:$I$89,5,0)</f>
        <v>11.626954320356978</v>
      </c>
      <c r="BF27" s="14">
        <f t="shared" si="37"/>
        <v>4.0271498745455343</v>
      </c>
      <c r="BG27" s="22">
        <f t="shared" si="7"/>
        <v>27.264231472788541</v>
      </c>
      <c r="BH27" s="62">
        <f t="shared" si="8"/>
        <v>313.26423147278854</v>
      </c>
      <c r="BI27" s="62">
        <f ca="1">AVERAGE(OFFSET($BH$3,0,0,'Données projet'!$E$11+1,1))-AVERAGE(OFFSET($H$3,0,0,'Données projet'!$E$11+1,1))</f>
        <v>260.42009273498576</v>
      </c>
      <c r="BJ27" s="62">
        <f t="shared" si="38"/>
        <v>87.994087874724983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1.2</v>
      </c>
      <c r="BY27" s="13">
        <f>IF('Données projet'!$A$114&gt;35,BY26+BX27-CG26,IF(A27&lt;'Données projet'!$A$114,$BV$205^A27,IF(A27='Données projet'!$A$114,'Données projet'!$B$114,BY26+BX27-CG26)))</f>
        <v>26.184024853780567</v>
      </c>
      <c r="BZ27" s="14">
        <f>BY27*VLOOKUP('Données projet'!$B$12,Paramètres!$A$1:$I$89,3,0)*VLOOKUP('Données projet'!$B$12,Paramètres!$A$1:$I$89,5,0)</f>
        <v>25.325188838576565</v>
      </c>
      <c r="CA27" s="14">
        <f t="shared" si="39"/>
        <v>8.0118207441534324</v>
      </c>
      <c r="CB27" s="22">
        <f t="shared" si="10"/>
        <v>58.061958356588072</v>
      </c>
      <c r="CC27" s="62">
        <f t="shared" si="11"/>
        <v>344.06195835658809</v>
      </c>
      <c r="CD27" s="62">
        <f ca="1">AVERAGE(OFFSET($CC$3,0,0,'Données projet'!$E$12+1,1))-AVERAGE(OFFSET($H$3,0,0,'Données projet'!$E$12+1,1))</f>
        <v>298.18906674058809</v>
      </c>
      <c r="CE27" s="62">
        <f t="shared" si="40"/>
        <v>154.08406475869634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30</v>
      </c>
      <c r="L28" s="13">
        <f>VLOOKUP(A28,'Données projet'!$A$35:$I$55,9,0)</f>
        <v>1.2</v>
      </c>
      <c r="M28" s="13">
        <f t="array" ref="M28">INDEX(L:L,MIN(IF(ISNUMBER(L28:L224),ROW(L28:L224),"")))</f>
        <v>1.2</v>
      </c>
      <c r="N28" s="14">
        <f>IF('Données projet'!$A$36&gt;35,N27+M28-V27,IF(A28&lt;'Données projet'!$A$36,$K$205^A28,IF(A28='Données projet'!$A$36,'Données projet'!$B$36,N27+M28-V27)))</f>
        <v>30</v>
      </c>
      <c r="O28" s="14">
        <f>N28*VLOOKUP('Données projet'!$B$9,Paramètres!$A$1:$I$89,3,0)*VLOOKUP('Données projet'!$B$9,Paramètres!$A$1:$I$89,5,0)</f>
        <v>27.143999999999998</v>
      </c>
      <c r="P28" s="14">
        <f t="shared" si="33"/>
        <v>8.5181694620316346</v>
      </c>
      <c r="Q28" s="22">
        <f t="shared" si="2"/>
        <v>62.111611813038422</v>
      </c>
      <c r="R28" s="62">
        <f t="shared" si="0"/>
        <v>349.33383403526068</v>
      </c>
      <c r="S28" s="62">
        <f ca="1">AVERAGE(OFFSET($R$3,0,0,'Données projet'!$E$9+1,1))-AVERAGE(OFFSET($H$3,0,0,'Données projet'!$E$9+1,1))</f>
        <v>281.409397347842</v>
      </c>
      <c r="T28" s="62">
        <f t="shared" si="34"/>
        <v>146.70159365068315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30.42</v>
      </c>
      <c r="AK28" s="14">
        <f t="shared" si="35"/>
        <v>9.4204476947792024</v>
      </c>
      <c r="AL28" s="22">
        <f t="shared" si="4"/>
        <v>69.388779735073783</v>
      </c>
      <c r="AM28" s="62">
        <f t="shared" si="5"/>
        <v>356.61100195729603</v>
      </c>
      <c r="AN28" s="62">
        <f ca="1">AVERAGE(OFFSET($AM$3,0,0,'Données projet'!$E$10+1,1))-AVERAGE(OFFSET($H$3,0,0,'Données projet'!$E$10+1,1))</f>
        <v>310.75846525561843</v>
      </c>
      <c r="AO28" s="62">
        <f t="shared" si="36"/>
        <v>159.6134369231965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0.8666666666666667</v>
      </c>
      <c r="BD28" s="13">
        <f>IF('Données projet'!$A$88&gt;35,BD27+BC28-BL27,IF(A28&lt;'Données projet'!$A$88,$BA$205^A28,IF(A28='Données projet'!$A$88,'Données projet'!$B$88,BD27+BC28-BL27)))</f>
        <v>15.105825261751082</v>
      </c>
      <c r="BE28" s="14">
        <f>BD28*VLOOKUP('Données projet'!$B$11,Paramètres!$A$1:$I$89,3,0)*VLOOKUP('Données projet'!$B$11,Paramètres!$A$1:$I$89,5,0)</f>
        <v>12.960798074582431</v>
      </c>
      <c r="BF28" s="14">
        <f t="shared" si="37"/>
        <v>4.4327524070155429</v>
      </c>
      <c r="BG28" s="22">
        <f t="shared" si="7"/>
        <v>30.293767088783131</v>
      </c>
      <c r="BH28" s="62">
        <f t="shared" si="8"/>
        <v>317.51598931100534</v>
      </c>
      <c r="BI28" s="62">
        <f ca="1">AVERAGE(OFFSET($BH$3,0,0,'Données projet'!$E$11+1,1))-AVERAGE(OFFSET($H$3,0,0,'Données projet'!$E$11+1,1))</f>
        <v>260.42009273498576</v>
      </c>
      <c r="BJ28" s="62">
        <f t="shared" si="38"/>
        <v>87.994087874724983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30</v>
      </c>
      <c r="BW28" s="13">
        <f>VLOOKUP(A28,'Données projet'!$A$113:$I$133,9,0)</f>
        <v>1.2</v>
      </c>
      <c r="BX28" s="13">
        <f t="array" ref="BX28">INDEX(BW:BW,MIN(IF(ISNUMBER(BW28:BW224),ROW(BW28:BW224),"")))</f>
        <v>1.2</v>
      </c>
      <c r="BY28" s="13">
        <f>IF('Données projet'!$A$114&gt;35,BY27+BX28-CG27,IF(A28&lt;'Données projet'!$A$114,$BV$205^A28,IF(A28='Données projet'!$A$114,'Données projet'!$B$114,BY27+BX28-CG27)))</f>
        <v>30</v>
      </c>
      <c r="BZ28" s="14">
        <f>BY28*VLOOKUP('Données projet'!$B$12,Paramètres!$A$1:$I$89,3,0)*VLOOKUP('Données projet'!$B$12,Paramètres!$A$1:$I$89,5,0)</f>
        <v>29.016000000000002</v>
      </c>
      <c r="CA28" s="14">
        <f t="shared" si="39"/>
        <v>9.0352172071357728</v>
      </c>
      <c r="CB28" s="22">
        <f t="shared" si="10"/>
        <v>66.272536635761469</v>
      </c>
      <c r="CC28" s="62">
        <f t="shared" si="11"/>
        <v>353.4947588579837</v>
      </c>
      <c r="CD28" s="62">
        <f ca="1">AVERAGE(OFFSET($CC$3,0,0,'Données projet'!$E$12+1,1))-AVERAGE(OFFSET($H$3,0,0,'Données projet'!$E$12+1,1))</f>
        <v>298.18906674058809</v>
      </c>
      <c r="CE28" s="62">
        <f t="shared" si="40"/>
        <v>154.08406475869634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4.8</v>
      </c>
      <c r="N29" s="14">
        <f>IF('Données projet'!$A$36&gt;35,N28+M29-V28,IF(A29&lt;'Données projet'!$A$36,$K$205^A29,IF(A29='Données projet'!$A$36,'Données projet'!$B$36,N28+M29-V28)))</f>
        <v>34.799999999999997</v>
      </c>
      <c r="O29" s="14">
        <f>N29*VLOOKUP('Données projet'!$B$9,Paramètres!$A$1:$I$89,3,0)*VLOOKUP('Données projet'!$B$9,Paramètres!$A$1:$I$89,5,0)</f>
        <v>31.487039999999997</v>
      </c>
      <c r="P29" s="14">
        <f t="shared" si="33"/>
        <v>9.7118363356135369</v>
      </c>
      <c r="Q29" s="22">
        <f t="shared" si="2"/>
        <v>71.754709617860229</v>
      </c>
      <c r="R29" s="62">
        <f t="shared" si="0"/>
        <v>360.19915406230467</v>
      </c>
      <c r="S29" s="62">
        <f ca="1">AVERAGE(OFFSET($R$3,0,0,'Données projet'!$E$9+1,1))-AVERAGE(OFFSET($H$3,0,0,'Données projet'!$E$9+1,1))</f>
        <v>281.409397347842</v>
      </c>
      <c r="T29" s="62">
        <f t="shared" si="34"/>
        <v>146.70159365068315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35.287199999999999</v>
      </c>
      <c r="AK29" s="14">
        <f t="shared" si="35"/>
        <v>10.740552489323523</v>
      </c>
      <c r="AL29" s="22">
        <f t="shared" si="4"/>
        <v>80.165002252238452</v>
      </c>
      <c r="AM29" s="62">
        <f t="shared" si="5"/>
        <v>368.60944669668288</v>
      </c>
      <c r="AN29" s="62">
        <f ca="1">AVERAGE(OFFSET($AM$3,0,0,'Données projet'!$E$10+1,1))-AVERAGE(OFFSET($H$3,0,0,'Données projet'!$E$10+1,1))</f>
        <v>310.75846525561843</v>
      </c>
      <c r="AO29" s="62">
        <f t="shared" si="36"/>
        <v>159.6134369231965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0.8666666666666667</v>
      </c>
      <c r="BD29" s="13">
        <f>IF('Données projet'!$A$88&gt;35,BD28+BC29-BL28,IF(A29&lt;'Données projet'!$A$88,$BA$205^A29,IF(A29='Données projet'!$A$88,'Données projet'!$B$88,BD28+BC29-BL28)))</f>
        <v>16.838764957104519</v>
      </c>
      <c r="BE29" s="14">
        <f>BD29*VLOOKUP('Données projet'!$B$11,Paramètres!$A$1:$I$89,3,0)*VLOOKUP('Données projet'!$B$11,Paramètres!$A$1:$I$89,5,0)</f>
        <v>14.44766033319568</v>
      </c>
      <c r="BF29" s="14">
        <f t="shared" si="37"/>
        <v>4.8792060176602021</v>
      </c>
      <c r="BG29" s="22">
        <f t="shared" si="7"/>
        <v>33.660958894407322</v>
      </c>
      <c r="BH29" s="62">
        <f t="shared" si="8"/>
        <v>322.10540333885177</v>
      </c>
      <c r="BI29" s="62">
        <f ca="1">AVERAGE(OFFSET($BH$3,0,0,'Données projet'!$E$11+1,1))-AVERAGE(OFFSET($H$3,0,0,'Données projet'!$E$11+1,1))</f>
        <v>260.42009273498576</v>
      </c>
      <c r="BJ29" s="62">
        <f t="shared" si="38"/>
        <v>87.994087874724983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4.8</v>
      </c>
      <c r="BY29" s="13">
        <f>IF('Données projet'!$A$114&gt;35,BY28+BX29-CG28,IF(A29&lt;'Données projet'!$A$114,$BV$205^A29,IF(A29='Données projet'!$A$114,'Données projet'!$B$114,BY28+BX29-CG28)))</f>
        <v>34.799999999999997</v>
      </c>
      <c r="BZ29" s="14">
        <f>BY29*VLOOKUP('Données projet'!$B$12,Paramètres!$A$1:$I$89,3,0)*VLOOKUP('Données projet'!$B$12,Paramètres!$A$1:$I$89,5,0)</f>
        <v>33.658559999999994</v>
      </c>
      <c r="CA29" s="14">
        <f t="shared" si="39"/>
        <v>10.301338939492439</v>
      </c>
      <c r="CB29" s="22">
        <f t="shared" si="10"/>
        <v>76.563490652949312</v>
      </c>
      <c r="CC29" s="62">
        <f t="shared" si="11"/>
        <v>365.00793509739378</v>
      </c>
      <c r="CD29" s="62">
        <f ca="1">AVERAGE(OFFSET($CC$3,0,0,'Données projet'!$E$12+1,1))-AVERAGE(OFFSET($H$3,0,0,'Données projet'!$E$12+1,1))</f>
        <v>298.18906674058809</v>
      </c>
      <c r="CE29" s="62">
        <f t="shared" si="40"/>
        <v>154.08406475869634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4.8</v>
      </c>
      <c r="N30" s="14">
        <f>IF('Données projet'!$A$36&gt;35,N29+M30-V29,IF(A30&lt;'Données projet'!$A$36,$K$205^A30,IF(A30='Données projet'!$A$36,'Données projet'!$B$36,N29+M30-V29)))</f>
        <v>39.599999999999994</v>
      </c>
      <c r="O30" s="14">
        <f>N30*VLOOKUP('Données projet'!$B$9,Paramètres!$A$1:$I$89,3,0)*VLOOKUP('Données projet'!$B$9,Paramètres!$A$1:$I$89,5,0)</f>
        <v>35.830079999999995</v>
      </c>
      <c r="P30" s="14">
        <f t="shared" si="33"/>
        <v>10.886427918882697</v>
      </c>
      <c r="Q30" s="22">
        <f t="shared" si="2"/>
        <v>81.364584625387351</v>
      </c>
      <c r="R30" s="62">
        <f t="shared" si="0"/>
        <v>371.03125129205404</v>
      </c>
      <c r="S30" s="62">
        <f ca="1">AVERAGE(OFFSET($R$3,0,0,'Données projet'!$E$9+1,1))-AVERAGE(OFFSET($H$3,0,0,'Données projet'!$E$9+1,1))</f>
        <v>281.409397347842</v>
      </c>
      <c r="T30" s="62">
        <f t="shared" si="34"/>
        <v>146.70159365068315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40.154399999999995</v>
      </c>
      <c r="AK30" s="14">
        <f t="shared" si="35"/>
        <v>12.039561463286329</v>
      </c>
      <c r="AL30" s="22">
        <f t="shared" si="4"/>
        <v>90.90448288189036</v>
      </c>
      <c r="AM30" s="62">
        <f t="shared" si="5"/>
        <v>380.57114954855706</v>
      </c>
      <c r="AN30" s="62">
        <f ca="1">AVERAGE(OFFSET($AM$3,0,0,'Données projet'!$E$10+1,1))-AVERAGE(OFFSET($H$3,0,0,'Données projet'!$E$10+1,1))</f>
        <v>310.75846525561843</v>
      </c>
      <c r="AO30" s="62">
        <f t="shared" si="36"/>
        <v>159.6134369231965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0.8666666666666667</v>
      </c>
      <c r="BD30" s="13">
        <f>IF('Données projet'!$A$88&gt;35,BD29+BC30-BL29,IF(A30&lt;'Données projet'!$A$88,$BA$205^A30,IF(A30='Données projet'!$A$88,'Données projet'!$B$88,BD29+BC30-BL29)))</f>
        <v>18.770507427923366</v>
      </c>
      <c r="BE30" s="14">
        <f>BD30*VLOOKUP('Données projet'!$B$11,Paramètres!$A$1:$I$89,3,0)*VLOOKUP('Données projet'!$B$11,Paramètres!$A$1:$I$89,5,0)</f>
        <v>16.10509537315825</v>
      </c>
      <c r="BF30" s="14">
        <f t="shared" si="37"/>
        <v>5.3706251053168828</v>
      </c>
      <c r="BG30" s="22">
        <f t="shared" si="7"/>
        <v>37.403546500010854</v>
      </c>
      <c r="BH30" s="62">
        <f t="shared" si="8"/>
        <v>327.07021316667755</v>
      </c>
      <c r="BI30" s="62">
        <f ca="1">AVERAGE(OFFSET($BH$3,0,0,'Données projet'!$E$11+1,1))-AVERAGE(OFFSET($H$3,0,0,'Données projet'!$E$11+1,1))</f>
        <v>260.42009273498576</v>
      </c>
      <c r="BJ30" s="62">
        <f t="shared" si="38"/>
        <v>87.994087874724983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4.8</v>
      </c>
      <c r="BY30" s="13">
        <f>IF('Données projet'!$A$114&gt;35,BY29+BX30-CG29,IF(A30&lt;'Données projet'!$A$114,$BV$205^A30,IF(A30='Données projet'!$A$114,'Données projet'!$B$114,BY29+BX30-CG29)))</f>
        <v>39.599999999999994</v>
      </c>
      <c r="BZ30" s="14">
        <f>BY30*VLOOKUP('Données projet'!$B$12,Paramètres!$A$1:$I$89,3,0)*VLOOKUP('Données projet'!$B$12,Paramètres!$A$1:$I$89,5,0)</f>
        <v>38.301119999999997</v>
      </c>
      <c r="CA30" s="14">
        <f t="shared" si="39"/>
        <v>11.547227522927502</v>
      </c>
      <c r="CB30" s="22">
        <f t="shared" si="10"/>
        <v>86.819205269098731</v>
      </c>
      <c r="CC30" s="62">
        <f t="shared" si="11"/>
        <v>376.48587193576543</v>
      </c>
      <c r="CD30" s="62">
        <f ca="1">AVERAGE(OFFSET($CC$3,0,0,'Données projet'!$E$12+1,1))-AVERAGE(OFFSET($H$3,0,0,'Données projet'!$E$12+1,1))</f>
        <v>298.18906674058809</v>
      </c>
      <c r="CE30" s="62">
        <f t="shared" si="40"/>
        <v>154.08406475869634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4.8</v>
      </c>
      <c r="N31" s="14">
        <f>IF('Données projet'!$A$36&gt;35,N30+M31-V30,IF(A31&lt;'Données projet'!$A$36,$K$205^A31,IF(A31='Données projet'!$A$36,'Données projet'!$B$36,N30+M31-V30)))</f>
        <v>44.399999999999991</v>
      </c>
      <c r="O31" s="14">
        <f>N31*VLOOKUP('Données projet'!$B$9,Paramètres!$A$1:$I$89,3,0)*VLOOKUP('Données projet'!$B$9,Paramètres!$A$1:$I$89,5,0)</f>
        <v>40.17311999999999</v>
      </c>
      <c r="P31" s="14">
        <f t="shared" si="33"/>
        <v>12.044520842267836</v>
      </c>
      <c r="Q31" s="22">
        <f t="shared" si="2"/>
        <v>90.945724466949798</v>
      </c>
      <c r="R31" s="62">
        <f t="shared" si="0"/>
        <v>381.83461335583866</v>
      </c>
      <c r="S31" s="62">
        <f ca="1">AVERAGE(OFFSET($R$3,0,0,'Données projet'!$E$9+1,1))-AVERAGE(OFFSET($H$3,0,0,'Données projet'!$E$9+1,1))</f>
        <v>281.409397347842</v>
      </c>
      <c r="T31" s="62">
        <f t="shared" si="34"/>
        <v>146.70159365068315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45.021599999999992</v>
      </c>
      <c r="AK31" s="14">
        <f t="shared" si="35"/>
        <v>13.320324173992205</v>
      </c>
      <c r="AL31" s="22">
        <f t="shared" si="4"/>
        <v>101.6121846030364</v>
      </c>
      <c r="AM31" s="62">
        <f t="shared" si="5"/>
        <v>392.50107349192524</v>
      </c>
      <c r="AN31" s="62">
        <f ca="1">AVERAGE(OFFSET($AM$3,0,0,'Données projet'!$E$10+1,1))-AVERAGE(OFFSET($H$3,0,0,'Données projet'!$E$10+1,1))</f>
        <v>310.75846525561843</v>
      </c>
      <c r="AO31" s="62">
        <f t="shared" si="36"/>
        <v>159.6134369231965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0.8666666666666667</v>
      </c>
      <c r="BD31" s="13">
        <f>IF('Données projet'!$A$88&gt;35,BD30+BC31-BL30,IF(A31&lt;'Données projet'!$A$88,$BA$205^A31,IF(A31='Données projet'!$A$88,'Données projet'!$B$88,BD30+BC31-BL30)))</f>
        <v>20.92385932099328</v>
      </c>
      <c r="BE31" s="14">
        <f>BD31*VLOOKUP('Données projet'!$B$11,Paramètres!$A$1:$I$89,3,0)*VLOOKUP('Données projet'!$B$11,Paramètres!$A$1:$I$89,5,0)</f>
        <v>17.952671297412238</v>
      </c>
      <c r="BF31" s="14">
        <f t="shared" si="37"/>
        <v>5.9115384588109272</v>
      </c>
      <c r="BG31" s="22">
        <f t="shared" si="7"/>
        <v>41.563498658755343</v>
      </c>
      <c r="BH31" s="62">
        <f t="shared" si="8"/>
        <v>332.45238754764421</v>
      </c>
      <c r="BI31" s="62">
        <f ca="1">AVERAGE(OFFSET($BH$3,0,0,'Données projet'!$E$11+1,1))-AVERAGE(OFFSET($H$3,0,0,'Données projet'!$E$11+1,1))</f>
        <v>260.42009273498576</v>
      </c>
      <c r="BJ31" s="62">
        <f t="shared" si="38"/>
        <v>87.994087874724983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4.8</v>
      </c>
      <c r="BY31" s="13">
        <f>IF('Données projet'!$A$114&gt;35,BY30+BX31-CG30,IF(A31&lt;'Données projet'!$A$114,$BV$205^A31,IF(A31='Données projet'!$A$114,'Données projet'!$B$114,BY30+BX31-CG30)))</f>
        <v>44.399999999999991</v>
      </c>
      <c r="BZ31" s="14">
        <f>BY31*VLOOKUP('Données projet'!$B$12,Paramètres!$A$1:$I$89,3,0)*VLOOKUP('Données projet'!$B$12,Paramètres!$A$1:$I$89,5,0)</f>
        <v>42.943679999999993</v>
      </c>
      <c r="CA31" s="14">
        <f t="shared" si="39"/>
        <v>12.775615987781539</v>
      </c>
      <c r="CB31" s="22">
        <f t="shared" si="10"/>
        <v>97.044440512052844</v>
      </c>
      <c r="CC31" s="62">
        <f t="shared" si="11"/>
        <v>387.93332940094172</v>
      </c>
      <c r="CD31" s="62">
        <f ca="1">AVERAGE(OFFSET($CC$3,0,0,'Données projet'!$E$12+1,1))-AVERAGE(OFFSET($H$3,0,0,'Données projet'!$E$12+1,1))</f>
        <v>298.18906674058809</v>
      </c>
      <c r="CE31" s="62">
        <f t="shared" si="40"/>
        <v>154.08406475869634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4.8</v>
      </c>
      <c r="N32" s="14">
        <f>IF('Données projet'!$A$36&gt;35,N31+M32-V31,IF(A32&lt;'Données projet'!$A$36,$K$205^A32,IF(A32='Données projet'!$A$36,'Données projet'!$B$36,N31+M32-V31)))</f>
        <v>49.199999999999989</v>
      </c>
      <c r="O32" s="14">
        <f>N32*VLOOKUP('Données projet'!$B$9,Paramètres!$A$1:$I$89,3,0)*VLOOKUP('Données projet'!$B$9,Paramètres!$A$1:$I$89,5,0)</f>
        <v>44.516159999999985</v>
      </c>
      <c r="P32" s="14">
        <f t="shared" si="33"/>
        <v>13.188102074986608</v>
      </c>
      <c r="Q32" s="22">
        <f t="shared" si="2"/>
        <v>100.50158978060165</v>
      </c>
      <c r="R32" s="62">
        <f t="shared" si="0"/>
        <v>392.61270089171279</v>
      </c>
      <c r="S32" s="62">
        <f ca="1">AVERAGE(OFFSET($R$3,0,0,'Données projet'!$E$9+1,1))-AVERAGE(OFFSET($H$3,0,0,'Données projet'!$E$9+1,1))</f>
        <v>281.409397347842</v>
      </c>
      <c r="T32" s="62">
        <f t="shared" si="34"/>
        <v>146.70159365068315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49.888799999999989</v>
      </c>
      <c r="AK32" s="14">
        <f t="shared" si="35"/>
        <v>14.585038058304724</v>
      </c>
      <c r="AL32" s="22">
        <f t="shared" si="4"/>
        <v>112.29193461821403</v>
      </c>
      <c r="AM32" s="62">
        <f t="shared" si="5"/>
        <v>404.40304572932519</v>
      </c>
      <c r="AN32" s="62">
        <f ca="1">AVERAGE(OFFSET($AM$3,0,0,'Données projet'!$E$10+1,1))-AVERAGE(OFFSET($H$3,0,0,'Données projet'!$E$10+1,1))</f>
        <v>310.75846525561843</v>
      </c>
      <c r="AO32" s="62">
        <f t="shared" si="36"/>
        <v>159.6134369231965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0.8666666666666667</v>
      </c>
      <c r="BD32" s="13">
        <f>IF('Données projet'!$A$88&gt;35,BD31+BC32-BL31,IF(A32&lt;'Données projet'!$A$88,$BA$205^A32,IF(A32='Données projet'!$A$88,'Données projet'!$B$88,BD31+BC32-BL31)))</f>
        <v>23.324243660745466</v>
      </c>
      <c r="BE32" s="14">
        <f>BD32*VLOOKUP('Données projet'!$B$11,Paramètres!$A$1:$I$89,3,0)*VLOOKUP('Données projet'!$B$11,Paramètres!$A$1:$I$89,5,0)</f>
        <v>20.012201060919612</v>
      </c>
      <c r="BF32" s="14">
        <f t="shared" si="37"/>
        <v>6.5069309930801316</v>
      </c>
      <c r="BG32" s="22">
        <f t="shared" si="7"/>
        <v>46.18748832738288</v>
      </c>
      <c r="BH32" s="62">
        <f t="shared" si="8"/>
        <v>338.29859943849402</v>
      </c>
      <c r="BI32" s="62">
        <f ca="1">AVERAGE(OFFSET($BH$3,0,0,'Données projet'!$E$11+1,1))-AVERAGE(OFFSET($H$3,0,0,'Données projet'!$E$11+1,1))</f>
        <v>260.42009273498576</v>
      </c>
      <c r="BJ32" s="62">
        <f t="shared" si="38"/>
        <v>87.994087874724983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4.8</v>
      </c>
      <c r="BY32" s="13">
        <f>IF('Données projet'!$A$114&gt;35,BY31+BX32-CG31,IF(A32&lt;'Données projet'!$A$114,$BV$205^A32,IF(A32='Données projet'!$A$114,'Données projet'!$B$114,BY31+BX32-CG31)))</f>
        <v>49.199999999999989</v>
      </c>
      <c r="BZ32" s="14">
        <f>BY32*VLOOKUP('Données projet'!$B$12,Paramètres!$A$1:$I$89,3,0)*VLOOKUP('Données projet'!$B$12,Paramètres!$A$1:$I$89,5,0)</f>
        <v>47.586239999999989</v>
      </c>
      <c r="CA32" s="14">
        <f t="shared" si="39"/>
        <v>13.98861191110446</v>
      </c>
      <c r="CB32" s="22">
        <f t="shared" si="10"/>
        <v>107.2428670785069</v>
      </c>
      <c r="CC32" s="62">
        <f t="shared" si="11"/>
        <v>399.35397818961803</v>
      </c>
      <c r="CD32" s="62">
        <f ca="1">AVERAGE(OFFSET($CC$3,0,0,'Données projet'!$E$12+1,1))-AVERAGE(OFFSET($H$3,0,0,'Données projet'!$E$12+1,1))</f>
        <v>298.18906674058809</v>
      </c>
      <c r="CE32" s="62">
        <f t="shared" si="40"/>
        <v>154.08406475869634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54</v>
      </c>
      <c r="L33" s="13">
        <f>VLOOKUP(A33,'Données projet'!$A$35:$I$55,9,0)</f>
        <v>4.8</v>
      </c>
      <c r="M33" s="13">
        <f t="array" ref="M33">INDEX(L:L,MIN(IF(ISNUMBER(L33:L229),ROW(L33:L229),"")))</f>
        <v>4.8</v>
      </c>
      <c r="N33" s="14">
        <f>IF('Données projet'!$A$36&gt;35,N32+M33-V32,IF(A33&lt;'Données projet'!$A$36,$K$205^A33,IF(A33='Données projet'!$A$36,'Données projet'!$B$36,N32+M33-V32)))</f>
        <v>53.999999999999986</v>
      </c>
      <c r="O33" s="14">
        <f>N33*VLOOKUP('Données projet'!$B$9,Paramètres!$A$1:$I$89,3,0)*VLOOKUP('Données projet'!$B$9,Paramètres!$A$1:$I$89,5,0)</f>
        <v>48.859199999999987</v>
      </c>
      <c r="P33" s="14">
        <f t="shared" si="33"/>
        <v>14.318748507569309</v>
      </c>
      <c r="Q33" s="22">
        <f t="shared" si="2"/>
        <v>110.03492698401652</v>
      </c>
      <c r="R33" s="62">
        <f t="shared" si="0"/>
        <v>403.36826031734984</v>
      </c>
      <c r="S33" s="62">
        <f ca="1">AVERAGE(OFFSET($R$3,0,0,'Données projet'!$E$9+1,1))-AVERAGE(OFFSET($H$3,0,0,'Données projet'!$E$9+1,1))</f>
        <v>281.409397347842</v>
      </c>
      <c r="T33" s="62">
        <f t="shared" si="34"/>
        <v>146.70159365068315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54.755999999999993</v>
      </c>
      <c r="AK33" s="14">
        <f t="shared" si="35"/>
        <v>15.835447037242044</v>
      </c>
      <c r="AL33" s="22">
        <f t="shared" si="4"/>
        <v>122.94677025652987</v>
      </c>
      <c r="AM33" s="62">
        <f t="shared" si="5"/>
        <v>416.28010358986319</v>
      </c>
      <c r="AN33" s="62">
        <f ca="1">AVERAGE(OFFSET($AM$3,0,0,'Données projet'!$E$10+1,1))-AVERAGE(OFFSET($H$3,0,0,'Données projet'!$E$10+1,1))</f>
        <v>310.75846525561843</v>
      </c>
      <c r="AO33" s="62">
        <f t="shared" si="36"/>
        <v>159.6134369231965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26</v>
      </c>
      <c r="BB33" s="13">
        <f>VLOOKUP(A33,'Données projet'!$A$87:$I$107,9,0)</f>
        <v>0.8666666666666667</v>
      </c>
      <c r="BC33" s="13">
        <f t="array" ref="BC33">INDEX(BB:BB,MIN(IF(ISNUMBER(BB33:BB229),ROW(BB33:BB229),"")))</f>
        <v>0.8666666666666667</v>
      </c>
      <c r="BD33" s="13">
        <f>IF('Données projet'!$A$88&gt;35,BD32+BC33-BL32,IF(A33&lt;'Données projet'!$A$88,$BA$205^A33,IF(A33='Données projet'!$A$88,'Données projet'!$B$88,BD32+BC33-BL32)))</f>
        <v>26</v>
      </c>
      <c r="BE33" s="14">
        <f>BD33*VLOOKUP('Données projet'!$B$11,Paramètres!$A$1:$I$89,3,0)*VLOOKUP('Données projet'!$B$11,Paramètres!$A$1:$I$89,5,0)</f>
        <v>22.308000000000003</v>
      </c>
      <c r="BF33" s="14">
        <f t="shared" si="37"/>
        <v>7.1622896888373244</v>
      </c>
      <c r="BG33" s="22">
        <f t="shared" si="7"/>
        <v>51.327421208058347</v>
      </c>
      <c r="BH33" s="62">
        <f t="shared" si="8"/>
        <v>344.66075454139167</v>
      </c>
      <c r="BI33" s="62">
        <f ca="1">AVERAGE(OFFSET($BH$3,0,0,'Données projet'!$E$11+1,1))-AVERAGE(OFFSET($H$3,0,0,'Données projet'!$E$11+1,1))</f>
        <v>260.42009273498576</v>
      </c>
      <c r="BJ33" s="62">
        <f t="shared" si="38"/>
        <v>87.994087874724983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54</v>
      </c>
      <c r="BW33" s="13">
        <f>VLOOKUP(A33,'Données projet'!$A$113:$I$133,9,0)</f>
        <v>4.8</v>
      </c>
      <c r="BX33" s="13">
        <f t="array" ref="BX33">INDEX(BW:BW,MIN(IF(ISNUMBER(BW33:BW229),ROW(BW33:BW229),"")))</f>
        <v>4.8</v>
      </c>
      <c r="BY33" s="13">
        <f>IF('Données projet'!$A$114&gt;35,BY32+BX33-CG32,IF(A33&lt;'Données projet'!$A$114,$BV$205^A33,IF(A33='Données projet'!$A$114,'Données projet'!$B$114,BY32+BX33-CG32)))</f>
        <v>53.999999999999986</v>
      </c>
      <c r="BZ33" s="14">
        <f>BY33*VLOOKUP('Données projet'!$B$12,Paramètres!$A$1:$I$89,3,0)*VLOOKUP('Données projet'!$B$12,Paramètres!$A$1:$I$89,5,0)</f>
        <v>52.228799999999985</v>
      </c>
      <c r="CA33" s="14">
        <f t="shared" si="39"/>
        <v>15.187887899730002</v>
      </c>
      <c r="CB33" s="22">
        <f t="shared" si="10"/>
        <v>117.41739809202973</v>
      </c>
      <c r="CC33" s="62">
        <f t="shared" si="11"/>
        <v>410.75073142536303</v>
      </c>
      <c r="CD33" s="62">
        <f ca="1">AVERAGE(OFFSET($CC$3,0,0,'Données projet'!$E$12+1,1))-AVERAGE(OFFSET($H$3,0,0,'Données projet'!$E$12+1,1))</f>
        <v>298.18906674058809</v>
      </c>
      <c r="CE33" s="62">
        <f t="shared" si="40"/>
        <v>154.08406475869634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</v>
      </c>
      <c r="N34" s="14">
        <f>IF('Données projet'!$A$36&gt;35,N33+M34-V33,IF(A34&lt;'Données projet'!$A$36,$K$205^A34,IF(A34='Données projet'!$A$36,'Données projet'!$B$36,N33+M34-V33)))</f>
        <v>58.999999999999986</v>
      </c>
      <c r="O34" s="14">
        <f>N34*VLOOKUP('Données projet'!$B$9,Paramètres!$A$1:$I$89,3,0)*VLOOKUP('Données projet'!$B$9,Paramètres!$A$1:$I$89,5,0)</f>
        <v>53.383199999999988</v>
      </c>
      <c r="P34" s="14">
        <f t="shared" si="33"/>
        <v>15.484128706113934</v>
      </c>
      <c r="Q34" s="22">
        <f t="shared" si="2"/>
        <v>119.94393082981507</v>
      </c>
      <c r="R34" s="62">
        <f t="shared" si="0"/>
        <v>413.2772641631484</v>
      </c>
      <c r="S34" s="62">
        <f ca="1">AVERAGE(OFFSET($R$3,0,0,'Données projet'!$E$9+1,1))-AVERAGE(OFFSET($H$3,0,0,'Données projet'!$E$9+1,1))</f>
        <v>281.409397347842</v>
      </c>
      <c r="T34" s="62">
        <f t="shared" si="34"/>
        <v>146.70159365068315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59.825999999999993</v>
      </c>
      <c r="AK34" s="14">
        <f t="shared" si="35"/>
        <v>17.124268920142534</v>
      </c>
      <c r="AL34" s="22">
        <f t="shared" si="4"/>
        <v>134.02171836924822</v>
      </c>
      <c r="AM34" s="62">
        <f t="shared" si="5"/>
        <v>427.35505170258153</v>
      </c>
      <c r="AN34" s="62">
        <f ca="1">AVERAGE(OFFSET($AM$3,0,0,'Données projet'!$E$10+1,1))-AVERAGE(OFFSET($H$3,0,0,'Données projet'!$E$10+1,1))</f>
        <v>310.75846525561843</v>
      </c>
      <c r="AO34" s="62">
        <f t="shared" si="36"/>
        <v>159.6134369231965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4.8</v>
      </c>
      <c r="BD34" s="13">
        <f>IF('Données projet'!$A$88&gt;35,BD33+BC34-BL33,IF(A34&lt;'Données projet'!$A$88,$BA$205^A34,IF(A34='Données projet'!$A$88,'Données projet'!$B$88,BD33+BC34-BL33)))</f>
        <v>30.8</v>
      </c>
      <c r="BE34" s="14">
        <f>BD34*VLOOKUP('Données projet'!$B$11,Paramètres!$A$1:$I$89,3,0)*VLOOKUP('Données projet'!$B$11,Paramètres!$A$1:$I$89,5,0)</f>
        <v>26.426400000000005</v>
      </c>
      <c r="BF34" s="14">
        <f t="shared" si="37"/>
        <v>8.3188797294519006</v>
      </c>
      <c r="BG34" s="22">
        <f t="shared" si="7"/>
        <v>60.514695528795407</v>
      </c>
      <c r="BH34" s="62">
        <f t="shared" si="8"/>
        <v>353.84802886212873</v>
      </c>
      <c r="BI34" s="62">
        <f ca="1">AVERAGE(OFFSET($BH$3,0,0,'Données projet'!$E$11+1,1))-AVERAGE(OFFSET($H$3,0,0,'Données projet'!$E$11+1,1))</f>
        <v>260.42009273498576</v>
      </c>
      <c r="BJ34" s="62">
        <f t="shared" si="38"/>
        <v>87.994087874724983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5</v>
      </c>
      <c r="BY34" s="13">
        <f>IF('Données projet'!$A$114&gt;35,BY33+BX34-CG33,IF(A34&lt;'Données projet'!$A$114,$BV$205^A34,IF(A34='Données projet'!$A$114,'Données projet'!$B$114,BY33+BX34-CG33)))</f>
        <v>58.999999999999986</v>
      </c>
      <c r="BZ34" s="14">
        <f>BY34*VLOOKUP('Données projet'!$B$12,Paramètres!$A$1:$I$89,3,0)*VLOOKUP('Données projet'!$B$12,Paramètres!$A$1:$I$89,5,0)</f>
        <v>57.064799999999991</v>
      </c>
      <c r="CA34" s="14">
        <f t="shared" si="39"/>
        <v>16.424005972947381</v>
      </c>
      <c r="CB34" s="22">
        <f t="shared" si="10"/>
        <v>127.99300373621668</v>
      </c>
      <c r="CC34" s="62">
        <f t="shared" si="11"/>
        <v>421.32633706954999</v>
      </c>
      <c r="CD34" s="62">
        <f ca="1">AVERAGE(OFFSET($CC$3,0,0,'Données projet'!$E$12+1,1))-AVERAGE(OFFSET($H$3,0,0,'Données projet'!$E$12+1,1))</f>
        <v>298.18906674058809</v>
      </c>
      <c r="CE34" s="62">
        <f t="shared" si="40"/>
        <v>154.08406475869634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</v>
      </c>
      <c r="N35" s="14">
        <f>IF('Données projet'!$A$36&gt;35,N34+M35-V34,IF(A35&lt;'Données projet'!$A$36,$K$205^A35,IF(A35='Données projet'!$A$36,'Données projet'!$B$36,N34+M35-V34)))</f>
        <v>63.999999999999986</v>
      </c>
      <c r="O35" s="14">
        <f>N35*VLOOKUP('Données projet'!$B$9,Paramètres!$A$1:$I$89,3,0)*VLOOKUP('Données projet'!$B$9,Paramètres!$A$1:$I$89,5,0)</f>
        <v>57.907199999999989</v>
      </c>
      <c r="P35" s="14">
        <f t="shared" si="33"/>
        <v>16.638055172385986</v>
      </c>
      <c r="Q35" s="22">
        <f t="shared" ref="Q35:Q66" si="53">(O35+P35)*0.475*44/12</f>
        <v>129.83298609190555</v>
      </c>
      <c r="R35" s="62">
        <f t="shared" si="0"/>
        <v>423.16631942523884</v>
      </c>
      <c r="S35" s="62">
        <f ca="1">AVERAGE(OFFSET($R$3,0,0,'Données projet'!$E$9+1,1))-AVERAGE(OFFSET($H$3,0,0,'Données projet'!$E$9+1,1))</f>
        <v>281.409397347842</v>
      </c>
      <c r="T35" s="62">
        <f t="shared" si="34"/>
        <v>146.70159365068315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64.895999999999987</v>
      </c>
      <c r="AK35" s="14">
        <f t="shared" si="35"/>
        <v>18.400423846102949</v>
      </c>
      <c r="AL35" s="22">
        <f t="shared" si="4"/>
        <v>145.07460486529592</v>
      </c>
      <c r="AM35" s="62">
        <f t="shared" si="5"/>
        <v>438.40793819862927</v>
      </c>
      <c r="AN35" s="62">
        <f ca="1">AVERAGE(OFFSET($AM$3,0,0,'Données projet'!$E$10+1,1))-AVERAGE(OFFSET($H$3,0,0,'Données projet'!$E$10+1,1))</f>
        <v>310.75846525561843</v>
      </c>
      <c r="AO35" s="62">
        <f t="shared" si="36"/>
        <v>159.6134369231965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4.8</v>
      </c>
      <c r="BD35" s="13">
        <f>IF('Données projet'!$A$88&gt;35,BD34+BC35-BL34,IF(A35&lt;'Données projet'!$A$88,$BA$205^A35,IF(A35='Données projet'!$A$88,'Données projet'!$B$88,BD34+BC35-BL34)))</f>
        <v>35.6</v>
      </c>
      <c r="BE35" s="14">
        <f>BD35*VLOOKUP('Données projet'!$B$11,Paramètres!$A$1:$I$89,3,0)*VLOOKUP('Données projet'!$B$11,Paramètres!$A$1:$I$89,5,0)</f>
        <v>30.544800000000002</v>
      </c>
      <c r="BF35" s="14">
        <f t="shared" si="37"/>
        <v>9.4545889178267259</v>
      </c>
      <c r="BG35" s="22">
        <f t="shared" si="7"/>
        <v>69.66560236521488</v>
      </c>
      <c r="BH35" s="62">
        <f t="shared" si="8"/>
        <v>362.99893569854817</v>
      </c>
      <c r="BI35" s="62">
        <f ca="1">AVERAGE(OFFSET($BH$3,0,0,'Données projet'!$E$11+1,1))-AVERAGE(OFFSET($H$3,0,0,'Données projet'!$E$11+1,1))</f>
        <v>260.42009273498576</v>
      </c>
      <c r="BJ35" s="62">
        <f t="shared" si="38"/>
        <v>87.994087874724983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5</v>
      </c>
      <c r="BY35" s="13">
        <f>IF('Données projet'!$A$114&gt;35,BY34+BX35-CG34,IF(A35&lt;'Données projet'!$A$114,$BV$205^A35,IF(A35='Données projet'!$A$114,'Données projet'!$B$114,BY34+BX35-CG34)))</f>
        <v>63.999999999999986</v>
      </c>
      <c r="BZ35" s="14">
        <f>BY35*VLOOKUP('Données projet'!$B$12,Paramètres!$A$1:$I$89,3,0)*VLOOKUP('Données projet'!$B$12,Paramètres!$A$1:$I$89,5,0)</f>
        <v>61.90079999999999</v>
      </c>
      <c r="CA35" s="14">
        <f t="shared" si="39"/>
        <v>17.647975079256284</v>
      </c>
      <c r="CB35" s="22">
        <f t="shared" si="10"/>
        <v>138.54744992970467</v>
      </c>
      <c r="CC35" s="62">
        <f t="shared" si="11"/>
        <v>431.88078326303798</v>
      </c>
      <c r="CD35" s="62">
        <f ca="1">AVERAGE(OFFSET($CC$3,0,0,'Données projet'!$E$12+1,1))-AVERAGE(OFFSET($H$3,0,0,'Données projet'!$E$12+1,1))</f>
        <v>298.18906674058809</v>
      </c>
      <c r="CE35" s="62">
        <f t="shared" si="40"/>
        <v>154.08406475869634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</v>
      </c>
      <c r="N36" s="14">
        <f>IF('Données projet'!$A$36&gt;35,N35+M36-V35,IF(A36&lt;'Données projet'!$A$36,$K$205^A36,IF(A36='Données projet'!$A$36,'Données projet'!$B$36,N35+M36-V35)))</f>
        <v>68.999999999999986</v>
      </c>
      <c r="O36" s="14">
        <f>N36*VLOOKUP('Données projet'!$B$9,Paramètres!$A$1:$I$89,3,0)*VLOOKUP('Données projet'!$B$9,Paramètres!$A$1:$I$89,5,0)</f>
        <v>62.431199999999983</v>
      </c>
      <c r="P36" s="14">
        <f t="shared" si="33"/>
        <v>17.781524466058684</v>
      </c>
      <c r="Q36" s="22">
        <f t="shared" si="53"/>
        <v>139.70382844505215</v>
      </c>
      <c r="R36" s="62">
        <f t="shared" si="0"/>
        <v>433.03716177838544</v>
      </c>
      <c r="S36" s="62">
        <f ca="1">AVERAGE(OFFSET($R$3,0,0,'Données projet'!$E$9+1,1))-AVERAGE(OFFSET($H$3,0,0,'Données projet'!$E$9+1,1))</f>
        <v>281.409397347842</v>
      </c>
      <c r="T36" s="62">
        <f t="shared" si="34"/>
        <v>146.70159365068315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69.965999999999994</v>
      </c>
      <c r="AK36" s="14">
        <f t="shared" si="35"/>
        <v>19.665013934342461</v>
      </c>
      <c r="AL36" s="22">
        <f t="shared" si="4"/>
        <v>156.10734926897979</v>
      </c>
      <c r="AM36" s="62">
        <f t="shared" si="5"/>
        <v>449.44068260231313</v>
      </c>
      <c r="AN36" s="62">
        <f ca="1">AVERAGE(OFFSET($AM$3,0,0,'Données projet'!$E$10+1,1))-AVERAGE(OFFSET($H$3,0,0,'Données projet'!$E$10+1,1))</f>
        <v>310.75846525561843</v>
      </c>
      <c r="AO36" s="62">
        <f t="shared" si="36"/>
        <v>159.6134369231965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4.8</v>
      </c>
      <c r="BD36" s="13">
        <f>IF('Données projet'!$A$88&gt;35,BD35+BC36-BL35,IF(A36&lt;'Données projet'!$A$88,$BA$205^A36,IF(A36='Données projet'!$A$88,'Données projet'!$B$88,BD35+BC36-BL35)))</f>
        <v>40.4</v>
      </c>
      <c r="BE36" s="14">
        <f>BD36*VLOOKUP('Données projet'!$B$11,Paramètres!$A$1:$I$89,3,0)*VLOOKUP('Données projet'!$B$11,Paramètres!$A$1:$I$89,5,0)</f>
        <v>34.663200000000003</v>
      </c>
      <c r="BF36" s="14">
        <f t="shared" si="37"/>
        <v>10.572556303273123</v>
      </c>
      <c r="BG36" s="22">
        <f t="shared" si="7"/>
        <v>78.785608894867366</v>
      </c>
      <c r="BH36" s="62">
        <f t="shared" si="8"/>
        <v>372.11894222820069</v>
      </c>
      <c r="BI36" s="62">
        <f ca="1">AVERAGE(OFFSET($BH$3,0,0,'Données projet'!$E$11+1,1))-AVERAGE(OFFSET($H$3,0,0,'Données projet'!$E$11+1,1))</f>
        <v>260.42009273498576</v>
      </c>
      <c r="BJ36" s="62">
        <f t="shared" si="38"/>
        <v>87.994087874724983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5</v>
      </c>
      <c r="BY36" s="13">
        <f>IF('Données projet'!$A$114&gt;35,BY35+BX36-CG35,IF(A36&lt;'Données projet'!$A$114,$BV$205^A36,IF(A36='Données projet'!$A$114,'Données projet'!$B$114,BY35+BX36-CG35)))</f>
        <v>68.999999999999986</v>
      </c>
      <c r="BZ36" s="14">
        <f>BY36*VLOOKUP('Données projet'!$B$12,Paramètres!$A$1:$I$89,3,0)*VLOOKUP('Données projet'!$B$12,Paramètres!$A$1:$I$89,5,0)</f>
        <v>66.736799999999988</v>
      </c>
      <c r="CA36" s="14">
        <f t="shared" si="39"/>
        <v>18.860852268900583</v>
      </c>
      <c r="CB36" s="22">
        <f t="shared" si="10"/>
        <v>149.0825777016685</v>
      </c>
      <c r="CC36" s="62">
        <f t="shared" si="11"/>
        <v>442.41591103500184</v>
      </c>
      <c r="CD36" s="62">
        <f ca="1">AVERAGE(OFFSET($CC$3,0,0,'Données projet'!$E$12+1,1))-AVERAGE(OFFSET($H$3,0,0,'Données projet'!$E$12+1,1))</f>
        <v>298.18906674058809</v>
      </c>
      <c r="CE36" s="62">
        <f t="shared" si="40"/>
        <v>154.08406475869634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</v>
      </c>
      <c r="N37" s="14">
        <f>IF('Données projet'!$A$36&gt;35,N36+M37-V36,IF(A37&lt;'Données projet'!$A$36,$K$205^A37,IF(A37='Données projet'!$A$36,'Données projet'!$B$36,N36+M37-V36)))</f>
        <v>73.999999999999986</v>
      </c>
      <c r="O37" s="14">
        <f>N37*VLOOKUP('Données projet'!$B$9,Paramètres!$A$1:$I$89,3,0)*VLOOKUP('Données projet'!$B$9,Paramètres!$A$1:$I$89,5,0)</f>
        <v>66.955199999999977</v>
      </c>
      <c r="P37" s="14">
        <f t="shared" si="33"/>
        <v>18.915380530436487</v>
      </c>
      <c r="Q37" s="22">
        <f t="shared" si="53"/>
        <v>149.55792775717683</v>
      </c>
      <c r="R37" s="62">
        <f t="shared" si="0"/>
        <v>442.89126109051017</v>
      </c>
      <c r="S37" s="62">
        <f ca="1">AVERAGE(OFFSET($R$3,0,0,'Données projet'!$E$9+1,1))-AVERAGE(OFFSET($H$3,0,0,'Données projet'!$E$9+1,1))</f>
        <v>281.409397347842</v>
      </c>
      <c r="T37" s="62">
        <f t="shared" si="34"/>
        <v>146.70159365068315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75.035999999999987</v>
      </c>
      <c r="AK37" s="14">
        <f t="shared" si="35"/>
        <v>20.918972521981534</v>
      </c>
      <c r="AL37" s="22">
        <f t="shared" si="4"/>
        <v>167.12157714245114</v>
      </c>
      <c r="AM37" s="62">
        <f t="shared" si="5"/>
        <v>460.45491047578446</v>
      </c>
      <c r="AN37" s="62">
        <f ca="1">AVERAGE(OFFSET($AM$3,0,0,'Données projet'!$E$10+1,1))-AVERAGE(OFFSET($H$3,0,0,'Données projet'!$E$10+1,1))</f>
        <v>310.75846525561843</v>
      </c>
      <c r="AO37" s="62">
        <f t="shared" si="36"/>
        <v>159.6134369231965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4.8</v>
      </c>
      <c r="BD37" s="13">
        <f>IF('Données projet'!$A$88&gt;35,BD36+BC37-BL36,IF(A37&lt;'Données projet'!$A$88,$BA$205^A37,IF(A37='Données projet'!$A$88,'Données projet'!$B$88,BD36+BC37-BL36)))</f>
        <v>45.199999999999996</v>
      </c>
      <c r="BE37" s="14">
        <f>BD37*VLOOKUP('Données projet'!$B$11,Paramètres!$A$1:$I$89,3,0)*VLOOKUP('Données projet'!$B$11,Paramètres!$A$1:$I$89,5,0)</f>
        <v>38.781599999999997</v>
      </c>
      <c r="BF37" s="14">
        <f t="shared" si="37"/>
        <v>11.675130762766148</v>
      </c>
      <c r="BG37" s="22">
        <f t="shared" si="7"/>
        <v>87.878806078484374</v>
      </c>
      <c r="BH37" s="62">
        <f t="shared" si="8"/>
        <v>381.2121394118177</v>
      </c>
      <c r="BI37" s="62">
        <f ca="1">AVERAGE(OFFSET($BH$3,0,0,'Données projet'!$E$11+1,1))-AVERAGE(OFFSET($H$3,0,0,'Données projet'!$E$11+1,1))</f>
        <v>260.42009273498576</v>
      </c>
      <c r="BJ37" s="62">
        <f t="shared" si="38"/>
        <v>87.994087874724983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5</v>
      </c>
      <c r="BY37" s="13">
        <f>IF('Données projet'!$A$114&gt;35,BY36+BX37-CG36,IF(A37&lt;'Données projet'!$A$114,$BV$205^A37,IF(A37='Données projet'!$A$114,'Données projet'!$B$114,BY36+BX37-CG36)))</f>
        <v>73.999999999999986</v>
      </c>
      <c r="BZ37" s="14">
        <f>BY37*VLOOKUP('Données projet'!$B$12,Paramètres!$A$1:$I$89,3,0)*VLOOKUP('Données projet'!$B$12,Paramètres!$A$1:$I$89,5,0)</f>
        <v>71.572799999999987</v>
      </c>
      <c r="CA37" s="14">
        <f t="shared" si="39"/>
        <v>20.063532712034</v>
      </c>
      <c r="CB37" s="22">
        <f t="shared" si="10"/>
        <v>159.59994614012587</v>
      </c>
      <c r="CC37" s="62">
        <f t="shared" si="11"/>
        <v>452.93327947345915</v>
      </c>
      <c r="CD37" s="62">
        <f ca="1">AVERAGE(OFFSET($CC$3,0,0,'Données projet'!$E$12+1,1))-AVERAGE(OFFSET($H$3,0,0,'Données projet'!$E$12+1,1))</f>
        <v>298.18906674058809</v>
      </c>
      <c r="CE37" s="62">
        <f t="shared" si="40"/>
        <v>154.08406475869634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79</v>
      </c>
      <c r="L38" s="13">
        <f>VLOOKUP(A38,'Données projet'!$A$35:$I$55,9,0)</f>
        <v>5</v>
      </c>
      <c r="M38" s="13">
        <f t="array" ref="M38">INDEX(L:L,MIN(IF(ISNUMBER(L38:L234),ROW(L38:L234),"")))</f>
        <v>5</v>
      </c>
      <c r="N38" s="14">
        <f>IF('Données projet'!$A$36&gt;35,N37+M38-V37,IF(A38&lt;'Données projet'!$A$36,$K$205^A38,IF(A38='Données projet'!$A$36,'Données projet'!$B$36,N37+M38-V37)))</f>
        <v>78.999999999999986</v>
      </c>
      <c r="O38" s="14">
        <f>N38*VLOOKUP('Données projet'!$B$9,Paramètres!$A$1:$I$89,3,0)*VLOOKUP('Données projet'!$B$9,Paramètres!$A$1:$I$89,5,0)</f>
        <v>71.479199999999977</v>
      </c>
      <c r="P38" s="14">
        <f t="shared" si="33"/>
        <v>20.040346808618612</v>
      </c>
      <c r="Q38" s="22">
        <f t="shared" si="53"/>
        <v>159.39654402501068</v>
      </c>
      <c r="R38" s="62">
        <f t="shared" si="0"/>
        <v>452.72987735834397</v>
      </c>
      <c r="S38" s="62">
        <f ca="1">AVERAGE(OFFSET($R$3,0,0,'Données projet'!$E$9+1,1))-AVERAGE(OFFSET($H$3,0,0,'Données projet'!$E$9+1,1))</f>
        <v>281.409397347842</v>
      </c>
      <c r="T38" s="62">
        <f t="shared" si="34"/>
        <v>146.70159365068315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13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80.105999999999995</v>
      </c>
      <c r="AK38" s="14">
        <f t="shared" si="35"/>
        <v>22.163099682076496</v>
      </c>
      <c r="AL38" s="22">
        <f t="shared" si="4"/>
        <v>178.11868194628323</v>
      </c>
      <c r="AM38" s="62">
        <f t="shared" si="5"/>
        <v>471.45201527961655</v>
      </c>
      <c r="AN38" s="62">
        <f ca="1">AVERAGE(OFFSET($AM$3,0,0,'Données projet'!$E$10+1,1))-AVERAGE(OFFSET($H$3,0,0,'Données projet'!$E$10+1,1))</f>
        <v>310.75846525561843</v>
      </c>
      <c r="AO38" s="62">
        <f t="shared" si="36"/>
        <v>159.6134369231965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50</v>
      </c>
      <c r="BB38" s="13">
        <f>VLOOKUP(A38,'Données projet'!$A$87:$I$107,9,0)</f>
        <v>4.8</v>
      </c>
      <c r="BC38" s="13">
        <f t="array" ref="BC38">INDEX(BB:BB,MIN(IF(ISNUMBER(BB38:BB234),ROW(BB38:BB234),"")))</f>
        <v>4.8</v>
      </c>
      <c r="BD38" s="13">
        <f>IF('Données projet'!$A$88&gt;35,BD37+BC38-BL37,IF(A38&lt;'Données projet'!$A$88,$BA$205^A38,IF(A38='Données projet'!$A$88,'Données projet'!$B$88,BD37+BC38-BL37)))</f>
        <v>49.999999999999993</v>
      </c>
      <c r="BE38" s="14">
        <f>BD38*VLOOKUP('Données projet'!$B$11,Paramètres!$A$1:$I$89,3,0)*VLOOKUP('Données projet'!$B$11,Paramètres!$A$1:$I$89,5,0)</f>
        <v>42.9</v>
      </c>
      <c r="BF38" s="14">
        <f t="shared" si="37"/>
        <v>12.764133218298472</v>
      </c>
      <c r="BG38" s="22">
        <f t="shared" si="7"/>
        <v>96.948365355203165</v>
      </c>
      <c r="BH38" s="62">
        <f t="shared" si="8"/>
        <v>390.28169868853649</v>
      </c>
      <c r="BI38" s="62">
        <f ca="1">AVERAGE(OFFSET($BH$3,0,0,'Données projet'!$E$11+1,1))-AVERAGE(OFFSET($H$3,0,0,'Données projet'!$E$11+1,1))</f>
        <v>260.42009273498576</v>
      </c>
      <c r="BJ38" s="62">
        <f t="shared" si="38"/>
        <v>87.994087874724983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9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79</v>
      </c>
      <c r="BW38" s="13">
        <f>VLOOKUP(A38,'Données projet'!$A$113:$I$133,9,0)</f>
        <v>5</v>
      </c>
      <c r="BX38" s="13">
        <f t="array" ref="BX38">INDEX(BW:BW,MIN(IF(ISNUMBER(BW38:BW234),ROW(BW38:BW234),"")))</f>
        <v>5</v>
      </c>
      <c r="BY38" s="13">
        <f>IF('Données projet'!$A$114&gt;35,BY37+BX38-CG37,IF(A38&lt;'Données projet'!$A$114,$BV$205^A38,IF(A38='Données projet'!$A$114,'Données projet'!$B$114,BY37+BX38-CG37)))</f>
        <v>78.999999999999986</v>
      </c>
      <c r="BZ38" s="14">
        <f>BY38*VLOOKUP('Données projet'!$B$12,Paramètres!$A$1:$I$89,3,0)*VLOOKUP('Données projet'!$B$12,Paramètres!$A$1:$I$89,5,0)</f>
        <v>76.408799999999985</v>
      </c>
      <c r="CA38" s="14">
        <f t="shared" si="39"/>
        <v>21.256783764315173</v>
      </c>
      <c r="CB38" s="22">
        <f t="shared" si="10"/>
        <v>170.1008917228489</v>
      </c>
      <c r="CC38" s="62">
        <f t="shared" si="11"/>
        <v>463.43422505618219</v>
      </c>
      <c r="CD38" s="62">
        <f ca="1">AVERAGE(OFFSET($CC$3,0,0,'Données projet'!$E$12+1,1))-AVERAGE(OFFSET($H$3,0,0,'Données projet'!$E$12+1,1))</f>
        <v>298.18906674058809</v>
      </c>
      <c r="CE38" s="62">
        <f t="shared" si="40"/>
        <v>154.08406475869634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13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5.4</v>
      </c>
      <c r="N39" s="14">
        <f>IF('Données projet'!$A$36&gt;35,N38+M39-V38,IF(A39&lt;'Données projet'!$A$36,$K$205^A39,IF(A39='Données projet'!$A$36,'Données projet'!$B$36,N38+M39-V38)))</f>
        <v>71.399999999999991</v>
      </c>
      <c r="O39" s="14">
        <f>N39*VLOOKUP('Données projet'!$B$9,Paramètres!$A$1:$I$89,3,0)*VLOOKUP('Données projet'!$B$9,Paramètres!$A$1:$I$89,5,0)</f>
        <v>64.602719999999991</v>
      </c>
      <c r="P39" s="14">
        <f t="shared" si="33"/>
        <v>18.326928056848999</v>
      </c>
      <c r="Q39" s="22">
        <f t="shared" si="53"/>
        <v>144.43580369901198</v>
      </c>
      <c r="R39" s="62">
        <f t="shared" si="0"/>
        <v>437.76913703234527</v>
      </c>
      <c r="S39" s="62">
        <f ca="1">AVERAGE(OFFSET($R$3,0,0,'Données projet'!$E$9+1,1))-AVERAGE(OFFSET($H$3,0,0,'Données projet'!$E$9+1,1))</f>
        <v>281.409397347842</v>
      </c>
      <c r="T39" s="62">
        <f t="shared" si="34"/>
        <v>146.70159365068315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72.399599999999992</v>
      </c>
      <c r="AK39" s="14">
        <f t="shared" si="35"/>
        <v>20.268188832715463</v>
      </c>
      <c r="AL39" s="22">
        <f t="shared" si="4"/>
        <v>161.3963988836461</v>
      </c>
      <c r="AM39" s="62">
        <f t="shared" si="5"/>
        <v>454.72973221697941</v>
      </c>
      <c r="AN39" s="62">
        <f ca="1">AVERAGE(OFFSET($AM$3,0,0,'Données projet'!$E$10+1,1))-AVERAGE(OFFSET($H$3,0,0,'Données projet'!$E$10+1,1))</f>
        <v>310.75846525561843</v>
      </c>
      <c r="AO39" s="62">
        <f t="shared" si="36"/>
        <v>159.6134369231965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5.2</v>
      </c>
      <c r="BD39" s="13">
        <f>IF('Données projet'!$A$88&gt;35,BD38+BC39-BL38,IF(A39&lt;'Données projet'!$A$88,$BA$205^A39,IF(A39='Données projet'!$A$88,'Données projet'!$B$88,BD38+BC39-BL38)))</f>
        <v>46.199999999999996</v>
      </c>
      <c r="BE39" s="14">
        <f>BD39*VLOOKUP('Données projet'!$B$11,Paramètres!$A$1:$I$89,3,0)*VLOOKUP('Données projet'!$B$11,Paramètres!$A$1:$I$89,5,0)</f>
        <v>39.639600000000002</v>
      </c>
      <c r="BF39" s="14">
        <f t="shared" si="37"/>
        <v>11.903072587137467</v>
      </c>
      <c r="BG39" s="22">
        <f t="shared" si="7"/>
        <v>89.770154755931102</v>
      </c>
      <c r="BH39" s="62">
        <f t="shared" si="8"/>
        <v>383.10348808926443</v>
      </c>
      <c r="BI39" s="62">
        <f ca="1">AVERAGE(OFFSET($BH$3,0,0,'Données projet'!$E$11+1,1))-AVERAGE(OFFSET($H$3,0,0,'Données projet'!$E$11+1,1))</f>
        <v>260.42009273498576</v>
      </c>
      <c r="BJ39" s="62">
        <f t="shared" si="38"/>
        <v>87.994087874724983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5.4</v>
      </c>
      <c r="BY39" s="13">
        <f>IF('Données projet'!$A$114&gt;35,BY38+BX39-CG38,IF(A39&lt;'Données projet'!$A$114,$BV$205^A39,IF(A39='Données projet'!$A$114,'Données projet'!$B$114,BY38+BX39-CG38)))</f>
        <v>71.399999999999991</v>
      </c>
      <c r="BZ39" s="14">
        <f>BY39*VLOOKUP('Données projet'!$B$12,Paramètres!$A$1:$I$89,3,0)*VLOOKUP('Données projet'!$B$12,Paramètres!$A$1:$I$89,5,0)</f>
        <v>69.05807999999999</v>
      </c>
      <c r="CA39" s="14">
        <f t="shared" si="39"/>
        <v>19.439361528467131</v>
      </c>
      <c r="CB39" s="22">
        <f t="shared" si="10"/>
        <v>154.13304399541357</v>
      </c>
      <c r="CC39" s="62">
        <f t="shared" si="11"/>
        <v>447.46637732874689</v>
      </c>
      <c r="CD39" s="62">
        <f ca="1">AVERAGE(OFFSET($CC$3,0,0,'Données projet'!$E$12+1,1))-AVERAGE(OFFSET($H$3,0,0,'Données projet'!$E$12+1,1))</f>
        <v>298.18906674058809</v>
      </c>
      <c r="CE39" s="62">
        <f t="shared" si="40"/>
        <v>154.08406475869634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5.4</v>
      </c>
      <c r="N40" s="14">
        <f>IF('Données projet'!$A$36&gt;35,N39+M40-V39,IF(A40&lt;'Données projet'!$A$36,$K$205^A40,IF(A40='Données projet'!$A$36,'Données projet'!$B$36,N39+M40-V39)))</f>
        <v>76.8</v>
      </c>
      <c r="O40" s="14">
        <f>N40*VLOOKUP('Données projet'!$B$9,Paramètres!$A$1:$I$89,3,0)*VLOOKUP('Données projet'!$B$9,Paramètres!$A$1:$I$89,5,0)</f>
        <v>69.488640000000004</v>
      </c>
      <c r="P40" s="14">
        <f t="shared" si="33"/>
        <v>19.546414723012209</v>
      </c>
      <c r="Q40" s="22">
        <f t="shared" si="53"/>
        <v>155.06938697591292</v>
      </c>
      <c r="R40" s="62">
        <f t="shared" si="0"/>
        <v>448.40272030924621</v>
      </c>
      <c r="S40" s="62">
        <f ca="1">AVERAGE(OFFSET($R$3,0,0,'Données projet'!$E$9+1,1))-AVERAGE(OFFSET($H$3,0,0,'Données projet'!$E$9+1,1))</f>
        <v>281.409397347842</v>
      </c>
      <c r="T40" s="62">
        <f t="shared" si="34"/>
        <v>146.70159365068315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77.875200000000007</v>
      </c>
      <c r="AK40" s="14">
        <f t="shared" si="35"/>
        <v>21.616848354491538</v>
      </c>
      <c r="AL40" s="22">
        <f t="shared" si="4"/>
        <v>173.28198421740612</v>
      </c>
      <c r="AM40" s="62">
        <f t="shared" si="5"/>
        <v>466.61531755073941</v>
      </c>
      <c r="AN40" s="62">
        <f ca="1">AVERAGE(OFFSET($AM$3,0,0,'Données projet'!$E$10+1,1))-AVERAGE(OFFSET($H$3,0,0,'Données projet'!$E$10+1,1))</f>
        <v>310.75846525561843</v>
      </c>
      <c r="AO40" s="62">
        <f t="shared" si="36"/>
        <v>159.6134369231965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5.2</v>
      </c>
      <c r="BD40" s="13">
        <f>IF('Données projet'!$A$88&gt;35,BD39+BC40-BL39,IF(A40&lt;'Données projet'!$A$88,$BA$205^A40,IF(A40='Données projet'!$A$88,'Données projet'!$B$88,BD39+BC40-BL39)))</f>
        <v>51.4</v>
      </c>
      <c r="BE40" s="14">
        <f>BD40*VLOOKUP('Données projet'!$B$11,Paramètres!$A$1:$I$89,3,0)*VLOOKUP('Données projet'!$B$11,Paramètres!$A$1:$I$89,5,0)</f>
        <v>44.101200000000006</v>
      </c>
      <c r="BF40" s="14">
        <f t="shared" si="37"/>
        <v>13.079418750226726</v>
      </c>
      <c r="BG40" s="22">
        <f t="shared" si="7"/>
        <v>99.589577656644863</v>
      </c>
      <c r="BH40" s="62">
        <f t="shared" si="8"/>
        <v>392.92291098997816</v>
      </c>
      <c r="BI40" s="62">
        <f ca="1">AVERAGE(OFFSET($BH$3,0,0,'Données projet'!$E$11+1,1))-AVERAGE(OFFSET($H$3,0,0,'Données projet'!$E$11+1,1))</f>
        <v>260.42009273498576</v>
      </c>
      <c r="BJ40" s="62">
        <f t="shared" si="38"/>
        <v>87.994087874724983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5.4</v>
      </c>
      <c r="BY40" s="13">
        <f>IF('Données projet'!$A$114&gt;35,BY39+BX40-CG39,IF(A40&lt;'Données projet'!$A$114,$BV$205^A40,IF(A40='Données projet'!$A$114,'Données projet'!$B$114,BY39+BX40-CG39)))</f>
        <v>76.8</v>
      </c>
      <c r="BZ40" s="14">
        <f>BY40*VLOOKUP('Données projet'!$B$12,Paramètres!$A$1:$I$89,3,0)*VLOOKUP('Données projet'!$B$12,Paramètres!$A$1:$I$89,5,0)</f>
        <v>74.280960000000007</v>
      </c>
      <c r="CA40" s="14">
        <f t="shared" si="39"/>
        <v>20.732870299230971</v>
      </c>
      <c r="CB40" s="22">
        <f t="shared" si="10"/>
        <v>165.48242110449394</v>
      </c>
      <c r="CC40" s="62">
        <f t="shared" si="11"/>
        <v>458.81575443782725</v>
      </c>
      <c r="CD40" s="62">
        <f ca="1">AVERAGE(OFFSET($CC$3,0,0,'Données projet'!$E$12+1,1))-AVERAGE(OFFSET($H$3,0,0,'Données projet'!$E$12+1,1))</f>
        <v>298.18906674058809</v>
      </c>
      <c r="CE40" s="62">
        <f t="shared" si="40"/>
        <v>154.08406475869634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5.4</v>
      </c>
      <c r="N41" s="14">
        <f>IF('Données projet'!$A$36&gt;35,N40+M41-V40,IF(A41&lt;'Données projet'!$A$36,$K$205^A41,IF(A41='Données projet'!$A$36,'Données projet'!$B$36,N40+M41-V40)))</f>
        <v>82.2</v>
      </c>
      <c r="O41" s="14">
        <f>N41*VLOOKUP('Données projet'!$B$9,Paramètres!$A$1:$I$89,3,0)*VLOOKUP('Données projet'!$B$9,Paramètres!$A$1:$I$89,5,0)</f>
        <v>74.374559999999988</v>
      </c>
      <c r="P41" s="14">
        <f t="shared" si="33"/>
        <v>20.755952735382312</v>
      </c>
      <c r="Q41" s="22">
        <f t="shared" si="53"/>
        <v>165.68564301412417</v>
      </c>
      <c r="R41" s="62">
        <f t="shared" si="0"/>
        <v>459.01897634745751</v>
      </c>
      <c r="S41" s="62">
        <f ca="1">AVERAGE(OFFSET($R$3,0,0,'Données projet'!$E$9+1,1))-AVERAGE(OFFSET($H$3,0,0,'Données projet'!$E$9+1,1))</f>
        <v>281.409397347842</v>
      </c>
      <c r="T41" s="62">
        <f t="shared" si="34"/>
        <v>146.70159365068315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83.350800000000007</v>
      </c>
      <c r="AK41" s="14">
        <f t="shared" si="35"/>
        <v>22.954505421678146</v>
      </c>
      <c r="AL41" s="22">
        <f t="shared" si="4"/>
        <v>185.14840694275611</v>
      </c>
      <c r="AM41" s="62">
        <f t="shared" si="5"/>
        <v>478.48174027608945</v>
      </c>
      <c r="AN41" s="62">
        <f ca="1">AVERAGE(OFFSET($AM$3,0,0,'Données projet'!$E$10+1,1))-AVERAGE(OFFSET($H$3,0,0,'Données projet'!$E$10+1,1))</f>
        <v>310.75846525561843</v>
      </c>
      <c r="AO41" s="62">
        <f t="shared" si="36"/>
        <v>159.6134369231965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5.2</v>
      </c>
      <c r="BD41" s="13">
        <f>IF('Données projet'!$A$88&gt;35,BD40+BC41-BL40,IF(A41&lt;'Données projet'!$A$88,$BA$205^A41,IF(A41='Données projet'!$A$88,'Données projet'!$B$88,BD40+BC41-BL40)))</f>
        <v>56.6</v>
      </c>
      <c r="BE41" s="14">
        <f>BD41*VLOOKUP('Données projet'!$B$11,Paramètres!$A$1:$I$89,3,0)*VLOOKUP('Données projet'!$B$11,Paramètres!$A$1:$I$89,5,0)</f>
        <v>48.562800000000003</v>
      </c>
      <c r="BF41" s="14">
        <f t="shared" si="37"/>
        <v>14.241968832411313</v>
      </c>
      <c r="BG41" s="22">
        <f t="shared" si="7"/>
        <v>109.38497238311636</v>
      </c>
      <c r="BH41" s="62">
        <f t="shared" si="8"/>
        <v>402.71830571644966</v>
      </c>
      <c r="BI41" s="62">
        <f ca="1">AVERAGE(OFFSET($BH$3,0,0,'Données projet'!$E$11+1,1))-AVERAGE(OFFSET($H$3,0,0,'Données projet'!$E$11+1,1))</f>
        <v>260.42009273498576</v>
      </c>
      <c r="BJ41" s="62">
        <f t="shared" si="38"/>
        <v>87.994087874724983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5.4</v>
      </c>
      <c r="BY41" s="13">
        <f>IF('Données projet'!$A$114&gt;35,BY40+BX41-CG40,IF(A41&lt;'Données projet'!$A$114,$BV$205^A41,IF(A41='Données projet'!$A$114,'Données projet'!$B$114,BY40+BX41-CG40)))</f>
        <v>82.2</v>
      </c>
      <c r="BZ41" s="14">
        <f>BY41*VLOOKUP('Données projet'!$B$12,Paramètres!$A$1:$I$89,3,0)*VLOOKUP('Données projet'!$B$12,Paramètres!$A$1:$I$89,5,0)</f>
        <v>79.503839999999997</v>
      </c>
      <c r="CA41" s="14">
        <f t="shared" si="39"/>
        <v>22.015826538921051</v>
      </c>
      <c r="CB41" s="22">
        <f t="shared" si="10"/>
        <v>176.81341922195415</v>
      </c>
      <c r="CC41" s="62">
        <f t="shared" si="11"/>
        <v>470.14675255528743</v>
      </c>
      <c r="CD41" s="62">
        <f ca="1">AVERAGE(OFFSET($CC$3,0,0,'Données projet'!$E$12+1,1))-AVERAGE(OFFSET($H$3,0,0,'Données projet'!$E$12+1,1))</f>
        <v>298.18906674058809</v>
      </c>
      <c r="CE41" s="62">
        <f t="shared" si="40"/>
        <v>154.08406475869634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5.4</v>
      </c>
      <c r="N42" s="14">
        <f>IF('Données projet'!$A$36&gt;35,N41+M42-V41,IF(A42&lt;'Données projet'!$A$36,$K$205^A42,IF(A42='Données projet'!$A$36,'Données projet'!$B$36,N41+M42-V41)))</f>
        <v>87.600000000000009</v>
      </c>
      <c r="O42" s="14">
        <f>N42*VLOOKUP('Données projet'!$B$9,Paramètres!$A$1:$I$89,3,0)*VLOOKUP('Données projet'!$B$9,Paramètres!$A$1:$I$89,5,0)</f>
        <v>79.260480000000001</v>
      </c>
      <c r="P42" s="14">
        <f t="shared" si="33"/>
        <v>21.956270028417133</v>
      </c>
      <c r="Q42" s="22">
        <f t="shared" si="53"/>
        <v>176.28583963282651</v>
      </c>
      <c r="R42" s="62">
        <f t="shared" si="0"/>
        <v>469.61917296615979</v>
      </c>
      <c r="S42" s="62">
        <f ca="1">AVERAGE(OFFSET($R$3,0,0,'Données projet'!$E$9+1,1))-AVERAGE(OFFSET($H$3,0,0,'Données projet'!$E$9+1,1))</f>
        <v>281.409397347842</v>
      </c>
      <c r="T42" s="62">
        <f t="shared" si="34"/>
        <v>146.70159365068315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88.826400000000007</v>
      </c>
      <c r="AK42" s="14">
        <f t="shared" si="35"/>
        <v>24.28196507443278</v>
      </c>
      <c r="AL42" s="22">
        <f t="shared" si="4"/>
        <v>196.99706917130376</v>
      </c>
      <c r="AM42" s="62">
        <f t="shared" si="5"/>
        <v>490.33040250463705</v>
      </c>
      <c r="AN42" s="62">
        <f ca="1">AVERAGE(OFFSET($AM$3,0,0,'Données projet'!$E$10+1,1))-AVERAGE(OFFSET($H$3,0,0,'Données projet'!$E$10+1,1))</f>
        <v>310.75846525561843</v>
      </c>
      <c r="AO42" s="62">
        <f t="shared" si="36"/>
        <v>159.6134369231965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5.2</v>
      </c>
      <c r="BD42" s="13">
        <f>IF('Données projet'!$A$88&gt;35,BD41+BC42-BL41,IF(A42&lt;'Données projet'!$A$88,$BA$205^A42,IF(A42='Données projet'!$A$88,'Données projet'!$B$88,BD41+BC42-BL41)))</f>
        <v>61.800000000000004</v>
      </c>
      <c r="BE42" s="14">
        <f>BD42*VLOOKUP('Données projet'!$B$11,Paramètres!$A$1:$I$89,3,0)*VLOOKUP('Données projet'!$B$11,Paramètres!$A$1:$I$89,5,0)</f>
        <v>53.024400000000007</v>
      </c>
      <c r="BF42" s="14">
        <f t="shared" si="37"/>
        <v>15.392134476115082</v>
      </c>
      <c r="BG42" s="22">
        <f t="shared" si="7"/>
        <v>119.15879754590044</v>
      </c>
      <c r="BH42" s="62">
        <f t="shared" si="8"/>
        <v>412.49213087923374</v>
      </c>
      <c r="BI42" s="62">
        <f ca="1">AVERAGE(OFFSET($BH$3,0,0,'Données projet'!$E$11+1,1))-AVERAGE(OFFSET($H$3,0,0,'Données projet'!$E$11+1,1))</f>
        <v>260.42009273498576</v>
      </c>
      <c r="BJ42" s="62">
        <f t="shared" si="38"/>
        <v>87.994087874724983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5.4</v>
      </c>
      <c r="BY42" s="13">
        <f>IF('Données projet'!$A$114&gt;35,BY41+BX42-CG41,IF(A42&lt;'Données projet'!$A$114,$BV$205^A42,IF(A42='Données projet'!$A$114,'Données projet'!$B$114,BY41+BX42-CG41)))</f>
        <v>87.600000000000009</v>
      </c>
      <c r="BZ42" s="14">
        <f>BY42*VLOOKUP('Données projet'!$B$12,Paramètres!$A$1:$I$89,3,0)*VLOOKUP('Données projet'!$B$12,Paramètres!$A$1:$I$89,5,0)</f>
        <v>84.726720000000014</v>
      </c>
      <c r="CA42" s="14">
        <f t="shared" si="39"/>
        <v>23.289002367177517</v>
      </c>
      <c r="CB42" s="22">
        <f t="shared" si="10"/>
        <v>188.1273831228342</v>
      </c>
      <c r="CC42" s="62">
        <f t="shared" si="11"/>
        <v>481.46071645616752</v>
      </c>
      <c r="CD42" s="62">
        <f ca="1">AVERAGE(OFFSET($CC$3,0,0,'Données projet'!$E$12+1,1))-AVERAGE(OFFSET($H$3,0,0,'Données projet'!$E$12+1,1))</f>
        <v>298.18906674058809</v>
      </c>
      <c r="CE42" s="62">
        <f t="shared" si="40"/>
        <v>154.08406475869634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93</v>
      </c>
      <c r="L43" s="13">
        <f>VLOOKUP(A43,'Données projet'!$A$35:$I$55,9,0)</f>
        <v>5.4</v>
      </c>
      <c r="M43" s="13">
        <f t="array" ref="M43">INDEX(L:L,MIN(IF(ISNUMBER(L43:L239),ROW(L43:L239),"")))</f>
        <v>5.4</v>
      </c>
      <c r="N43" s="14">
        <f>IF('Données projet'!$A$36&gt;35,N42+M43-V42,IF(A43&lt;'Données projet'!$A$36,$K$205^A43,IF(A43='Données projet'!$A$36,'Données projet'!$B$36,N42+M43-V42)))</f>
        <v>93.000000000000014</v>
      </c>
      <c r="O43" s="14">
        <f>N43*VLOOKUP('Données projet'!$B$9,Paramètres!$A$1:$I$89,3,0)*VLOOKUP('Données projet'!$B$9,Paramètres!$A$1:$I$89,5,0)</f>
        <v>84.146400000000014</v>
      </c>
      <c r="P43" s="14">
        <f t="shared" si="33"/>
        <v>23.14799971956144</v>
      </c>
      <c r="Q43" s="22">
        <f t="shared" si="53"/>
        <v>186.87107951156952</v>
      </c>
      <c r="R43" s="62">
        <f t="shared" si="0"/>
        <v>480.20441284490283</v>
      </c>
      <c r="S43" s="62">
        <f ca="1">AVERAGE(OFFSET($R$3,0,0,'Données projet'!$E$9+1,1))-AVERAGE(OFFSET($H$3,0,0,'Données projet'!$E$9+1,1))</f>
        <v>281.409397347842</v>
      </c>
      <c r="T43" s="62">
        <f t="shared" si="34"/>
        <v>146.70159365068315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14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94.302000000000021</v>
      </c>
      <c r="AK43" s="14">
        <f t="shared" si="35"/>
        <v>25.599927492506424</v>
      </c>
      <c r="AL43" s="22">
        <f t="shared" si="4"/>
        <v>208.82919038278203</v>
      </c>
      <c r="AM43" s="62">
        <f t="shared" si="5"/>
        <v>502.16252371611534</v>
      </c>
      <c r="AN43" s="62">
        <f ca="1">AVERAGE(OFFSET($AM$3,0,0,'Données projet'!$E$10+1,1))-AVERAGE(OFFSET($H$3,0,0,'Données projet'!$E$10+1,1))</f>
        <v>310.75846525561843</v>
      </c>
      <c r="AO43" s="62">
        <f t="shared" si="36"/>
        <v>159.6134369231965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67</v>
      </c>
      <c r="BB43" s="13">
        <f>VLOOKUP(A43,'Données projet'!$A$87:$I$107,9,0)</f>
        <v>5.2</v>
      </c>
      <c r="BC43" s="13">
        <f t="array" ref="BC43">INDEX(BB:BB,MIN(IF(ISNUMBER(BB43:BB239),ROW(BB43:BB239),"")))</f>
        <v>5.2</v>
      </c>
      <c r="BD43" s="13">
        <f>IF('Données projet'!$A$88&gt;35,BD42+BC43-BL42,IF(A43&lt;'Données projet'!$A$88,$BA$205^A43,IF(A43='Données projet'!$A$88,'Données projet'!$B$88,BD42+BC43-BL42)))</f>
        <v>67</v>
      </c>
      <c r="BE43" s="14">
        <f>BD43*VLOOKUP('Données projet'!$B$11,Paramètres!$A$1:$I$89,3,0)*VLOOKUP('Données projet'!$B$11,Paramètres!$A$1:$I$89,5,0)</f>
        <v>57.486000000000004</v>
      </c>
      <c r="BF43" s="14">
        <f t="shared" si="37"/>
        <v>16.531076211754396</v>
      </c>
      <c r="BG43" s="22">
        <f t="shared" si="7"/>
        <v>128.9130744021389</v>
      </c>
      <c r="BH43" s="62">
        <f t="shared" si="8"/>
        <v>422.24640773547219</v>
      </c>
      <c r="BI43" s="62">
        <f ca="1">AVERAGE(OFFSET($BH$3,0,0,'Données projet'!$E$11+1,1))-AVERAGE(OFFSET($H$3,0,0,'Données projet'!$E$11+1,1))</f>
        <v>260.42009273498576</v>
      </c>
      <c r="BJ43" s="62">
        <f t="shared" si="38"/>
        <v>87.994087874724983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14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93</v>
      </c>
      <c r="BW43" s="13">
        <f>VLOOKUP(A43,'Données projet'!$A$113:$I$133,9,0)</f>
        <v>5.4</v>
      </c>
      <c r="BX43" s="13">
        <f t="array" ref="BX43">INDEX(BW:BW,MIN(IF(ISNUMBER(BW43:BW239),ROW(BW43:BW239),"")))</f>
        <v>5.4</v>
      </c>
      <c r="BY43" s="13">
        <f>IF('Données projet'!$A$114&gt;35,BY42+BX43-CG42,IF(A43&lt;'Données projet'!$A$114,$BV$205^A43,IF(A43='Données projet'!$A$114,'Données projet'!$B$114,BY42+BX43-CG42)))</f>
        <v>93.000000000000014</v>
      </c>
      <c r="BZ43" s="14">
        <f>BY43*VLOOKUP('Données projet'!$B$12,Paramètres!$A$1:$I$89,3,0)*VLOOKUP('Données projet'!$B$12,Paramètres!$A$1:$I$89,5,0)</f>
        <v>89.949600000000018</v>
      </c>
      <c r="CA43" s="14">
        <f t="shared" si="39"/>
        <v>24.553069331291834</v>
      </c>
      <c r="CB43" s="22">
        <f t="shared" si="10"/>
        <v>199.42548241866663</v>
      </c>
      <c r="CC43" s="62">
        <f t="shared" si="11"/>
        <v>492.75881575199992</v>
      </c>
      <c r="CD43" s="62">
        <f ca="1">AVERAGE(OFFSET($CC$3,0,0,'Données projet'!$E$12+1,1))-AVERAGE(OFFSET($H$3,0,0,'Données projet'!$E$12+1,1))</f>
        <v>298.18906674058809</v>
      </c>
      <c r="CE43" s="62">
        <f t="shared" si="40"/>
        <v>154.08406475869634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14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5.6</v>
      </c>
      <c r="N44" s="14">
        <f>IF('Données projet'!$A$36&gt;35,N43+M44-V43,IF(A44&lt;'Données projet'!$A$36,$K$205^A44,IF(A44='Données projet'!$A$36,'Données projet'!$B$36,N43+M44-V43)))</f>
        <v>84.600000000000009</v>
      </c>
      <c r="O44" s="14">
        <f>N44*VLOOKUP('Données projet'!$B$9,Paramètres!$A$1:$I$89,3,0)*VLOOKUP('Données projet'!$B$9,Paramètres!$A$1:$I$89,5,0)</f>
        <v>76.546080000000003</v>
      </c>
      <c r="P44" s="14">
        <f t="shared" si="33"/>
        <v>21.290525837973497</v>
      </c>
      <c r="Q44" s="22">
        <f t="shared" si="53"/>
        <v>170.39875516780384</v>
      </c>
      <c r="R44" s="62">
        <f t="shared" si="0"/>
        <v>463.73208850113713</v>
      </c>
      <c r="S44" s="62">
        <f ca="1">AVERAGE(OFFSET($R$3,0,0,'Données projet'!$E$9+1,1))-AVERAGE(OFFSET($H$3,0,0,'Données projet'!$E$9+1,1))</f>
        <v>281.409397347842</v>
      </c>
      <c r="T44" s="62">
        <f t="shared" si="34"/>
        <v>146.70159365068315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85.784400000000019</v>
      </c>
      <c r="AK44" s="14">
        <f t="shared" si="35"/>
        <v>23.545702623664209</v>
      </c>
      <c r="AL44" s="22">
        <f t="shared" si="4"/>
        <v>190.41659540288185</v>
      </c>
      <c r="AM44" s="62">
        <f t="shared" si="5"/>
        <v>483.74992873621517</v>
      </c>
      <c r="AN44" s="62">
        <f ca="1">AVERAGE(OFFSET($AM$3,0,0,'Données projet'!$E$10+1,1))-AVERAGE(OFFSET($H$3,0,0,'Données projet'!$E$10+1,1))</f>
        <v>310.75846525561843</v>
      </c>
      <c r="AO44" s="62">
        <f t="shared" si="36"/>
        <v>159.6134369231965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5.4</v>
      </c>
      <c r="BD44" s="13">
        <f>IF('Données projet'!$A$88&gt;35,BD43+BC44-BL43,IF(A44&lt;'Données projet'!$A$88,$BA$205^A44,IF(A44='Données projet'!$A$88,'Données projet'!$B$88,BD43+BC44-BL43)))</f>
        <v>58.400000000000006</v>
      </c>
      <c r="BE44" s="14">
        <f>BD44*VLOOKUP('Données projet'!$B$11,Paramètres!$A$1:$I$89,3,0)*VLOOKUP('Données projet'!$B$11,Paramètres!$A$1:$I$89,5,0)</f>
        <v>50.107200000000006</v>
      </c>
      <c r="BF44" s="14">
        <f t="shared" si="37"/>
        <v>14.641441079141797</v>
      </c>
      <c r="BG44" s="22">
        <f t="shared" si="7"/>
        <v>112.77054987950531</v>
      </c>
      <c r="BH44" s="62">
        <f t="shared" si="8"/>
        <v>406.10388321283864</v>
      </c>
      <c r="BI44" s="62">
        <f ca="1">AVERAGE(OFFSET($BH$3,0,0,'Données projet'!$E$11+1,1))-AVERAGE(OFFSET($H$3,0,0,'Données projet'!$E$11+1,1))</f>
        <v>260.42009273498576</v>
      </c>
      <c r="BJ44" s="62">
        <f t="shared" si="38"/>
        <v>87.994087874724983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5.6</v>
      </c>
      <c r="BY44" s="13">
        <f>IF('Données projet'!$A$114&gt;35,BY43+BX44-CG43,IF(A44&lt;'Données projet'!$A$114,$BV$205^A44,IF(A44='Données projet'!$A$114,'Données projet'!$B$114,BY43+BX44-CG43)))</f>
        <v>84.600000000000009</v>
      </c>
      <c r="BZ44" s="14">
        <f>BY44*VLOOKUP('Données projet'!$B$12,Paramètres!$A$1:$I$89,3,0)*VLOOKUP('Données projet'!$B$12,Paramètres!$A$1:$I$89,5,0)</f>
        <v>81.825120000000013</v>
      </c>
      <c r="CA44" s="14">
        <f t="shared" si="39"/>
        <v>22.58284790619167</v>
      </c>
      <c r="CB44" s="22">
        <f t="shared" si="10"/>
        <v>181.84387743661719</v>
      </c>
      <c r="CC44" s="62">
        <f t="shared" si="11"/>
        <v>475.17721076995053</v>
      </c>
      <c r="CD44" s="62">
        <f ca="1">AVERAGE(OFFSET($CC$3,0,0,'Données projet'!$E$12+1,1))-AVERAGE(OFFSET($H$3,0,0,'Données projet'!$E$12+1,1))</f>
        <v>298.18906674058809</v>
      </c>
      <c r="CE44" s="62">
        <f t="shared" si="40"/>
        <v>154.08406475869634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5.6</v>
      </c>
      <c r="N45" s="14">
        <f>IF('Données projet'!$A$36&gt;35,N44+M45-V44,IF(A45&lt;'Données projet'!$A$36,$K$205^A45,IF(A45='Données projet'!$A$36,'Données projet'!$B$36,N44+M45-V44)))</f>
        <v>90.2</v>
      </c>
      <c r="O45" s="14">
        <f>N45*VLOOKUP('Données projet'!$B$9,Paramètres!$A$1:$I$89,3,0)*VLOOKUP('Données projet'!$B$9,Paramètres!$A$1:$I$89,5,0)</f>
        <v>81.612960000000001</v>
      </c>
      <c r="P45" s="14">
        <f t="shared" si="33"/>
        <v>22.531101896247538</v>
      </c>
      <c r="Q45" s="22">
        <f t="shared" si="53"/>
        <v>181.38424113596443</v>
      </c>
      <c r="R45" s="62">
        <f t="shared" si="0"/>
        <v>474.71757446929774</v>
      </c>
      <c r="S45" s="62">
        <f ca="1">AVERAGE(OFFSET($R$3,0,0,'Données projet'!$E$9+1,1))-AVERAGE(OFFSET($H$3,0,0,'Données projet'!$E$9+1,1))</f>
        <v>281.409397347842</v>
      </c>
      <c r="T45" s="62">
        <f t="shared" si="34"/>
        <v>146.70159365068315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91.462800000000001</v>
      </c>
      <c r="AK45" s="14">
        <f t="shared" si="35"/>
        <v>24.917685409456144</v>
      </c>
      <c r="AL45" s="22">
        <f t="shared" si="4"/>
        <v>202.69601208813609</v>
      </c>
      <c r="AM45" s="62">
        <f t="shared" si="5"/>
        <v>496.02934542146943</v>
      </c>
      <c r="AN45" s="62">
        <f ca="1">AVERAGE(OFFSET($AM$3,0,0,'Données projet'!$E$10+1,1))-AVERAGE(OFFSET($H$3,0,0,'Données projet'!$E$10+1,1))</f>
        <v>310.75846525561843</v>
      </c>
      <c r="AO45" s="62">
        <f t="shared" si="36"/>
        <v>159.6134369231965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5.4</v>
      </c>
      <c r="BD45" s="13">
        <f>IF('Données projet'!$A$88&gt;35,BD44+BC45-BL44,IF(A45&lt;'Données projet'!$A$88,$BA$205^A45,IF(A45='Données projet'!$A$88,'Données projet'!$B$88,BD44+BC45-BL44)))</f>
        <v>63.800000000000004</v>
      </c>
      <c r="BE45" s="14">
        <f>BD45*VLOOKUP('Données projet'!$B$11,Paramètres!$A$1:$I$89,3,0)*VLOOKUP('Données projet'!$B$11,Paramètres!$A$1:$I$89,5,0)</f>
        <v>54.740400000000008</v>
      </c>
      <c r="BF45" s="14">
        <f t="shared" si="37"/>
        <v>15.831460589084172</v>
      </c>
      <c r="BG45" s="22">
        <f t="shared" si="7"/>
        <v>122.91265719265493</v>
      </c>
      <c r="BH45" s="62">
        <f t="shared" si="8"/>
        <v>416.24599052598825</v>
      </c>
      <c r="BI45" s="62">
        <f ca="1">AVERAGE(OFFSET($BH$3,0,0,'Données projet'!$E$11+1,1))-AVERAGE(OFFSET($H$3,0,0,'Données projet'!$E$11+1,1))</f>
        <v>260.42009273498576</v>
      </c>
      <c r="BJ45" s="62">
        <f t="shared" si="38"/>
        <v>87.994087874724983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5.6</v>
      </c>
      <c r="BY45" s="13">
        <f>IF('Données projet'!$A$114&gt;35,BY44+BX45-CG44,IF(A45&lt;'Données projet'!$A$114,$BV$205^A45,IF(A45='Données projet'!$A$114,'Données projet'!$B$114,BY44+BX45-CG44)))</f>
        <v>90.2</v>
      </c>
      <c r="BZ45" s="14">
        <f>BY45*VLOOKUP('Données projet'!$B$12,Paramètres!$A$1:$I$89,3,0)*VLOOKUP('Données projet'!$B$12,Paramètres!$A$1:$I$89,5,0)</f>
        <v>87.241439999999997</v>
      </c>
      <c r="CA45" s="14">
        <f t="shared" si="39"/>
        <v>23.898726182438701</v>
      </c>
      <c r="CB45" s="22">
        <f t="shared" si="10"/>
        <v>193.56912276774736</v>
      </c>
      <c r="CC45" s="62">
        <f t="shared" si="11"/>
        <v>486.9024561010807</v>
      </c>
      <c r="CD45" s="62">
        <f ca="1">AVERAGE(OFFSET($CC$3,0,0,'Données projet'!$E$12+1,1))-AVERAGE(OFFSET($H$3,0,0,'Données projet'!$E$12+1,1))</f>
        <v>298.18906674058809</v>
      </c>
      <c r="CE45" s="62">
        <f t="shared" si="40"/>
        <v>154.08406475869634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5.6</v>
      </c>
      <c r="N46" s="14">
        <f>IF('Données projet'!$A$36&gt;35,N45+M46-V45,IF(A46&lt;'Données projet'!$A$36,$K$205^A46,IF(A46='Données projet'!$A$36,'Données projet'!$B$36,N45+M46-V45)))</f>
        <v>95.8</v>
      </c>
      <c r="O46" s="14">
        <f>N46*VLOOKUP('Données projet'!$B$9,Paramètres!$A$1:$I$89,3,0)*VLOOKUP('Données projet'!$B$9,Paramètres!$A$1:$I$89,5,0)</f>
        <v>86.679839999999999</v>
      </c>
      <c r="P46" s="14">
        <f t="shared" si="33"/>
        <v>23.762739053789723</v>
      </c>
      <c r="Q46" s="22">
        <f t="shared" si="53"/>
        <v>192.35415851868379</v>
      </c>
      <c r="R46" s="62">
        <f t="shared" si="0"/>
        <v>485.6874918520171</v>
      </c>
      <c r="S46" s="62">
        <f ca="1">AVERAGE(OFFSET($R$3,0,0,'Données projet'!$E$9+1,1))-AVERAGE(OFFSET($H$3,0,0,'Données projet'!$E$9+1,1))</f>
        <v>281.409397347842</v>
      </c>
      <c r="T46" s="62">
        <f t="shared" si="34"/>
        <v>146.70159365068315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97.141200000000012</v>
      </c>
      <c r="AK46" s="14">
        <f t="shared" si="35"/>
        <v>26.279782450761708</v>
      </c>
      <c r="AL46" s="22">
        <f t="shared" si="4"/>
        <v>214.95821110174333</v>
      </c>
      <c r="AM46" s="62">
        <f t="shared" si="5"/>
        <v>508.29154443507662</v>
      </c>
      <c r="AN46" s="62">
        <f ca="1">AVERAGE(OFFSET($AM$3,0,0,'Données projet'!$E$10+1,1))-AVERAGE(OFFSET($H$3,0,0,'Données projet'!$E$10+1,1))</f>
        <v>310.75846525561843</v>
      </c>
      <c r="AO46" s="62">
        <f t="shared" si="36"/>
        <v>159.6134369231965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5.4</v>
      </c>
      <c r="BD46" s="13">
        <f>IF('Données projet'!$A$88&gt;35,BD45+BC46-BL45,IF(A46&lt;'Données projet'!$A$88,$BA$205^A46,IF(A46='Données projet'!$A$88,'Données projet'!$B$88,BD45+BC46-BL45)))</f>
        <v>69.2</v>
      </c>
      <c r="BE46" s="14">
        <f>BD46*VLOOKUP('Données projet'!$B$11,Paramètres!$A$1:$I$89,3,0)*VLOOKUP('Données projet'!$B$11,Paramètres!$A$1:$I$89,5,0)</f>
        <v>59.373600000000003</v>
      </c>
      <c r="BF46" s="14">
        <f t="shared" si="37"/>
        <v>17.00979883421757</v>
      </c>
      <c r="BG46" s="22">
        <f t="shared" si="7"/>
        <v>133.03441963626227</v>
      </c>
      <c r="BH46" s="62">
        <f t="shared" si="8"/>
        <v>426.36775296959559</v>
      </c>
      <c r="BI46" s="62">
        <f ca="1">AVERAGE(OFFSET($BH$3,0,0,'Données projet'!$E$11+1,1))-AVERAGE(OFFSET($H$3,0,0,'Données projet'!$E$11+1,1))</f>
        <v>260.42009273498576</v>
      </c>
      <c r="BJ46" s="62">
        <f t="shared" si="38"/>
        <v>87.994087874724983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5.6</v>
      </c>
      <c r="BY46" s="13">
        <f>IF('Données projet'!$A$114&gt;35,BY45+BX46-CG45,IF(A46&lt;'Données projet'!$A$114,$BV$205^A46,IF(A46='Données projet'!$A$114,'Données projet'!$B$114,BY45+BX46-CG45)))</f>
        <v>95.8</v>
      </c>
      <c r="BZ46" s="14">
        <f>BY46*VLOOKUP('Données projet'!$B$12,Paramètres!$A$1:$I$89,3,0)*VLOOKUP('Données projet'!$B$12,Paramètres!$A$1:$I$89,5,0)</f>
        <v>92.65776000000001</v>
      </c>
      <c r="CA46" s="14">
        <f t="shared" si="39"/>
        <v>25.205122972074609</v>
      </c>
      <c r="CB46" s="22">
        <f t="shared" si="10"/>
        <v>205.2778545096966</v>
      </c>
      <c r="CC46" s="62">
        <f t="shared" si="11"/>
        <v>498.61118784302994</v>
      </c>
      <c r="CD46" s="62">
        <f ca="1">AVERAGE(OFFSET($CC$3,0,0,'Données projet'!$E$12+1,1))-AVERAGE(OFFSET($H$3,0,0,'Données projet'!$E$12+1,1))</f>
        <v>298.18906674058809</v>
      </c>
      <c r="CE46" s="62">
        <f t="shared" si="40"/>
        <v>154.08406475869634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5.6</v>
      </c>
      <c r="N47" s="14">
        <f>IF('Données projet'!$A$36&gt;35,N46+M47-V46,IF(A47&lt;'Données projet'!$A$36,$K$205^A47,IF(A47='Données projet'!$A$36,'Données projet'!$B$36,N46+M47-V46)))</f>
        <v>101.39999999999999</v>
      </c>
      <c r="O47" s="14">
        <f>N47*VLOOKUP('Données projet'!$B$9,Paramètres!$A$1:$I$89,3,0)*VLOOKUP('Données projet'!$B$9,Paramètres!$A$1:$I$89,5,0)</f>
        <v>91.746719999999982</v>
      </c>
      <c r="P47" s="14">
        <f t="shared" si="33"/>
        <v>24.986019358738364</v>
      </c>
      <c r="Q47" s="22">
        <f t="shared" si="53"/>
        <v>203.30952104980258</v>
      </c>
      <c r="R47" s="62">
        <f t="shared" si="0"/>
        <v>496.6428543831359</v>
      </c>
      <c r="S47" s="62">
        <f ca="1">AVERAGE(OFFSET($R$3,0,0,'Données projet'!$E$9+1,1))-AVERAGE(OFFSET($H$3,0,0,'Données projet'!$E$9+1,1))</f>
        <v>281.409397347842</v>
      </c>
      <c r="T47" s="62">
        <f t="shared" si="34"/>
        <v>146.70159365068315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102.81959999999999</v>
      </c>
      <c r="AK47" s="14">
        <f t="shared" si="35"/>
        <v>27.632637448562328</v>
      </c>
      <c r="AL47" s="22">
        <f t="shared" si="4"/>
        <v>227.20431355624603</v>
      </c>
      <c r="AM47" s="62">
        <f t="shared" si="5"/>
        <v>520.53764688957938</v>
      </c>
      <c r="AN47" s="62">
        <f ca="1">AVERAGE(OFFSET($AM$3,0,0,'Données projet'!$E$10+1,1))-AVERAGE(OFFSET($H$3,0,0,'Données projet'!$E$10+1,1))</f>
        <v>310.75846525561843</v>
      </c>
      <c r="AO47" s="62">
        <f t="shared" si="36"/>
        <v>159.6134369231965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5.4</v>
      </c>
      <c r="BD47" s="13">
        <f>IF('Données projet'!$A$88&gt;35,BD46+BC47-BL46,IF(A47&lt;'Données projet'!$A$88,$BA$205^A47,IF(A47='Données projet'!$A$88,'Données projet'!$B$88,BD46+BC47-BL46)))</f>
        <v>74.600000000000009</v>
      </c>
      <c r="BE47" s="14">
        <f>BD47*VLOOKUP('Données projet'!$B$11,Paramètres!$A$1:$I$89,3,0)*VLOOKUP('Données projet'!$B$11,Paramètres!$A$1:$I$89,5,0)</f>
        <v>64.006800000000013</v>
      </c>
      <c r="BF47" s="14">
        <f t="shared" si="37"/>
        <v>18.177470996501786</v>
      </c>
      <c r="BG47" s="22">
        <f t="shared" si="7"/>
        <v>143.13760531890728</v>
      </c>
      <c r="BH47" s="62">
        <f t="shared" si="8"/>
        <v>436.47093865224059</v>
      </c>
      <c r="BI47" s="62">
        <f ca="1">AVERAGE(OFFSET($BH$3,0,0,'Données projet'!$E$11+1,1))-AVERAGE(OFFSET($H$3,0,0,'Données projet'!$E$11+1,1))</f>
        <v>260.42009273498576</v>
      </c>
      <c r="BJ47" s="62">
        <f t="shared" si="38"/>
        <v>87.994087874724983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5.6</v>
      </c>
      <c r="BY47" s="13">
        <f>IF('Données projet'!$A$114&gt;35,BY46+BX47-CG46,IF(A47&lt;'Données projet'!$A$114,$BV$205^A47,IF(A47='Données projet'!$A$114,'Données projet'!$B$114,BY46+BX47-CG46)))</f>
        <v>101.39999999999999</v>
      </c>
      <c r="BZ47" s="14">
        <f>BY47*VLOOKUP('Données projet'!$B$12,Paramètres!$A$1:$I$89,3,0)*VLOOKUP('Données projet'!$B$12,Paramètres!$A$1:$I$89,5,0)</f>
        <v>98.074079999999995</v>
      </c>
      <c r="CA47" s="14">
        <f t="shared" si="39"/>
        <v>26.502655653208453</v>
      </c>
      <c r="CB47" s="22">
        <f t="shared" si="10"/>
        <v>216.97114792933803</v>
      </c>
      <c r="CC47" s="62">
        <f t="shared" si="11"/>
        <v>510.30448126267135</v>
      </c>
      <c r="CD47" s="62">
        <f ca="1">AVERAGE(OFFSET($CC$3,0,0,'Données projet'!$E$12+1,1))-AVERAGE(OFFSET($H$3,0,0,'Données projet'!$E$12+1,1))</f>
        <v>298.18906674058809</v>
      </c>
      <c r="CE47" s="62">
        <f t="shared" si="40"/>
        <v>154.08406475869634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107</v>
      </c>
      <c r="L48" s="13">
        <f>VLOOKUP(A48,'Données projet'!$A$35:$I$55,9,0)</f>
        <v>5.6</v>
      </c>
      <c r="M48" s="13">
        <f t="array" ref="M48">INDEX(L:L,MIN(IF(ISNUMBER(L48:L244),ROW(L48:L244),"")))</f>
        <v>5.6</v>
      </c>
      <c r="N48" s="14">
        <f>IF('Données projet'!$A$36&gt;35,N47+M48-V47,IF(A48&lt;'Données projet'!$A$36,$K$205^A48,IF(A48='Données projet'!$A$36,'Données projet'!$B$36,N47+M48-V47)))</f>
        <v>106.99999999999999</v>
      </c>
      <c r="O48" s="14">
        <f>N48*VLOOKUP('Données projet'!$B$9,Paramètres!$A$1:$I$89,3,0)*VLOOKUP('Données projet'!$B$9,Paramètres!$A$1:$I$89,5,0)</f>
        <v>96.81359999999998</v>
      </c>
      <c r="P48" s="14">
        <f t="shared" si="33"/>
        <v>26.201456938925315</v>
      </c>
      <c r="Q48" s="22">
        <f t="shared" si="53"/>
        <v>214.25122416862823</v>
      </c>
      <c r="R48" s="62">
        <f t="shared" si="0"/>
        <v>507.58455750196151</v>
      </c>
      <c r="S48" s="62">
        <f ca="1">AVERAGE(OFFSET($R$3,0,0,'Données projet'!$E$9+1,1))-AVERAGE(OFFSET($H$3,0,0,'Données projet'!$E$9+1,1))</f>
        <v>281.409397347842</v>
      </c>
      <c r="T48" s="62">
        <f t="shared" si="34"/>
        <v>146.70159365068315</v>
      </c>
      <c r="U48" s="16">
        <f>IF(ISNA(VLOOKUP(A48,'Données projet'!$A$35:$I$55,3,0)),0,VLOOKUP(A48,'Données projet'!$A$35:$I$55,3,0))</f>
        <v>5</v>
      </c>
      <c r="V48" s="16">
        <f>IF(ISNA(VLOOKUP(A48,'Données projet'!$A$35:$I$55,4,0)),0,VLOOKUP(A48,'Données projet'!$A$35:$I$55,4,0))</f>
        <v>14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108.498</v>
      </c>
      <c r="AK48" s="14">
        <f t="shared" si="35"/>
        <v>28.976818989145283</v>
      </c>
      <c r="AL48" s="22">
        <f t="shared" si="4"/>
        <v>239.43530973942802</v>
      </c>
      <c r="AM48" s="62">
        <f t="shared" si="5"/>
        <v>532.76864307276128</v>
      </c>
      <c r="AN48" s="62">
        <f ca="1">AVERAGE(OFFSET($AM$3,0,0,'Données projet'!$E$10+1,1))-AVERAGE(OFFSET($H$3,0,0,'Données projet'!$E$10+1,1))</f>
        <v>310.75846525561843</v>
      </c>
      <c r="AO48" s="62">
        <f t="shared" si="36"/>
        <v>159.6134369231965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80</v>
      </c>
      <c r="BB48" s="13">
        <f>VLOOKUP(A48,'Données projet'!$A$87:$I$107,9,0)</f>
        <v>5.4</v>
      </c>
      <c r="BC48" s="13">
        <f t="array" ref="BC48">INDEX(BB:BB,MIN(IF(ISNUMBER(BB48:BB244),ROW(BB48:BB244),"")))</f>
        <v>5.4</v>
      </c>
      <c r="BD48" s="13">
        <f>IF('Données projet'!$A$88&gt;35,BD47+BC48-BL47,IF(A48&lt;'Données projet'!$A$88,$BA$205^A48,IF(A48='Données projet'!$A$88,'Données projet'!$B$88,BD47+BC48-BL47)))</f>
        <v>80.000000000000014</v>
      </c>
      <c r="BE48" s="14">
        <f>BD48*VLOOKUP('Données projet'!$B$11,Paramètres!$A$1:$I$89,3,0)*VLOOKUP('Données projet'!$B$11,Paramètres!$A$1:$I$89,5,0)</f>
        <v>68.640000000000029</v>
      </c>
      <c r="BF48" s="14">
        <f t="shared" si="37"/>
        <v>19.335336956640216</v>
      </c>
      <c r="BG48" s="22">
        <f t="shared" si="7"/>
        <v>153.22371186614842</v>
      </c>
      <c r="BH48" s="62">
        <f t="shared" si="8"/>
        <v>446.55704519948176</v>
      </c>
      <c r="BI48" s="62">
        <f ca="1">AVERAGE(OFFSET($BH$3,0,0,'Données projet'!$E$11+1,1))-AVERAGE(OFFSET($H$3,0,0,'Données projet'!$E$11+1,1))</f>
        <v>260.42009273498576</v>
      </c>
      <c r="BJ48" s="62">
        <f t="shared" si="38"/>
        <v>87.994087874724983</v>
      </c>
      <c r="BK48" s="16">
        <f>IF(ISNA(VLOOKUP(A48,'Données projet'!$A$87:$I$107,3,0)),0,VLOOKUP(A48,'Données projet'!$A$87:$I$107,3,0))</f>
        <v>4</v>
      </c>
      <c r="BL48" s="16">
        <f>IF(ISNA(VLOOKUP(A48,'Données projet'!$A$87:$I$107,4,0)),0,VLOOKUP(A48,'Données projet'!$A$87:$I$107,4,0))</f>
        <v>14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107</v>
      </c>
      <c r="BW48" s="13">
        <f>VLOOKUP(A48,'Données projet'!$A$113:$I$133,9,0)</f>
        <v>5.6</v>
      </c>
      <c r="BX48" s="13">
        <f t="array" ref="BX48">INDEX(BW:BW,MIN(IF(ISNUMBER(BW48:BW244),ROW(BW48:BW244),"")))</f>
        <v>5.6</v>
      </c>
      <c r="BY48" s="13">
        <f>IF('Données projet'!$A$114&gt;35,BY47+BX48-CG47,IF(A48&lt;'Données projet'!$A$114,$BV$205^A48,IF(A48='Données projet'!$A$114,'Données projet'!$B$114,BY47+BX48-CG47)))</f>
        <v>106.99999999999999</v>
      </c>
      <c r="BZ48" s="14">
        <f>BY48*VLOOKUP('Données projet'!$B$12,Paramètres!$A$1:$I$89,3,0)*VLOOKUP('Données projet'!$B$12,Paramètres!$A$1:$I$89,5,0)</f>
        <v>103.49039999999998</v>
      </c>
      <c r="CA48" s="14">
        <f t="shared" si="39"/>
        <v>27.791869560921153</v>
      </c>
      <c r="CB48" s="22">
        <f t="shared" si="10"/>
        <v>228.64995281860425</v>
      </c>
      <c r="CC48" s="62">
        <f t="shared" si="11"/>
        <v>521.98328615193759</v>
      </c>
      <c r="CD48" s="62">
        <f ca="1">AVERAGE(OFFSET($CC$3,0,0,'Données projet'!$E$12+1,1))-AVERAGE(OFFSET($H$3,0,0,'Données projet'!$E$12+1,1))</f>
        <v>298.18906674058809</v>
      </c>
      <c r="CE48" s="62">
        <f t="shared" si="40"/>
        <v>154.08406475869634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14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5.6</v>
      </c>
      <c r="N49" s="14">
        <f>IF('Données projet'!$A$36&gt;35,N48+M49-V48,IF(A49&lt;'Données projet'!$A$36,$K$205^A49,IF(A49='Données projet'!$A$36,'Données projet'!$B$36,N48+M49-V48)))</f>
        <v>98.59999999999998</v>
      </c>
      <c r="O49" s="14">
        <f>N49*VLOOKUP('Données projet'!$B$9,Paramètres!$A$1:$I$89,3,0)*VLOOKUP('Données projet'!$B$9,Paramètres!$A$1:$I$89,5,0)</f>
        <v>89.213279999999969</v>
      </c>
      <c r="P49" s="14">
        <f t="shared" si="33"/>
        <v>24.375390230293544</v>
      </c>
      <c r="Q49" s="22">
        <f t="shared" si="53"/>
        <v>197.83360065109454</v>
      </c>
      <c r="R49" s="62">
        <f t="shared" si="0"/>
        <v>491.16693398442783</v>
      </c>
      <c r="S49" s="62">
        <f ca="1">AVERAGE(OFFSET($R$3,0,0,'Données projet'!$E$9+1,1))-AVERAGE(OFFSET($H$3,0,0,'Données projet'!$E$9+1,1))</f>
        <v>281.409397347842</v>
      </c>
      <c r="T49" s="62">
        <f t="shared" si="34"/>
        <v>146.70159365068315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99.980399999999989</v>
      </c>
      <c r="AK49" s="14">
        <f t="shared" si="35"/>
        <v>26.957328065359373</v>
      </c>
      <c r="AL49" s="22">
        <f t="shared" si="4"/>
        <v>221.08320971383421</v>
      </c>
      <c r="AM49" s="62">
        <f t="shared" si="5"/>
        <v>514.41654304716758</v>
      </c>
      <c r="AN49" s="62">
        <f ca="1">AVERAGE(OFFSET($AM$3,0,0,'Données projet'!$E$10+1,1))-AVERAGE(OFFSET($H$3,0,0,'Données projet'!$E$10+1,1))</f>
        <v>310.75846525561843</v>
      </c>
      <c r="AO49" s="62">
        <f t="shared" si="36"/>
        <v>159.6134369231965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5.6</v>
      </c>
      <c r="BD49" s="13">
        <f>IF('Données projet'!$A$88&gt;35,BD48+BC49-BL48,IF(A49&lt;'Données projet'!$A$88,$BA$205^A49,IF(A49='Données projet'!$A$88,'Données projet'!$B$88,BD48+BC49-BL48)))</f>
        <v>71.600000000000009</v>
      </c>
      <c r="BE49" s="14">
        <f>BD49*VLOOKUP('Données projet'!$B$11,Paramètres!$A$1:$I$89,3,0)*VLOOKUP('Données projet'!$B$11,Paramètres!$A$1:$I$89,5,0)</f>
        <v>61.432800000000015</v>
      </c>
      <c r="BF49" s="14">
        <f t="shared" si="37"/>
        <v>17.53002675470421</v>
      </c>
      <c r="BG49" s="22">
        <f t="shared" si="7"/>
        <v>137.52692326444318</v>
      </c>
      <c r="BH49" s="62">
        <f t="shared" si="8"/>
        <v>430.86025659777647</v>
      </c>
      <c r="BI49" s="62">
        <f ca="1">AVERAGE(OFFSET($BH$3,0,0,'Données projet'!$E$11+1,1))-AVERAGE(OFFSET($H$3,0,0,'Données projet'!$E$11+1,1))</f>
        <v>260.42009273498576</v>
      </c>
      <c r="BJ49" s="62">
        <f t="shared" si="38"/>
        <v>87.994087874724983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5.6</v>
      </c>
      <c r="BY49" s="13">
        <f>IF('Données projet'!$A$114&gt;35,BY48+BX49-CG48,IF(A49&lt;'Données projet'!$A$114,$BV$205^A49,IF(A49='Données projet'!$A$114,'Données projet'!$B$114,BY48+BX49-CG48)))</f>
        <v>98.59999999999998</v>
      </c>
      <c r="BZ49" s="14">
        <f>BY49*VLOOKUP('Données projet'!$B$12,Paramètres!$A$1:$I$89,3,0)*VLOOKUP('Données projet'!$B$12,Paramètres!$A$1:$I$89,5,0)</f>
        <v>95.365919999999974</v>
      </c>
      <c r="CA49" s="14">
        <f t="shared" si="39"/>
        <v>25.854961705219438</v>
      </c>
      <c r="CB49" s="22">
        <f t="shared" si="10"/>
        <v>211.12636896992379</v>
      </c>
      <c r="CC49" s="62">
        <f t="shared" si="11"/>
        <v>504.45970230325713</v>
      </c>
      <c r="CD49" s="62">
        <f ca="1">AVERAGE(OFFSET($CC$3,0,0,'Données projet'!$E$12+1,1))-AVERAGE(OFFSET($H$3,0,0,'Données projet'!$E$12+1,1))</f>
        <v>298.18906674058809</v>
      </c>
      <c r="CE49" s="62">
        <f t="shared" si="40"/>
        <v>154.08406475869634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5.6</v>
      </c>
      <c r="N50" s="14">
        <f>IF('Données projet'!$A$36&gt;35,N49+M50-V49,IF(A50&lt;'Données projet'!$A$36,$K$205^A50,IF(A50='Données projet'!$A$36,'Données projet'!$B$36,N49+M50-V49)))</f>
        <v>104.19999999999997</v>
      </c>
      <c r="O50" s="14">
        <f>N50*VLOOKUP('Données projet'!$B$9,Paramètres!$A$1:$I$89,3,0)*VLOOKUP('Données projet'!$B$9,Paramètres!$A$1:$I$89,5,0)</f>
        <v>94.280159999999967</v>
      </c>
      <c r="P50" s="14">
        <f t="shared" si="33"/>
        <v>25.594688689992932</v>
      </c>
      <c r="Q50" s="22">
        <f t="shared" si="53"/>
        <v>208.78202813507096</v>
      </c>
      <c r="R50" s="62">
        <f t="shared" si="0"/>
        <v>502.11536146840427</v>
      </c>
      <c r="S50" s="62">
        <f ca="1">AVERAGE(OFFSET($R$3,0,0,'Données projet'!$E$9+1,1))-AVERAGE(OFFSET($H$3,0,0,'Données projet'!$E$9+1,1))</f>
        <v>281.409397347842</v>
      </c>
      <c r="T50" s="62">
        <f t="shared" si="34"/>
        <v>146.70159365068315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105.65879999999999</v>
      </c>
      <c r="AK50" s="14">
        <f t="shared" si="35"/>
        <v>28.305779445097851</v>
      </c>
      <c r="AL50" s="22">
        <f t="shared" si="4"/>
        <v>233.32164253354537</v>
      </c>
      <c r="AM50" s="62">
        <f t="shared" si="5"/>
        <v>526.65497586687866</v>
      </c>
      <c r="AN50" s="62">
        <f ca="1">AVERAGE(OFFSET($AM$3,0,0,'Données projet'!$E$10+1,1))-AVERAGE(OFFSET($H$3,0,0,'Données projet'!$E$10+1,1))</f>
        <v>310.75846525561843</v>
      </c>
      <c r="AO50" s="62">
        <f t="shared" si="36"/>
        <v>159.6134369231965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5.6</v>
      </c>
      <c r="BD50" s="13">
        <f>IF('Données projet'!$A$88&gt;35,BD49+BC50-BL49,IF(A50&lt;'Données projet'!$A$88,$BA$205^A50,IF(A50='Données projet'!$A$88,'Données projet'!$B$88,BD49+BC50-BL49)))</f>
        <v>77.2</v>
      </c>
      <c r="BE50" s="14">
        <f>BD50*VLOOKUP('Données projet'!$B$11,Paramètres!$A$1:$I$89,3,0)*VLOOKUP('Données projet'!$B$11,Paramètres!$A$1:$I$89,5,0)</f>
        <v>66.237600000000015</v>
      </c>
      <c r="BF50" s="14">
        <f t="shared" si="37"/>
        <v>18.736138106861404</v>
      </c>
      <c r="BG50" s="22">
        <f t="shared" si="7"/>
        <v>147.99592720278363</v>
      </c>
      <c r="BH50" s="62">
        <f t="shared" si="8"/>
        <v>441.32926053611698</v>
      </c>
      <c r="BI50" s="62">
        <f ca="1">AVERAGE(OFFSET($BH$3,0,0,'Données projet'!$E$11+1,1))-AVERAGE(OFFSET($H$3,0,0,'Données projet'!$E$11+1,1))</f>
        <v>260.42009273498576</v>
      </c>
      <c r="BJ50" s="62">
        <f t="shared" si="38"/>
        <v>87.994087874724983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5.6</v>
      </c>
      <c r="BY50" s="13">
        <f>IF('Données projet'!$A$114&gt;35,BY49+BX50-CG49,IF(A50&lt;'Données projet'!$A$114,$BV$205^A50,IF(A50='Données projet'!$A$114,'Données projet'!$B$114,BY49+BX50-CG49)))</f>
        <v>104.19999999999997</v>
      </c>
      <c r="BZ50" s="14">
        <f>BY50*VLOOKUP('Données projet'!$B$12,Paramètres!$A$1:$I$89,3,0)*VLOOKUP('Données projet'!$B$12,Paramètres!$A$1:$I$89,5,0)</f>
        <v>100.78223999999997</v>
      </c>
      <c r="CA50" s="14">
        <f t="shared" si="39"/>
        <v>27.148270845500655</v>
      </c>
      <c r="CB50" s="22">
        <f t="shared" si="10"/>
        <v>222.81230638924691</v>
      </c>
      <c r="CC50" s="62">
        <f t="shared" si="11"/>
        <v>516.1456397225802</v>
      </c>
      <c r="CD50" s="62">
        <f ca="1">AVERAGE(OFFSET($CC$3,0,0,'Données projet'!$E$12+1,1))-AVERAGE(OFFSET($H$3,0,0,'Données projet'!$E$12+1,1))</f>
        <v>298.18906674058809</v>
      </c>
      <c r="CE50" s="62">
        <f t="shared" si="40"/>
        <v>154.08406475869634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5.6</v>
      </c>
      <c r="N51" s="14">
        <f>IF('Données projet'!$A$36&gt;35,N50+M51-V50,IF(A51&lt;'Données projet'!$A$36,$K$205^A51,IF(A51='Données projet'!$A$36,'Données projet'!$B$36,N50+M51-V50)))</f>
        <v>109.79999999999997</v>
      </c>
      <c r="O51" s="14">
        <f>N51*VLOOKUP('Données projet'!$B$9,Paramètres!$A$1:$I$89,3,0)*VLOOKUP('Données projet'!$B$9,Paramètres!$A$1:$I$89,5,0)</f>
        <v>99.347039999999964</v>
      </c>
      <c r="P51" s="14">
        <f t="shared" si="33"/>
        <v>26.806379572460035</v>
      </c>
      <c r="Q51" s="22">
        <f t="shared" si="53"/>
        <v>219.71720575536781</v>
      </c>
      <c r="R51" s="62">
        <f t="shared" si="0"/>
        <v>513.05053908870116</v>
      </c>
      <c r="S51" s="62">
        <f ca="1">AVERAGE(OFFSET($R$3,0,0,'Données projet'!$E$9+1,1))-AVERAGE(OFFSET($H$3,0,0,'Données projet'!$E$9+1,1))</f>
        <v>281.409397347842</v>
      </c>
      <c r="T51" s="62">
        <f t="shared" si="34"/>
        <v>146.70159365068315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111.33719999999997</v>
      </c>
      <c r="AK51" s="14">
        <f t="shared" si="35"/>
        <v>29.645817422905317</v>
      </c>
      <c r="AL51" s="22">
        <f t="shared" si="4"/>
        <v>245.54542201156005</v>
      </c>
      <c r="AM51" s="62">
        <f t="shared" si="5"/>
        <v>538.87875534489331</v>
      </c>
      <c r="AN51" s="62">
        <f ca="1">AVERAGE(OFFSET($AM$3,0,0,'Données projet'!$E$10+1,1))-AVERAGE(OFFSET($H$3,0,0,'Données projet'!$E$10+1,1))</f>
        <v>310.75846525561843</v>
      </c>
      <c r="AO51" s="62">
        <f t="shared" si="36"/>
        <v>159.6134369231965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5.6</v>
      </c>
      <c r="BD51" s="13">
        <f>IF('Données projet'!$A$88&gt;35,BD50+BC51-BL50,IF(A51&lt;'Données projet'!$A$88,$BA$205^A51,IF(A51='Données projet'!$A$88,'Données projet'!$B$88,BD50+BC51-BL50)))</f>
        <v>82.8</v>
      </c>
      <c r="BE51" s="14">
        <f>BD51*VLOOKUP('Données projet'!$B$11,Paramètres!$A$1:$I$89,3,0)*VLOOKUP('Données projet'!$B$11,Paramètres!$A$1:$I$89,5,0)</f>
        <v>71.042400000000001</v>
      </c>
      <c r="BF51" s="14">
        <f t="shared" si="37"/>
        <v>19.932099110622822</v>
      </c>
      <c r="BG51" s="22">
        <f t="shared" si="7"/>
        <v>158.44725261766806</v>
      </c>
      <c r="BH51" s="62">
        <f t="shared" si="8"/>
        <v>451.7805859510014</v>
      </c>
      <c r="BI51" s="62">
        <f ca="1">AVERAGE(OFFSET($BH$3,0,0,'Données projet'!$E$11+1,1))-AVERAGE(OFFSET($H$3,0,0,'Données projet'!$E$11+1,1))</f>
        <v>260.42009273498576</v>
      </c>
      <c r="BJ51" s="62">
        <f t="shared" si="38"/>
        <v>87.994087874724983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5.6</v>
      </c>
      <c r="BY51" s="13">
        <f>IF('Données projet'!$A$114&gt;35,BY50+BX51-CG50,IF(A51&lt;'Données projet'!$A$114,$BV$205^A51,IF(A51='Données projet'!$A$114,'Données projet'!$B$114,BY50+BX51-CG50)))</f>
        <v>109.79999999999997</v>
      </c>
      <c r="BZ51" s="14">
        <f>BY51*VLOOKUP('Données projet'!$B$12,Paramètres!$A$1:$I$89,3,0)*VLOOKUP('Données projet'!$B$12,Paramètres!$A$1:$I$89,5,0)</f>
        <v>106.19855999999997</v>
      </c>
      <c r="CA51" s="14">
        <f t="shared" si="39"/>
        <v>28.433510633203252</v>
      </c>
      <c r="CB51" s="22">
        <f t="shared" si="10"/>
        <v>234.48418968616227</v>
      </c>
      <c r="CC51" s="62">
        <f t="shared" si="11"/>
        <v>527.81752301949564</v>
      </c>
      <c r="CD51" s="62">
        <f ca="1">AVERAGE(OFFSET($CC$3,0,0,'Données projet'!$E$12+1,1))-AVERAGE(OFFSET($H$3,0,0,'Données projet'!$E$12+1,1))</f>
        <v>298.18906674058809</v>
      </c>
      <c r="CE51" s="62">
        <f t="shared" si="40"/>
        <v>154.08406475869634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5.6</v>
      </c>
      <c r="N52" s="14">
        <f>IF('Données projet'!$A$36&gt;35,N51+M52-V51,IF(A52&lt;'Données projet'!$A$36,$K$205^A52,IF(A52='Données projet'!$A$36,'Données projet'!$B$36,N51+M52-V51)))</f>
        <v>115.39999999999996</v>
      </c>
      <c r="O52" s="14">
        <f>N52*VLOOKUP('Données projet'!$B$9,Paramètres!$A$1:$I$89,3,0)*VLOOKUP('Données projet'!$B$9,Paramètres!$A$1:$I$89,5,0)</f>
        <v>104.41391999999996</v>
      </c>
      <c r="P52" s="14">
        <f t="shared" si="33"/>
        <v>28.010895142032854</v>
      </c>
      <c r="Q52" s="22">
        <f t="shared" si="53"/>
        <v>230.63988637237381</v>
      </c>
      <c r="R52" s="62">
        <f t="shared" si="0"/>
        <v>523.97321970570715</v>
      </c>
      <c r="S52" s="62">
        <f ca="1">AVERAGE(OFFSET($R$3,0,0,'Données projet'!$E$9+1,1))-AVERAGE(OFFSET($H$3,0,0,'Données projet'!$E$9+1,1))</f>
        <v>281.409397347842</v>
      </c>
      <c r="T52" s="62">
        <f t="shared" si="34"/>
        <v>146.70159365068315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117.01559999999996</v>
      </c>
      <c r="AK52" s="14">
        <f t="shared" si="35"/>
        <v>30.977920050269788</v>
      </c>
      <c r="AL52" s="22">
        <f t="shared" si="4"/>
        <v>257.7553807542198</v>
      </c>
      <c r="AM52" s="62">
        <f t="shared" si="5"/>
        <v>551.08871408755317</v>
      </c>
      <c r="AN52" s="62">
        <f ca="1">AVERAGE(OFFSET($AM$3,0,0,'Données projet'!$E$10+1,1))-AVERAGE(OFFSET($H$3,0,0,'Données projet'!$E$10+1,1))</f>
        <v>310.75846525561843</v>
      </c>
      <c r="AO52" s="62">
        <f t="shared" si="36"/>
        <v>159.6134369231965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5.6</v>
      </c>
      <c r="BD52" s="13">
        <f>IF('Données projet'!$A$88&gt;35,BD51+BC52-BL51,IF(A52&lt;'Données projet'!$A$88,$BA$205^A52,IF(A52='Données projet'!$A$88,'Données projet'!$B$88,BD51+BC52-BL51)))</f>
        <v>88.399999999999991</v>
      </c>
      <c r="BE52" s="14">
        <f>BD52*VLOOKUP('Données projet'!$B$11,Paramètres!$A$1:$I$89,3,0)*VLOOKUP('Données projet'!$B$11,Paramètres!$A$1:$I$89,5,0)</f>
        <v>75.847200000000001</v>
      </c>
      <c r="BF52" s="14">
        <f t="shared" si="37"/>
        <v>21.11867436746244</v>
      </c>
      <c r="BG52" s="22">
        <f t="shared" si="7"/>
        <v>168.8822311899971</v>
      </c>
      <c r="BH52" s="62">
        <f t="shared" si="8"/>
        <v>462.21556452333039</v>
      </c>
      <c r="BI52" s="62">
        <f ca="1">AVERAGE(OFFSET($BH$3,0,0,'Données projet'!$E$11+1,1))-AVERAGE(OFFSET($H$3,0,0,'Données projet'!$E$11+1,1))</f>
        <v>260.42009273498576</v>
      </c>
      <c r="BJ52" s="62">
        <f t="shared" si="38"/>
        <v>87.994087874724983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5.6</v>
      </c>
      <c r="BY52" s="13">
        <f>IF('Données projet'!$A$114&gt;35,BY51+BX52-CG51,IF(A52&lt;'Données projet'!$A$114,$BV$205^A52,IF(A52='Données projet'!$A$114,'Données projet'!$B$114,BY51+BX52-CG51)))</f>
        <v>115.39999999999996</v>
      </c>
      <c r="BZ52" s="14">
        <f>BY52*VLOOKUP('Données projet'!$B$12,Paramètres!$A$1:$I$89,3,0)*VLOOKUP('Données projet'!$B$12,Paramètres!$A$1:$I$89,5,0)</f>
        <v>111.61487999999996</v>
      </c>
      <c r="CA52" s="14">
        <f t="shared" si="39"/>
        <v>29.711139570849625</v>
      </c>
      <c r="CB52" s="22">
        <f t="shared" si="10"/>
        <v>246.14281741922969</v>
      </c>
      <c r="CC52" s="62">
        <f t="shared" si="11"/>
        <v>539.47615075256294</v>
      </c>
      <c r="CD52" s="62">
        <f ca="1">AVERAGE(OFFSET($CC$3,0,0,'Données projet'!$E$12+1,1))-AVERAGE(OFFSET($H$3,0,0,'Données projet'!$E$12+1,1))</f>
        <v>298.18906674058809</v>
      </c>
      <c r="CE52" s="62">
        <f t="shared" si="40"/>
        <v>154.08406475869634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121</v>
      </c>
      <c r="L53" s="13">
        <f>VLOOKUP(A53,'Données projet'!$A$35:$I$55,9,0)</f>
        <v>5.6</v>
      </c>
      <c r="M53" s="13">
        <f t="array" ref="M53">INDEX(L:L,MIN(IF(ISNUMBER(L53:L249),ROW(L53:L249),"")))</f>
        <v>5.6</v>
      </c>
      <c r="N53" s="14">
        <f>IF('Données projet'!$A$36&gt;35,N52+M53-V52,IF(A53&lt;'Données projet'!$A$36,$K$205^A53,IF(A53='Données projet'!$A$36,'Données projet'!$B$36,N52+M53-V52)))</f>
        <v>120.99999999999996</v>
      </c>
      <c r="O53" s="14">
        <f>N53*VLOOKUP('Données projet'!$B$9,Paramètres!$A$1:$I$89,3,0)*VLOOKUP('Données projet'!$B$9,Paramètres!$A$1:$I$89,5,0)</f>
        <v>109.48079999999995</v>
      </c>
      <c r="P53" s="14">
        <f t="shared" si="33"/>
        <v>29.208623339903898</v>
      </c>
      <c r="Q53" s="22">
        <f t="shared" si="53"/>
        <v>241.55074565033252</v>
      </c>
      <c r="R53" s="62">
        <f t="shared" si="0"/>
        <v>534.88407898366586</v>
      </c>
      <c r="S53" s="62">
        <f ca="1">AVERAGE(OFFSET($R$3,0,0,'Données projet'!$E$9+1,1))-AVERAGE(OFFSET($H$3,0,0,'Données projet'!$E$9+1,1))</f>
        <v>281.409397347842</v>
      </c>
      <c r="T53" s="62">
        <f t="shared" si="34"/>
        <v>146.70159365068315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14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122.69399999999997</v>
      </c>
      <c r="AK53" s="14">
        <f t="shared" si="35"/>
        <v>32.302516360650685</v>
      </c>
      <c r="AL53" s="22">
        <f t="shared" si="4"/>
        <v>269.95226599479992</v>
      </c>
      <c r="AM53" s="62">
        <f t="shared" si="5"/>
        <v>563.28559932813323</v>
      </c>
      <c r="AN53" s="62">
        <f ca="1">AVERAGE(OFFSET($AM$3,0,0,'Données projet'!$E$10+1,1))-AVERAGE(OFFSET($H$3,0,0,'Données projet'!$E$10+1,1))</f>
        <v>310.75846525561843</v>
      </c>
      <c r="AO53" s="62">
        <f t="shared" si="36"/>
        <v>159.6134369231965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94</v>
      </c>
      <c r="BB53" s="13">
        <f>VLOOKUP(A53,'Données projet'!$A$87:$I$107,9,0)</f>
        <v>5.6</v>
      </c>
      <c r="BC53" s="13">
        <f t="array" ref="BC53">INDEX(BB:BB,MIN(IF(ISNUMBER(BB53:BB249),ROW(BB53:BB249),"")))</f>
        <v>5.6</v>
      </c>
      <c r="BD53" s="13">
        <f>IF('Données projet'!$A$88&gt;35,BD52+BC53-BL52,IF(A53&lt;'Données projet'!$A$88,$BA$205^A53,IF(A53='Données projet'!$A$88,'Données projet'!$B$88,BD52+BC53-BL52)))</f>
        <v>93.999999999999986</v>
      </c>
      <c r="BE53" s="14">
        <f>BD53*VLOOKUP('Données projet'!$B$11,Paramètres!$A$1:$I$89,3,0)*VLOOKUP('Données projet'!$B$11,Paramètres!$A$1:$I$89,5,0)</f>
        <v>80.652000000000001</v>
      </c>
      <c r="BF53" s="14">
        <f t="shared" si="37"/>
        <v>22.296526130116245</v>
      </c>
      <c r="BG53" s="22">
        <f t="shared" si="7"/>
        <v>179.3020163432858</v>
      </c>
      <c r="BH53" s="62">
        <f t="shared" si="8"/>
        <v>472.63534967661911</v>
      </c>
      <c r="BI53" s="62">
        <f ca="1">AVERAGE(OFFSET($BH$3,0,0,'Données projet'!$E$11+1,1))-AVERAGE(OFFSET($H$3,0,0,'Données projet'!$E$11+1,1))</f>
        <v>260.42009273498576</v>
      </c>
      <c r="BJ53" s="62">
        <f t="shared" si="38"/>
        <v>87.994087874724983</v>
      </c>
      <c r="BK53" s="16">
        <f>IF(ISNA(VLOOKUP(A53,'Données projet'!$A$87:$I$107,3,0)),0,VLOOKUP(A53,'Données projet'!$A$87:$I$107,3,0))</f>
        <v>5</v>
      </c>
      <c r="BL53" s="16">
        <f>IF(ISNA(VLOOKUP(A53,'Données projet'!$A$87:$I$107,4,0)),0,VLOOKUP(A53,'Données projet'!$A$87:$I$107,4,0))</f>
        <v>14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121</v>
      </c>
      <c r="BW53" s="13">
        <f>VLOOKUP(A53,'Données projet'!$A$113:$I$133,9,0)</f>
        <v>5.6</v>
      </c>
      <c r="BX53" s="13">
        <f t="array" ref="BX53">INDEX(BW:BW,MIN(IF(ISNUMBER(BW53:BW249),ROW(BW53:BW249),"")))</f>
        <v>5.6</v>
      </c>
      <c r="BY53" s="13">
        <f>IF('Données projet'!$A$114&gt;35,BY52+BX53-CG52,IF(A53&lt;'Données projet'!$A$114,$BV$205^A53,IF(A53='Données projet'!$A$114,'Données projet'!$B$114,BY52+BX53-CG52)))</f>
        <v>120.99999999999996</v>
      </c>
      <c r="BZ53" s="14">
        <f>BY53*VLOOKUP('Données projet'!$B$12,Paramètres!$A$1:$I$89,3,0)*VLOOKUP('Données projet'!$B$12,Paramètres!$A$1:$I$89,5,0)</f>
        <v>117.03119999999996</v>
      </c>
      <c r="CA53" s="14">
        <f t="shared" si="39"/>
        <v>30.981569147428527</v>
      </c>
      <c r="CB53" s="22">
        <f t="shared" si="10"/>
        <v>257.78890626510457</v>
      </c>
      <c r="CC53" s="62">
        <f t="shared" si="11"/>
        <v>551.12223959843789</v>
      </c>
      <c r="CD53" s="62">
        <f ca="1">AVERAGE(OFFSET($CC$3,0,0,'Données projet'!$E$12+1,1))-AVERAGE(OFFSET($H$3,0,0,'Données projet'!$E$12+1,1))</f>
        <v>298.18906674058809</v>
      </c>
      <c r="CE53" s="62">
        <f t="shared" si="40"/>
        <v>154.08406475869634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14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5.6</v>
      </c>
      <c r="N54" s="14">
        <f>IF('Données projet'!$A$36&gt;35,N53+M54-V53,IF(A54&lt;'Données projet'!$A$36,$K$205^A54,IF(A54='Données projet'!$A$36,'Données projet'!$B$36,N53+M54-V53)))</f>
        <v>112.59999999999995</v>
      </c>
      <c r="O54" s="14">
        <f>N54*VLOOKUP('Données projet'!$B$9,Paramètres!$A$1:$I$89,3,0)*VLOOKUP('Données projet'!$B$9,Paramètres!$A$1:$I$89,5,0)</f>
        <v>101.88047999999995</v>
      </c>
      <c r="P54" s="14">
        <f t="shared" si="33"/>
        <v>27.409509067425631</v>
      </c>
      <c r="Q54" s="22">
        <f t="shared" si="53"/>
        <v>225.18006429243289</v>
      </c>
      <c r="R54" s="62">
        <f t="shared" si="0"/>
        <v>518.51339762576617</v>
      </c>
      <c r="S54" s="62">
        <f ca="1">AVERAGE(OFFSET($R$3,0,0,'Données projet'!$E$9+1,1))-AVERAGE(OFFSET($H$3,0,0,'Données projet'!$E$9+1,1))</f>
        <v>281.409397347842</v>
      </c>
      <c r="T54" s="62">
        <f t="shared" si="34"/>
        <v>146.70159365068315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114.17639999999996</v>
      </c>
      <c r="AK54" s="14">
        <f t="shared" si="35"/>
        <v>30.312832781759997</v>
      </c>
      <c r="AL54" s="22">
        <f t="shared" si="4"/>
        <v>251.65208042823193</v>
      </c>
      <c r="AM54" s="62">
        <f t="shared" si="5"/>
        <v>544.98541376156527</v>
      </c>
      <c r="AN54" s="62">
        <f ca="1">AVERAGE(OFFSET($AM$3,0,0,'Données projet'!$E$10+1,1))-AVERAGE(OFFSET($H$3,0,0,'Données projet'!$E$10+1,1))</f>
        <v>310.75846525561843</v>
      </c>
      <c r="AO54" s="62">
        <f t="shared" si="36"/>
        <v>159.6134369231965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5.6</v>
      </c>
      <c r="BD54" s="13">
        <f>IF('Données projet'!$A$88&gt;35,BD53+BC54-BL53,IF(A54&lt;'Données projet'!$A$88,$BA$205^A54,IF(A54='Données projet'!$A$88,'Données projet'!$B$88,BD53+BC54-BL53)))</f>
        <v>85.59999999999998</v>
      </c>
      <c r="BE54" s="14">
        <f>BD54*VLOOKUP('Données projet'!$B$11,Paramètres!$A$1:$I$89,3,0)*VLOOKUP('Données projet'!$B$11,Paramètres!$A$1:$I$89,5,0)</f>
        <v>73.444799999999987</v>
      </c>
      <c r="BF54" s="14">
        <f t="shared" si="37"/>
        <v>20.526516415300986</v>
      </c>
      <c r="BG54" s="22">
        <f t="shared" si="7"/>
        <v>163.66670942331587</v>
      </c>
      <c r="BH54" s="62">
        <f t="shared" si="8"/>
        <v>457.00004275664918</v>
      </c>
      <c r="BI54" s="62">
        <f ca="1">AVERAGE(OFFSET($BH$3,0,0,'Données projet'!$E$11+1,1))-AVERAGE(OFFSET($H$3,0,0,'Données projet'!$E$11+1,1))</f>
        <v>260.42009273498576</v>
      </c>
      <c r="BJ54" s="62">
        <f t="shared" si="38"/>
        <v>87.994087874724983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5.6</v>
      </c>
      <c r="BY54" s="13">
        <f>IF('Données projet'!$A$114&gt;35,BY53+BX54-CG53,IF(A54&lt;'Données projet'!$A$114,$BV$205^A54,IF(A54='Données projet'!$A$114,'Données projet'!$B$114,BY53+BX54-CG53)))</f>
        <v>112.59999999999995</v>
      </c>
      <c r="BZ54" s="14">
        <f>BY54*VLOOKUP('Données projet'!$B$12,Paramètres!$A$1:$I$89,3,0)*VLOOKUP('Données projet'!$B$12,Paramètres!$A$1:$I$89,5,0)</f>
        <v>108.90671999999995</v>
      </c>
      <c r="CA54" s="14">
        <f t="shared" si="39"/>
        <v>29.073249724487347</v>
      </c>
      <c r="CB54" s="22">
        <f t="shared" si="10"/>
        <v>240.31511393681535</v>
      </c>
      <c r="CC54" s="62">
        <f t="shared" si="11"/>
        <v>533.64844727014861</v>
      </c>
      <c r="CD54" s="62">
        <f ca="1">AVERAGE(OFFSET($CC$3,0,0,'Données projet'!$E$12+1,1))-AVERAGE(OFFSET($H$3,0,0,'Données projet'!$E$12+1,1))</f>
        <v>298.18906674058809</v>
      </c>
      <c r="CE54" s="62">
        <f t="shared" si="40"/>
        <v>154.08406475869634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5.6</v>
      </c>
      <c r="N55" s="14">
        <f>IF('Données projet'!$A$36&gt;35,N54+M55-V54,IF(A55&lt;'Données projet'!$A$36,$K$205^A55,IF(A55='Données projet'!$A$36,'Données projet'!$B$36,N54+M55-V54)))</f>
        <v>118.19999999999995</v>
      </c>
      <c r="O55" s="14">
        <f>N55*VLOOKUP('Données projet'!$B$9,Paramètres!$A$1:$I$89,3,0)*VLOOKUP('Données projet'!$B$9,Paramètres!$A$1:$I$89,5,0)</f>
        <v>106.94735999999996</v>
      </c>
      <c r="P55" s="14">
        <f t="shared" si="33"/>
        <v>28.61058496425451</v>
      </c>
      <c r="Q55" s="22">
        <f t="shared" si="53"/>
        <v>236.09675414607651</v>
      </c>
      <c r="R55" s="62">
        <f t="shared" si="0"/>
        <v>529.43008747940985</v>
      </c>
      <c r="S55" s="62">
        <f ca="1">AVERAGE(OFFSET($R$3,0,0,'Données projet'!$E$9+1,1))-AVERAGE(OFFSET($H$3,0,0,'Données projet'!$E$9+1,1))</f>
        <v>281.409397347842</v>
      </c>
      <c r="T55" s="62">
        <f t="shared" si="34"/>
        <v>146.70159365068315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119.85479999999995</v>
      </c>
      <c r="AK55" s="14">
        <f t="shared" si="35"/>
        <v>31.641131392625841</v>
      </c>
      <c r="AL55" s="22">
        <f t="shared" si="4"/>
        <v>263.85541384215657</v>
      </c>
      <c r="AM55" s="62">
        <f t="shared" si="5"/>
        <v>557.18874717548988</v>
      </c>
      <c r="AN55" s="62">
        <f ca="1">AVERAGE(OFFSET($AM$3,0,0,'Données projet'!$E$10+1,1))-AVERAGE(OFFSET($H$3,0,0,'Données projet'!$E$10+1,1))</f>
        <v>310.75846525561843</v>
      </c>
      <c r="AO55" s="62">
        <f t="shared" si="36"/>
        <v>159.6134369231965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5.6</v>
      </c>
      <c r="BD55" s="13">
        <f>IF('Données projet'!$A$88&gt;35,BD54+BC55-BL54,IF(A55&lt;'Données projet'!$A$88,$BA$205^A55,IF(A55='Données projet'!$A$88,'Données projet'!$B$88,BD54+BC55-BL54)))</f>
        <v>91.199999999999974</v>
      </c>
      <c r="BE55" s="14">
        <f>BD55*VLOOKUP('Données projet'!$B$11,Paramètres!$A$1:$I$89,3,0)*VLOOKUP('Données projet'!$B$11,Paramètres!$A$1:$I$89,5,0)</f>
        <v>78.249599999999987</v>
      </c>
      <c r="BF55" s="14">
        <f t="shared" si="37"/>
        <v>21.708652740239781</v>
      </c>
      <c r="BG55" s="22">
        <f t="shared" si="7"/>
        <v>174.09395685591758</v>
      </c>
      <c r="BH55" s="62">
        <f t="shared" si="8"/>
        <v>467.42729018925093</v>
      </c>
      <c r="BI55" s="62">
        <f ca="1">AVERAGE(OFFSET($BH$3,0,0,'Données projet'!$E$11+1,1))-AVERAGE(OFFSET($H$3,0,0,'Données projet'!$E$11+1,1))</f>
        <v>260.42009273498576</v>
      </c>
      <c r="BJ55" s="62">
        <f t="shared" si="38"/>
        <v>87.994087874724983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5.6</v>
      </c>
      <c r="BY55" s="13">
        <f>IF('Données projet'!$A$114&gt;35,BY54+BX55-CG54,IF(A55&lt;'Données projet'!$A$114,$BV$205^A55,IF(A55='Données projet'!$A$114,'Données projet'!$B$114,BY54+BX55-CG54)))</f>
        <v>118.19999999999995</v>
      </c>
      <c r="BZ55" s="14">
        <f>BY55*VLOOKUP('Données projet'!$B$12,Paramètres!$A$1:$I$89,3,0)*VLOOKUP('Données projet'!$B$12,Paramètres!$A$1:$I$89,5,0)</f>
        <v>114.32303999999995</v>
      </c>
      <c r="CA55" s="14">
        <f t="shared" si="39"/>
        <v>30.347230203330305</v>
      </c>
      <c r="CB55" s="22">
        <f t="shared" si="10"/>
        <v>251.96738727080017</v>
      </c>
      <c r="CC55" s="62">
        <f t="shared" si="11"/>
        <v>545.30072060413352</v>
      </c>
      <c r="CD55" s="62">
        <f ca="1">AVERAGE(OFFSET($CC$3,0,0,'Données projet'!$E$12+1,1))-AVERAGE(OFFSET($H$3,0,0,'Données projet'!$E$12+1,1))</f>
        <v>298.18906674058809</v>
      </c>
      <c r="CE55" s="62">
        <f t="shared" si="40"/>
        <v>154.08406475869634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5.6</v>
      </c>
      <c r="N56" s="14">
        <f>IF('Données projet'!$A$36&gt;35,N55+M56-V55,IF(A56&lt;'Données projet'!$A$36,$K$205^A56,IF(A56='Données projet'!$A$36,'Données projet'!$B$36,N55+M56-V55)))</f>
        <v>123.79999999999994</v>
      </c>
      <c r="O56" s="14">
        <f>N56*VLOOKUP('Données projet'!$B$9,Paramètres!$A$1:$I$89,3,0)*VLOOKUP('Données projet'!$B$9,Paramètres!$A$1:$I$89,5,0)</f>
        <v>112.01423999999994</v>
      </c>
      <c r="P56" s="14">
        <f t="shared" si="33"/>
        <v>29.805052882814007</v>
      </c>
      <c r="Q56" s="22">
        <f t="shared" si="53"/>
        <v>247.00193510423426</v>
      </c>
      <c r="R56" s="62">
        <f t="shared" si="0"/>
        <v>540.33526843756761</v>
      </c>
      <c r="S56" s="62">
        <f ca="1">AVERAGE(OFFSET($R$3,0,0,'Données projet'!$E$9+1,1))-AVERAGE(OFFSET($H$3,0,0,'Données projet'!$E$9+1,1))</f>
        <v>281.409397347842</v>
      </c>
      <c r="T56" s="62">
        <f t="shared" si="34"/>
        <v>146.70159365068315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125.53319999999997</v>
      </c>
      <c r="AK56" s="14">
        <f t="shared" si="35"/>
        <v>32.962122082003134</v>
      </c>
      <c r="AL56" s="22">
        <f t="shared" si="4"/>
        <v>276.046019292822</v>
      </c>
      <c r="AM56" s="62">
        <f t="shared" si="5"/>
        <v>569.37935262615531</v>
      </c>
      <c r="AN56" s="62">
        <f ca="1">AVERAGE(OFFSET($AM$3,0,0,'Données projet'!$E$10+1,1))-AVERAGE(OFFSET($H$3,0,0,'Données projet'!$E$10+1,1))</f>
        <v>310.75846525561843</v>
      </c>
      <c r="AO56" s="62">
        <f t="shared" si="36"/>
        <v>159.6134369231965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5.6</v>
      </c>
      <c r="BD56" s="13">
        <f>IF('Données projet'!$A$88&gt;35,BD55+BC56-BL55,IF(A56&lt;'Données projet'!$A$88,$BA$205^A56,IF(A56='Données projet'!$A$88,'Données projet'!$B$88,BD55+BC56-BL55)))</f>
        <v>96.799999999999969</v>
      </c>
      <c r="BE56" s="14">
        <f>BD56*VLOOKUP('Données projet'!$B$11,Paramètres!$A$1:$I$89,3,0)*VLOOKUP('Données projet'!$B$11,Paramètres!$A$1:$I$89,5,0)</f>
        <v>83.054399999999987</v>
      </c>
      <c r="BF56" s="14">
        <f t="shared" si="37"/>
        <v>22.882364436924778</v>
      </c>
      <c r="BG56" s="22">
        <f t="shared" si="7"/>
        <v>184.50653139431063</v>
      </c>
      <c r="BH56" s="62">
        <f t="shared" si="8"/>
        <v>477.83986472764394</v>
      </c>
      <c r="BI56" s="62">
        <f ca="1">AVERAGE(OFFSET($BH$3,0,0,'Données projet'!$E$11+1,1))-AVERAGE(OFFSET($H$3,0,0,'Données projet'!$E$11+1,1))</f>
        <v>260.42009273498576</v>
      </c>
      <c r="BJ56" s="62">
        <f t="shared" si="38"/>
        <v>87.994087874724983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5.6</v>
      </c>
      <c r="BY56" s="13">
        <f>IF('Données projet'!$A$114&gt;35,BY55+BX56-CG55,IF(A56&lt;'Données projet'!$A$114,$BV$205^A56,IF(A56='Données projet'!$A$114,'Données projet'!$B$114,BY55+BX56-CG55)))</f>
        <v>123.79999999999994</v>
      </c>
      <c r="BZ56" s="14">
        <f>BY56*VLOOKUP('Données projet'!$B$12,Paramètres!$A$1:$I$89,3,0)*VLOOKUP('Données projet'!$B$12,Paramètres!$A$1:$I$89,5,0)</f>
        <v>119.73935999999993</v>
      </c>
      <c r="CA56" s="14">
        <f t="shared" si="39"/>
        <v>31.614201603611228</v>
      </c>
      <c r="CB56" s="22">
        <f t="shared" si="10"/>
        <v>263.60745312628939</v>
      </c>
      <c r="CC56" s="62">
        <f t="shared" si="11"/>
        <v>556.9407864596227</v>
      </c>
      <c r="CD56" s="62">
        <f ca="1">AVERAGE(OFFSET($CC$3,0,0,'Données projet'!$E$12+1,1))-AVERAGE(OFFSET($H$3,0,0,'Données projet'!$E$12+1,1))</f>
        <v>298.18906674058809</v>
      </c>
      <c r="CE56" s="62">
        <f t="shared" si="40"/>
        <v>154.08406475869634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5.6</v>
      </c>
      <c r="N57" s="14">
        <f>IF('Données projet'!$A$36&gt;35,N56+M57-V56,IF(A57&lt;'Données projet'!$A$36,$K$205^A57,IF(A57='Données projet'!$A$36,'Données projet'!$B$36,N56+M57-V56)))</f>
        <v>129.39999999999995</v>
      </c>
      <c r="O57" s="14">
        <f>N57*VLOOKUP('Données projet'!$B$9,Paramètres!$A$1:$I$89,3,0)*VLOOKUP('Données projet'!$B$9,Paramètres!$A$1:$I$89,5,0)</f>
        <v>117.08111999999994</v>
      </c>
      <c r="P57" s="14">
        <f t="shared" si="33"/>
        <v>30.993245877902066</v>
      </c>
      <c r="Q57" s="22">
        <f t="shared" si="53"/>
        <v>257.896187237346</v>
      </c>
      <c r="R57" s="62">
        <f t="shared" si="0"/>
        <v>551.22952057067937</v>
      </c>
      <c r="S57" s="62">
        <f ca="1">AVERAGE(OFFSET($R$3,0,0,'Données projet'!$E$9+1,1))-AVERAGE(OFFSET($H$3,0,0,'Données projet'!$E$9+1,1))</f>
        <v>281.409397347842</v>
      </c>
      <c r="T57" s="62">
        <f t="shared" si="34"/>
        <v>146.70159365068315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131.21159999999995</v>
      </c>
      <c r="AK57" s="14">
        <f t="shared" si="35"/>
        <v>34.276173183172517</v>
      </c>
      <c r="AL57" s="22">
        <f t="shared" si="4"/>
        <v>288.22453829402536</v>
      </c>
      <c r="AM57" s="62">
        <f t="shared" si="5"/>
        <v>581.55787162735874</v>
      </c>
      <c r="AN57" s="62">
        <f ca="1">AVERAGE(OFFSET($AM$3,0,0,'Données projet'!$E$10+1,1))-AVERAGE(OFFSET($H$3,0,0,'Données projet'!$E$10+1,1))</f>
        <v>310.75846525561843</v>
      </c>
      <c r="AO57" s="62">
        <f t="shared" si="36"/>
        <v>159.6134369231965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5.6</v>
      </c>
      <c r="BD57" s="13">
        <f>IF('Données projet'!$A$88&gt;35,BD56+BC57-BL56,IF(A57&lt;'Données projet'!$A$88,$BA$205^A57,IF(A57='Données projet'!$A$88,'Données projet'!$B$88,BD56+BC57-BL56)))</f>
        <v>102.39999999999996</v>
      </c>
      <c r="BE57" s="14">
        <f>BD57*VLOOKUP('Données projet'!$B$11,Paramètres!$A$1:$I$89,3,0)*VLOOKUP('Données projet'!$B$11,Paramètres!$A$1:$I$89,5,0)</f>
        <v>87.859199999999987</v>
      </c>
      <c r="BF57" s="14">
        <f t="shared" si="37"/>
        <v>24.048194405935224</v>
      </c>
      <c r="BG57" s="22">
        <f t="shared" si="7"/>
        <v>194.90537859033716</v>
      </c>
      <c r="BH57" s="62">
        <f t="shared" si="8"/>
        <v>488.23871192367051</v>
      </c>
      <c r="BI57" s="62">
        <f ca="1">AVERAGE(OFFSET($BH$3,0,0,'Données projet'!$E$11+1,1))-AVERAGE(OFFSET($H$3,0,0,'Données projet'!$E$11+1,1))</f>
        <v>260.42009273498576</v>
      </c>
      <c r="BJ57" s="62">
        <f t="shared" si="38"/>
        <v>87.994087874724983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5.6</v>
      </c>
      <c r="BY57" s="13">
        <f>IF('Données projet'!$A$114&gt;35,BY56+BX57-CG56,IF(A57&lt;'Données projet'!$A$114,$BV$205^A57,IF(A57='Données projet'!$A$114,'Données projet'!$B$114,BY56+BX57-CG56)))</f>
        <v>129.39999999999995</v>
      </c>
      <c r="BZ57" s="14">
        <f>BY57*VLOOKUP('Données projet'!$B$12,Paramètres!$A$1:$I$89,3,0)*VLOOKUP('Données projet'!$B$12,Paramètres!$A$1:$I$89,5,0)</f>
        <v>125.15567999999995</v>
      </c>
      <c r="CA57" s="14">
        <f t="shared" si="39"/>
        <v>32.874517196353331</v>
      </c>
      <c r="CB57" s="22">
        <f t="shared" si="10"/>
        <v>275.23592678364861</v>
      </c>
      <c r="CC57" s="62">
        <f t="shared" si="11"/>
        <v>568.56926011698192</v>
      </c>
      <c r="CD57" s="62">
        <f ca="1">AVERAGE(OFFSET($CC$3,0,0,'Données projet'!$E$12+1,1))-AVERAGE(OFFSET($H$3,0,0,'Données projet'!$E$12+1,1))</f>
        <v>298.18906674058809</v>
      </c>
      <c r="CE57" s="62">
        <f t="shared" si="40"/>
        <v>154.08406475869634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135</v>
      </c>
      <c r="L58" s="13">
        <f>VLOOKUP(A58,'Données projet'!$A$35:$I$55,9,0)</f>
        <v>5.6</v>
      </c>
      <c r="M58" s="13">
        <f t="array" ref="M58">INDEX(L:L,MIN(IF(ISNUMBER(L58:L254),ROW(L58:L254),"")))</f>
        <v>5.6</v>
      </c>
      <c r="N58" s="14">
        <f>IF('Données projet'!$A$36&gt;35,N57+M58-V57,IF(A58&lt;'Données projet'!$A$36,$K$205^A58,IF(A58='Données projet'!$A$36,'Données projet'!$B$36,N57+M58-V57)))</f>
        <v>134.99999999999994</v>
      </c>
      <c r="O58" s="14">
        <f>N58*VLOOKUP('Données projet'!$B$9,Paramètres!$A$1:$I$89,3,0)*VLOOKUP('Données projet'!$B$9,Paramètres!$A$1:$I$89,5,0)</f>
        <v>122.14799999999995</v>
      </c>
      <c r="P58" s="14">
        <f t="shared" si="33"/>
        <v>32.175466547071615</v>
      </c>
      <c r="Q58" s="22">
        <f t="shared" si="53"/>
        <v>268.780037569483</v>
      </c>
      <c r="R58" s="62">
        <f t="shared" si="0"/>
        <v>562.11337090281631</v>
      </c>
      <c r="S58" s="62">
        <f ca="1">AVERAGE(OFFSET($R$3,0,0,'Données projet'!$E$9+1,1))-AVERAGE(OFFSET($H$3,0,0,'Données projet'!$E$9+1,1))</f>
        <v>281.409397347842</v>
      </c>
      <c r="T58" s="62">
        <f t="shared" si="34"/>
        <v>146.70159365068315</v>
      </c>
      <c r="U58" s="16">
        <f>IF(ISNA(VLOOKUP(A58,'Données projet'!$A$35:$I$55,3,0)),0,VLOOKUP(A58,'Données projet'!$A$35:$I$55,3,0))</f>
        <v>7</v>
      </c>
      <c r="V58" s="16">
        <f>IF(ISNA(VLOOKUP(A58,'Données projet'!$A$35:$I$55,4,0)),0,VLOOKUP(A58,'Données projet'!$A$35:$I$55,4,0))</f>
        <v>14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136.88999999999996</v>
      </c>
      <c r="AK58" s="14">
        <f t="shared" si="35"/>
        <v>35.583619346017713</v>
      </c>
      <c r="AL58" s="22">
        <f t="shared" si="4"/>
        <v>300.3915536943141</v>
      </c>
      <c r="AM58" s="62">
        <f t="shared" si="5"/>
        <v>593.72488702764736</v>
      </c>
      <c r="AN58" s="62">
        <f ca="1">AVERAGE(OFFSET($AM$3,0,0,'Données projet'!$E$10+1,1))-AVERAGE(OFFSET($H$3,0,0,'Données projet'!$E$10+1,1))</f>
        <v>310.75846525561843</v>
      </c>
      <c r="AO58" s="62">
        <f t="shared" si="36"/>
        <v>159.6134369231965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108</v>
      </c>
      <c r="BB58" s="13">
        <f>VLOOKUP(A58,'Données projet'!$A$87:$I$107,9,0)</f>
        <v>5.6</v>
      </c>
      <c r="BC58" s="13">
        <f t="array" ref="BC58">INDEX(BB:BB,MIN(IF(ISNUMBER(BB58:BB254),ROW(BB58:BB254),"")))</f>
        <v>5.6</v>
      </c>
      <c r="BD58" s="13">
        <f>IF('Données projet'!$A$88&gt;35,BD57+BC58-BL57,IF(A58&lt;'Données projet'!$A$88,$BA$205^A58,IF(A58='Données projet'!$A$88,'Données projet'!$B$88,BD57+BC58-BL57)))</f>
        <v>107.99999999999996</v>
      </c>
      <c r="BE58" s="14">
        <f>BD58*VLOOKUP('Données projet'!$B$11,Paramètres!$A$1:$I$89,3,0)*VLOOKUP('Données projet'!$B$11,Paramètres!$A$1:$I$89,5,0)</f>
        <v>92.663999999999973</v>
      </c>
      <c r="BF58" s="14">
        <f t="shared" si="37"/>
        <v>25.206622814445748</v>
      </c>
      <c r="BG58" s="22">
        <f t="shared" si="7"/>
        <v>205.29133473515961</v>
      </c>
      <c r="BH58" s="62">
        <f t="shared" si="8"/>
        <v>498.62466806849295</v>
      </c>
      <c r="BI58" s="62">
        <f ca="1">AVERAGE(OFFSET($BH$3,0,0,'Données projet'!$E$11+1,1))-AVERAGE(OFFSET($H$3,0,0,'Données projet'!$E$11+1,1))</f>
        <v>260.42009273498576</v>
      </c>
      <c r="BJ58" s="62">
        <f t="shared" si="38"/>
        <v>87.994087874724983</v>
      </c>
      <c r="BK58" s="16">
        <f>IF(ISNA(VLOOKUP(A58,'Données projet'!$A$87:$I$107,3,0)),0,VLOOKUP(A58,'Données projet'!$A$87:$I$107,3,0))</f>
        <v>6</v>
      </c>
      <c r="BL58" s="16">
        <f>IF(ISNA(VLOOKUP(A58,'Données projet'!$A$87:$I$107,4,0)),0,VLOOKUP(A58,'Données projet'!$A$87:$I$107,4,0))</f>
        <v>14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135</v>
      </c>
      <c r="BW58" s="13">
        <f>VLOOKUP(A58,'Données projet'!$A$113:$I$133,9,0)</f>
        <v>5.6</v>
      </c>
      <c r="BX58" s="13">
        <f t="array" ref="BX58">INDEX(BW:BW,MIN(IF(ISNUMBER(BW58:BW254),ROW(BW58:BW254),"")))</f>
        <v>5.6</v>
      </c>
      <c r="BY58" s="13">
        <f>IF('Données projet'!$A$114&gt;35,BY57+BX58-CG57,IF(A58&lt;'Données projet'!$A$114,$BV$205^A58,IF(A58='Données projet'!$A$114,'Données projet'!$B$114,BY57+BX58-CG57)))</f>
        <v>134.99999999999994</v>
      </c>
      <c r="BZ58" s="14">
        <f>BY58*VLOOKUP('Données projet'!$B$12,Paramètres!$A$1:$I$89,3,0)*VLOOKUP('Données projet'!$B$12,Paramètres!$A$1:$I$89,5,0)</f>
        <v>130.57199999999995</v>
      </c>
      <c r="CA58" s="14">
        <f t="shared" si="39"/>
        <v>34.12849794659828</v>
      </c>
      <c r="CB58" s="22">
        <f t="shared" si="10"/>
        <v>286.85336725699193</v>
      </c>
      <c r="CC58" s="62">
        <f t="shared" si="11"/>
        <v>580.18670059032524</v>
      </c>
      <c r="CD58" s="62">
        <f ca="1">AVERAGE(OFFSET($CC$3,0,0,'Données projet'!$E$12+1,1))-AVERAGE(OFFSET($H$3,0,0,'Données projet'!$E$12+1,1))</f>
        <v>298.18906674058809</v>
      </c>
      <c r="CE58" s="62">
        <f t="shared" si="40"/>
        <v>154.08406475869634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14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5.6</v>
      </c>
      <c r="N59" s="14">
        <f>IF('Données projet'!$A$36&gt;35,N58+M59-V58,IF(A59&lt;'Données projet'!$A$36,$K$205^A59,IF(A59='Données projet'!$A$36,'Données projet'!$B$36,N58+M59-V58)))</f>
        <v>126.59999999999994</v>
      </c>
      <c r="O59" s="14">
        <f>N59*VLOOKUP('Données projet'!$B$9,Paramètres!$A$1:$I$89,3,0)*VLOOKUP('Données projet'!$B$9,Paramètres!$A$1:$I$89,5,0)</f>
        <v>114.54767999999993</v>
      </c>
      <c r="P59" s="14">
        <f t="shared" si="33"/>
        <v>30.399914169186722</v>
      </c>
      <c r="Q59" s="22">
        <f t="shared" si="53"/>
        <v>252.4503931780001</v>
      </c>
      <c r="R59" s="62">
        <f t="shared" si="0"/>
        <v>545.78372651133338</v>
      </c>
      <c r="S59" s="62">
        <f ca="1">AVERAGE(OFFSET($R$3,0,0,'Données projet'!$E$9+1,1))-AVERAGE(OFFSET($H$3,0,0,'Données projet'!$E$9+1,1))</f>
        <v>281.409397347842</v>
      </c>
      <c r="T59" s="62">
        <f t="shared" si="34"/>
        <v>146.70159365068315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5.6</v>
      </c>
      <c r="AI59" s="14">
        <f>IF('Données projet'!$A$62&gt;35,AI58+AH59-AQ58,IF(A59&lt;'Données projet'!$A$62,$AF$205^A59,IF(A59='Données projet'!$A$62,'Données projet'!$B$62,AI58+AH59-AQ58)))</f>
        <v>126.59999999999994</v>
      </c>
      <c r="AJ59" s="14">
        <f>AI59*VLOOKUP('Données projet'!$B$10,Paramètres!$A$1:$I$89,3,0)*VLOOKUP('Données projet'!$B$10,Paramètres!$A$1:$I$89,5,0)</f>
        <v>128.37239999999994</v>
      </c>
      <c r="AK59" s="14">
        <f t="shared" si="35"/>
        <v>33.61999343087701</v>
      </c>
      <c r="AL59" s="22">
        <f t="shared" si="4"/>
        <v>282.13675189211068</v>
      </c>
      <c r="AM59" s="62">
        <f t="shared" si="5"/>
        <v>575.470085225444</v>
      </c>
      <c r="AN59" s="62">
        <f ca="1">AVERAGE(OFFSET($AM$3,0,0,'Données projet'!$E$10+1,1))-AVERAGE(OFFSET($H$3,0,0,'Données projet'!$E$10+1,1))</f>
        <v>310.75846525561843</v>
      </c>
      <c r="AO59" s="62">
        <f t="shared" si="36"/>
        <v>159.6134369231965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5.8</v>
      </c>
      <c r="BD59" s="13">
        <f>IF('Données projet'!$A$88&gt;35,BD58+BC59-BL58,IF(A59&lt;'Données projet'!$A$88,$BA$205^A59,IF(A59='Données projet'!$A$88,'Données projet'!$B$88,BD58+BC59-BL58)))</f>
        <v>99.799999999999955</v>
      </c>
      <c r="BE59" s="14">
        <f>BD59*VLOOKUP('Données projet'!$B$11,Paramètres!$A$1:$I$89,3,0)*VLOOKUP('Données projet'!$B$11,Paramètres!$A$1:$I$89,5,0)</f>
        <v>85.628399999999971</v>
      </c>
      <c r="BF59" s="14">
        <f t="shared" si="37"/>
        <v>23.507864496230773</v>
      </c>
      <c r="BG59" s="22">
        <f t="shared" si="7"/>
        <v>190.07899399760188</v>
      </c>
      <c r="BH59" s="62">
        <f t="shared" si="8"/>
        <v>483.41232733093523</v>
      </c>
      <c r="BI59" s="62">
        <f ca="1">AVERAGE(OFFSET($BH$3,0,0,'Données projet'!$E$11+1,1))-AVERAGE(OFFSET($H$3,0,0,'Données projet'!$E$11+1,1))</f>
        <v>260.42009273498576</v>
      </c>
      <c r="BJ59" s="62">
        <f t="shared" si="38"/>
        <v>87.994087874724983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5.6</v>
      </c>
      <c r="BY59" s="13">
        <f>IF('Données projet'!$A$114&gt;35,BY58+BX59-CG58,IF(A59&lt;'Données projet'!$A$114,$BV$205^A59,IF(A59='Données projet'!$A$114,'Données projet'!$B$114,BY58+BX59-CG58)))</f>
        <v>126.59999999999994</v>
      </c>
      <c r="BZ59" s="14">
        <f>BY59*VLOOKUP('Données projet'!$B$12,Paramètres!$A$1:$I$89,3,0)*VLOOKUP('Données projet'!$B$12,Paramètres!$A$1:$I$89,5,0)</f>
        <v>122.44751999999994</v>
      </c>
      <c r="CA59" s="14">
        <f t="shared" si="39"/>
        <v>32.245170611031256</v>
      </c>
      <c r="CB59" s="22">
        <f t="shared" si="10"/>
        <v>269.42310281421265</v>
      </c>
      <c r="CC59" s="62">
        <f t="shared" si="11"/>
        <v>562.75643614754597</v>
      </c>
      <c r="CD59" s="62">
        <f ca="1">AVERAGE(OFFSET($CC$3,0,0,'Données projet'!$E$12+1,1))-AVERAGE(OFFSET($H$3,0,0,'Données projet'!$E$12+1,1))</f>
        <v>298.18906674058809</v>
      </c>
      <c r="CE59" s="62">
        <f t="shared" si="40"/>
        <v>154.08406475869634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5.6</v>
      </c>
      <c r="N60" s="14">
        <f>IF('Données projet'!$A$36&gt;35,N59+M60-V59,IF(A60&lt;'Données projet'!$A$36,$K$205^A60,IF(A60='Données projet'!$A$36,'Données projet'!$B$36,N59+M60-V59)))</f>
        <v>132.19999999999993</v>
      </c>
      <c r="O60" s="14">
        <f>N60*VLOOKUP('Données projet'!$B$9,Paramètres!$A$1:$I$89,3,0)*VLOOKUP('Données projet'!$B$9,Paramètres!$A$1:$I$89,5,0)</f>
        <v>119.61455999999994</v>
      </c>
      <c r="P60" s="14">
        <f t="shared" si="33"/>
        <v>31.585084918340712</v>
      </c>
      <c r="Q60" s="22">
        <f t="shared" si="53"/>
        <v>263.33938156610992</v>
      </c>
      <c r="R60" s="62">
        <f t="shared" si="0"/>
        <v>556.67271489944324</v>
      </c>
      <c r="S60" s="62">
        <f ca="1">AVERAGE(OFFSET($R$3,0,0,'Données projet'!$E$9+1,1))-AVERAGE(OFFSET($H$3,0,0,'Données projet'!$E$9+1,1))</f>
        <v>281.409397347842</v>
      </c>
      <c r="T60" s="62">
        <f t="shared" si="34"/>
        <v>146.70159365068315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5.6</v>
      </c>
      <c r="AI60" s="14">
        <f>IF('Données projet'!$A$62&gt;35,AI59+AH60-AQ59,IF(A60&lt;'Données projet'!$A$62,$AF$205^A60,IF(A60='Données projet'!$A$62,'Données projet'!$B$62,AI59+AH60-AQ59)))</f>
        <v>132.19999999999993</v>
      </c>
      <c r="AJ60" s="14">
        <f>AI60*VLOOKUP('Données projet'!$B$10,Paramètres!$A$1:$I$89,3,0)*VLOOKUP('Données projet'!$B$10,Paramètres!$A$1:$I$89,5,0)</f>
        <v>134.05079999999995</v>
      </c>
      <c r="AK60" s="14">
        <f t="shared" si="35"/>
        <v>34.930702157857986</v>
      </c>
      <c r="AL60" s="22">
        <f t="shared" si="4"/>
        <v>294.30944959160257</v>
      </c>
      <c r="AM60" s="62">
        <f t="shared" si="5"/>
        <v>587.64278292493589</v>
      </c>
      <c r="AN60" s="62">
        <f ca="1">AVERAGE(OFFSET($AM$3,0,0,'Données projet'!$E$10+1,1))-AVERAGE(OFFSET($H$3,0,0,'Données projet'!$E$10+1,1))</f>
        <v>310.75846525561843</v>
      </c>
      <c r="AO60" s="62">
        <f t="shared" si="36"/>
        <v>159.6134369231965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5.8</v>
      </c>
      <c r="BD60" s="13">
        <f>IF('Données projet'!$A$88&gt;35,BD59+BC60-BL59,IF(A60&lt;'Données projet'!$A$88,$BA$205^A60,IF(A60='Données projet'!$A$88,'Données projet'!$B$88,BD59+BC60-BL59)))</f>
        <v>105.59999999999995</v>
      </c>
      <c r="BE60" s="14">
        <f>BD60*VLOOKUP('Données projet'!$B$11,Paramètres!$A$1:$I$89,3,0)*VLOOKUP('Données projet'!$B$11,Paramètres!$A$1:$I$89,5,0)</f>
        <v>90.604799999999969</v>
      </c>
      <c r="BF60" s="14">
        <f t="shared" si="37"/>
        <v>24.711031284832952</v>
      </c>
      <c r="BG60" s="22">
        <f t="shared" si="7"/>
        <v>200.84173948775069</v>
      </c>
      <c r="BH60" s="62">
        <f t="shared" si="8"/>
        <v>494.17507282108397</v>
      </c>
      <c r="BI60" s="62">
        <f ca="1">AVERAGE(OFFSET($BH$3,0,0,'Données projet'!$E$11+1,1))-AVERAGE(OFFSET($H$3,0,0,'Données projet'!$E$11+1,1))</f>
        <v>260.42009273498576</v>
      </c>
      <c r="BJ60" s="62">
        <f t="shared" si="38"/>
        <v>87.994087874724983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5.6</v>
      </c>
      <c r="BY60" s="13">
        <f>IF('Données projet'!$A$114&gt;35,BY59+BX60-CG59,IF(A60&lt;'Données projet'!$A$114,$BV$205^A60,IF(A60='Données projet'!$A$114,'Données projet'!$B$114,BY59+BX60-CG59)))</f>
        <v>132.19999999999993</v>
      </c>
      <c r="BZ60" s="14">
        <f>BY60*VLOOKUP('Données projet'!$B$12,Paramètres!$A$1:$I$89,3,0)*VLOOKUP('Données projet'!$B$12,Paramètres!$A$1:$I$89,5,0)</f>
        <v>127.86383999999994</v>
      </c>
      <c r="CA60" s="14">
        <f t="shared" si="39"/>
        <v>33.502280509335172</v>
      </c>
      <c r="CB60" s="22">
        <f t="shared" si="10"/>
        <v>281.04599322042526</v>
      </c>
      <c r="CC60" s="62">
        <f t="shared" si="11"/>
        <v>574.37932655375857</v>
      </c>
      <c r="CD60" s="62">
        <f ca="1">AVERAGE(OFFSET($CC$3,0,0,'Données projet'!$E$12+1,1))-AVERAGE(OFFSET($H$3,0,0,'Données projet'!$E$12+1,1))</f>
        <v>298.18906674058809</v>
      </c>
      <c r="CE60" s="62">
        <f t="shared" si="40"/>
        <v>154.08406475869634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5.6</v>
      </c>
      <c r="N61" s="14">
        <f>IF('Données projet'!$A$36&gt;35,N60+M61-V60,IF(A61&lt;'Données projet'!$A$36,$K$205^A61,IF(A61='Données projet'!$A$36,'Données projet'!$B$36,N60+M61-V60)))</f>
        <v>137.79999999999993</v>
      </c>
      <c r="O61" s="14">
        <f>N61*VLOOKUP('Données projet'!$B$9,Paramètres!$A$1:$I$89,3,0)*VLOOKUP('Données projet'!$B$9,Paramètres!$A$1:$I$89,5,0)</f>
        <v>124.68143999999992</v>
      </c>
      <c r="P61" s="14">
        <f t="shared" si="33"/>
        <v>32.764424474585724</v>
      </c>
      <c r="Q61" s="22">
        <f t="shared" si="53"/>
        <v>274.21821395990332</v>
      </c>
      <c r="R61" s="62">
        <f t="shared" si="0"/>
        <v>567.55154729323658</v>
      </c>
      <c r="S61" s="62">
        <f ca="1">AVERAGE(OFFSET($R$3,0,0,'Données projet'!$E$9+1,1))-AVERAGE(OFFSET($H$3,0,0,'Données projet'!$E$9+1,1))</f>
        <v>281.409397347842</v>
      </c>
      <c r="T61" s="62">
        <f t="shared" si="34"/>
        <v>146.70159365068315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5.6</v>
      </c>
      <c r="AI61" s="14">
        <f>IF('Données projet'!$A$62&gt;35,AI60+AH61-AQ60,IF(A61&lt;'Données projet'!$A$62,$AF$205^A61,IF(A61='Données projet'!$A$62,'Données projet'!$B$62,AI60+AH61-AQ60)))</f>
        <v>137.79999999999993</v>
      </c>
      <c r="AJ61" s="14">
        <f>AI61*VLOOKUP('Données projet'!$B$10,Paramètres!$A$1:$I$89,3,0)*VLOOKUP('Données projet'!$B$10,Paramètres!$A$1:$I$89,5,0)</f>
        <v>139.72919999999993</v>
      </c>
      <c r="AK61" s="14">
        <f t="shared" si="35"/>
        <v>36.234962028891381</v>
      </c>
      <c r="AL61" s="22">
        <f t="shared" si="4"/>
        <v>306.47091553365232</v>
      </c>
      <c r="AM61" s="62">
        <f t="shared" si="5"/>
        <v>599.80424886698563</v>
      </c>
      <c r="AN61" s="62">
        <f ca="1">AVERAGE(OFFSET($AM$3,0,0,'Données projet'!$E$10+1,1))-AVERAGE(OFFSET($H$3,0,0,'Données projet'!$E$10+1,1))</f>
        <v>310.75846525561843</v>
      </c>
      <c r="AO61" s="62">
        <f t="shared" si="36"/>
        <v>159.6134369231965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5.8</v>
      </c>
      <c r="BD61" s="13">
        <f>IF('Données projet'!$A$88&gt;35,BD60+BC61-BL60,IF(A61&lt;'Données projet'!$A$88,$BA$205^A61,IF(A61='Données projet'!$A$88,'Données projet'!$B$88,BD60+BC61-BL60)))</f>
        <v>111.39999999999995</v>
      </c>
      <c r="BE61" s="14">
        <f>BD61*VLOOKUP('Données projet'!$B$11,Paramètres!$A$1:$I$89,3,0)*VLOOKUP('Données projet'!$B$11,Paramètres!$A$1:$I$89,5,0)</f>
        <v>95.581199999999967</v>
      </c>
      <c r="BF61" s="14">
        <f t="shared" si="37"/>
        <v>25.906526473917108</v>
      </c>
      <c r="BG61" s="22">
        <f t="shared" si="7"/>
        <v>211.59112360873891</v>
      </c>
      <c r="BH61" s="62">
        <f t="shared" si="8"/>
        <v>504.9244569420722</v>
      </c>
      <c r="BI61" s="62">
        <f ca="1">AVERAGE(OFFSET($BH$3,0,0,'Données projet'!$E$11+1,1))-AVERAGE(OFFSET($H$3,0,0,'Données projet'!$E$11+1,1))</f>
        <v>260.42009273498576</v>
      </c>
      <c r="BJ61" s="62">
        <f t="shared" si="38"/>
        <v>87.994087874724983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5.6</v>
      </c>
      <c r="BY61" s="13">
        <f>IF('Données projet'!$A$114&gt;35,BY60+BX61-CG60,IF(A61&lt;'Données projet'!$A$114,$BV$205^A61,IF(A61='Données projet'!$A$114,'Données projet'!$B$114,BY60+BX61-CG60)))</f>
        <v>137.79999999999993</v>
      </c>
      <c r="BZ61" s="14">
        <f>BY61*VLOOKUP('Données projet'!$B$12,Paramètres!$A$1:$I$89,3,0)*VLOOKUP('Données projet'!$B$12,Paramètres!$A$1:$I$89,5,0)</f>
        <v>133.28015999999994</v>
      </c>
      <c r="CA61" s="14">
        <f t="shared" si="39"/>
        <v>34.753205264839991</v>
      </c>
      <c r="CB61" s="22">
        <f t="shared" si="10"/>
        <v>292.65811116959617</v>
      </c>
      <c r="CC61" s="62">
        <f t="shared" si="11"/>
        <v>585.99144450292943</v>
      </c>
      <c r="CD61" s="62">
        <f ca="1">AVERAGE(OFFSET($CC$3,0,0,'Données projet'!$E$12+1,1))-AVERAGE(OFFSET($H$3,0,0,'Données projet'!$E$12+1,1))</f>
        <v>298.18906674058809</v>
      </c>
      <c r="CE61" s="62">
        <f t="shared" si="40"/>
        <v>154.08406475869634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5.6</v>
      </c>
      <c r="N62" s="14">
        <f>IF('Données projet'!$A$36&gt;35,N61+M62-V61,IF(A62&lt;'Données projet'!$A$36,$K$205^A62,IF(A62='Données projet'!$A$36,'Données projet'!$B$36,N61+M62-V61)))</f>
        <v>143.39999999999992</v>
      </c>
      <c r="O62" s="14">
        <f>N62*VLOOKUP('Données projet'!$B$9,Paramètres!$A$1:$I$89,3,0)*VLOOKUP('Données projet'!$B$9,Paramètres!$A$1:$I$89,5,0)</f>
        <v>129.74831999999992</v>
      </c>
      <c r="P62" s="14">
        <f t="shared" si="33"/>
        <v>33.938196916407662</v>
      </c>
      <c r="Q62" s="22">
        <f t="shared" si="53"/>
        <v>285.08735029607652</v>
      </c>
      <c r="R62" s="62">
        <f t="shared" si="0"/>
        <v>578.42068362940984</v>
      </c>
      <c r="S62" s="62">
        <f ca="1">AVERAGE(OFFSET($R$3,0,0,'Données projet'!$E$9+1,1))-AVERAGE(OFFSET($H$3,0,0,'Données projet'!$E$9+1,1))</f>
        <v>281.409397347842</v>
      </c>
      <c r="T62" s="62">
        <f t="shared" si="34"/>
        <v>146.70159365068315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5.6</v>
      </c>
      <c r="AI62" s="14">
        <f>IF('Données projet'!$A$62&gt;35,AI61+AH62-AQ61,IF(A62&lt;'Données projet'!$A$62,$AF$205^A62,IF(A62='Données projet'!$A$62,'Données projet'!$B$62,AI61+AH62-AQ61)))</f>
        <v>143.39999999999992</v>
      </c>
      <c r="AJ62" s="14">
        <f>AI62*VLOOKUP('Données projet'!$B$10,Paramètres!$A$1:$I$89,3,0)*VLOOKUP('Données projet'!$B$10,Paramètres!$A$1:$I$89,5,0)</f>
        <v>145.40759999999992</v>
      </c>
      <c r="AK62" s="14">
        <f t="shared" si="35"/>
        <v>37.533065094701904</v>
      </c>
      <c r="AL62" s="22">
        <f t="shared" si="4"/>
        <v>318.62165837327228</v>
      </c>
      <c r="AM62" s="62">
        <f t="shared" si="5"/>
        <v>611.9549917066056</v>
      </c>
      <c r="AN62" s="62">
        <f ca="1">AVERAGE(OFFSET($AM$3,0,0,'Données projet'!$E$10+1,1))-AVERAGE(OFFSET($H$3,0,0,'Données projet'!$E$10+1,1))</f>
        <v>310.75846525561843</v>
      </c>
      <c r="AO62" s="62">
        <f t="shared" si="36"/>
        <v>159.6134369231965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5.8</v>
      </c>
      <c r="BD62" s="13">
        <f>IF('Données projet'!$A$88&gt;35,BD61+BC62-BL61,IF(A62&lt;'Données projet'!$A$88,$BA$205^A62,IF(A62='Données projet'!$A$88,'Données projet'!$B$88,BD61+BC62-BL61)))</f>
        <v>117.19999999999995</v>
      </c>
      <c r="BE62" s="14">
        <f>BD62*VLOOKUP('Données projet'!$B$11,Paramètres!$A$1:$I$89,3,0)*VLOOKUP('Données projet'!$B$11,Paramètres!$A$1:$I$89,5,0)</f>
        <v>100.55759999999997</v>
      </c>
      <c r="BF62" s="14">
        <f t="shared" si="37"/>
        <v>27.094795038597891</v>
      </c>
      <c r="BG62" s="22">
        <f t="shared" si="7"/>
        <v>222.32792135889125</v>
      </c>
      <c r="BH62" s="62">
        <f t="shared" si="8"/>
        <v>515.66125469222459</v>
      </c>
      <c r="BI62" s="62">
        <f ca="1">AVERAGE(OFFSET($BH$3,0,0,'Données projet'!$E$11+1,1))-AVERAGE(OFFSET($H$3,0,0,'Données projet'!$E$11+1,1))</f>
        <v>260.42009273498576</v>
      </c>
      <c r="BJ62" s="62">
        <f t="shared" si="38"/>
        <v>87.994087874724983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5.6</v>
      </c>
      <c r="BY62" s="13">
        <f>IF('Données projet'!$A$114&gt;35,BY61+BX62-CG61,IF(A62&lt;'Données projet'!$A$114,$BV$205^A62,IF(A62='Données projet'!$A$114,'Données projet'!$B$114,BY61+BX62-CG61)))</f>
        <v>143.39999999999992</v>
      </c>
      <c r="BZ62" s="14">
        <f>BY62*VLOOKUP('Données projet'!$B$12,Paramètres!$A$1:$I$89,3,0)*VLOOKUP('Données projet'!$B$12,Paramètres!$A$1:$I$89,5,0)</f>
        <v>138.69647999999992</v>
      </c>
      <c r="CA62" s="14">
        <f t="shared" si="39"/>
        <v>35.998224985436444</v>
      </c>
      <c r="CB62" s="22">
        <f t="shared" si="10"/>
        <v>304.25994451630169</v>
      </c>
      <c r="CC62" s="62">
        <f t="shared" si="11"/>
        <v>597.593277849635</v>
      </c>
      <c r="CD62" s="62">
        <f ca="1">AVERAGE(OFFSET($CC$3,0,0,'Données projet'!$E$12+1,1))-AVERAGE(OFFSET($H$3,0,0,'Données projet'!$E$12+1,1))</f>
        <v>298.18906674058809</v>
      </c>
      <c r="CE62" s="62">
        <f t="shared" si="40"/>
        <v>154.08406475869634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149</v>
      </c>
      <c r="L63" s="13">
        <f>VLOOKUP(A63,'Données projet'!$A$35:$I$55,9,0)</f>
        <v>5.6</v>
      </c>
      <c r="M63" s="13">
        <f t="array" ref="M63">INDEX(L:L,MIN(IF(ISNUMBER(L63:L259),ROW(L63:L259),"")))</f>
        <v>5.6</v>
      </c>
      <c r="N63" s="14">
        <f>IF('Données projet'!$A$36&gt;35,N62+M63-V62,IF(A63&lt;'Données projet'!$A$36,$K$205^A63,IF(A63='Données projet'!$A$36,'Données projet'!$B$36,N62+M63-V62)))</f>
        <v>148.99999999999991</v>
      </c>
      <c r="O63" s="14">
        <f>N63*VLOOKUP('Données projet'!$B$9,Paramètres!$A$1:$I$89,3,0)*VLOOKUP('Données projet'!$B$9,Paramètres!$A$1:$I$89,5,0)</f>
        <v>134.81519999999992</v>
      </c>
      <c r="P63" s="14">
        <f t="shared" si="33"/>
        <v>35.106644529103363</v>
      </c>
      <c r="Q63" s="22">
        <f t="shared" si="53"/>
        <v>295.94721255485484</v>
      </c>
      <c r="R63" s="62">
        <f t="shared" si="0"/>
        <v>589.28054588818816</v>
      </c>
      <c r="S63" s="62">
        <f ca="1">AVERAGE(OFFSET($R$3,0,0,'Données projet'!$E$9+1,1))-AVERAGE(OFFSET($H$3,0,0,'Données projet'!$E$9+1,1))</f>
        <v>281.409397347842</v>
      </c>
      <c r="T63" s="62">
        <f t="shared" si="34"/>
        <v>146.70159365068315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14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149</v>
      </c>
      <c r="AG63" s="13">
        <f>VLOOKUP(A63,'Données projet'!$A$61:$I$81,9,0)</f>
        <v>5.6</v>
      </c>
      <c r="AH63" s="13">
        <f t="array" ref="AH63">INDEX(AG:AG,MIN(IF(ISNUMBER(AG63:AG259),ROW(AG63:AG259),"")))</f>
        <v>5.6</v>
      </c>
      <c r="AI63" s="14">
        <f>IF('Données projet'!$A$62&gt;35,AI62+AH63-AQ62,IF(A63&lt;'Données projet'!$A$62,$AF$205^A63,IF(A63='Données projet'!$A$62,'Données projet'!$B$62,AI62+AH63-AQ62)))</f>
        <v>148.99999999999991</v>
      </c>
      <c r="AJ63" s="14">
        <f>AI63*VLOOKUP('Données projet'!$B$10,Paramètres!$A$1:$I$89,3,0)*VLOOKUP('Données projet'!$B$10,Paramètres!$A$1:$I$89,5,0)</f>
        <v>151.08599999999993</v>
      </c>
      <c r="AK63" s="14">
        <f t="shared" si="35"/>
        <v>38.825279304404233</v>
      </c>
      <c r="AL63" s="22">
        <f t="shared" si="4"/>
        <v>330.76214478850392</v>
      </c>
      <c r="AM63" s="62">
        <f t="shared" si="5"/>
        <v>624.09547812183723</v>
      </c>
      <c r="AN63" s="62">
        <f ca="1">AVERAGE(OFFSET($AM$3,0,0,'Données projet'!$E$10+1,1))-AVERAGE(OFFSET($H$3,0,0,'Données projet'!$E$10+1,1))</f>
        <v>310.75846525561843</v>
      </c>
      <c r="AO63" s="62">
        <f t="shared" si="36"/>
        <v>159.6134369231965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123</v>
      </c>
      <c r="BB63" s="13">
        <f>VLOOKUP(A63,'Données projet'!$A$87:$I$107,9,0)</f>
        <v>5.8</v>
      </c>
      <c r="BC63" s="13">
        <f t="array" ref="BC63">INDEX(BB:BB,MIN(IF(ISNUMBER(BB63:BB259),ROW(BB63:BB259),"")))</f>
        <v>5.8</v>
      </c>
      <c r="BD63" s="13">
        <f>IF('Données projet'!$A$88&gt;35,BD62+BC63-BL62,IF(A63&lt;'Données projet'!$A$88,$BA$205^A63,IF(A63='Données projet'!$A$88,'Données projet'!$B$88,BD62+BC63-BL62)))</f>
        <v>122.99999999999994</v>
      </c>
      <c r="BE63" s="14">
        <f>BD63*VLOOKUP('Données projet'!$B$11,Paramètres!$A$1:$I$89,3,0)*VLOOKUP('Données projet'!$B$11,Paramètres!$A$1:$I$89,5,0)</f>
        <v>105.53399999999996</v>
      </c>
      <c r="BF63" s="14">
        <f t="shared" si="37"/>
        <v>28.276235424052324</v>
      </c>
      <c r="BG63" s="22">
        <f t="shared" si="7"/>
        <v>233.05282669689106</v>
      </c>
      <c r="BH63" s="62">
        <f t="shared" si="8"/>
        <v>526.38616003022435</v>
      </c>
      <c r="BI63" s="62">
        <f ca="1">AVERAGE(OFFSET($BH$3,0,0,'Données projet'!$E$11+1,1))-AVERAGE(OFFSET($H$3,0,0,'Données projet'!$E$11+1,1))</f>
        <v>260.42009273498576</v>
      </c>
      <c r="BJ63" s="62">
        <f t="shared" si="38"/>
        <v>87.994087874724983</v>
      </c>
      <c r="BK63" s="16">
        <f>IF(ISNA(VLOOKUP(A63,'Données projet'!$A$87:$I$107,3,0)),0,VLOOKUP(A63,'Données projet'!$A$87:$I$107,3,0))</f>
        <v>7</v>
      </c>
      <c r="BL63" s="16">
        <f>IF(ISNA(VLOOKUP(A63,'Données projet'!$A$87:$I$107,4,0)),0,VLOOKUP(A63,'Données projet'!$A$87:$I$107,4,0))</f>
        <v>14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149</v>
      </c>
      <c r="BW63" s="13">
        <f>VLOOKUP(A63,'Données projet'!$A$113:$I$133,9,0)</f>
        <v>5.6</v>
      </c>
      <c r="BX63" s="13">
        <f t="array" ref="BX63">INDEX(BW:BW,MIN(IF(ISNUMBER(BW63:BW259),ROW(BW63:BW259),"")))</f>
        <v>5.6</v>
      </c>
      <c r="BY63" s="13">
        <f>IF('Données projet'!$A$114&gt;35,BY62+BX63-CG62,IF(A63&lt;'Données projet'!$A$114,$BV$205^A63,IF(A63='Données projet'!$A$114,'Données projet'!$B$114,BY62+BX63-CG62)))</f>
        <v>148.99999999999991</v>
      </c>
      <c r="BZ63" s="14">
        <f>BY63*VLOOKUP('Données projet'!$B$12,Paramètres!$A$1:$I$89,3,0)*VLOOKUP('Données projet'!$B$12,Paramètres!$A$1:$I$89,5,0)</f>
        <v>144.11279999999994</v>
      </c>
      <c r="CA63" s="14">
        <f t="shared" si="39"/>
        <v>37.237596662992466</v>
      </c>
      <c r="CB63" s="22">
        <f t="shared" si="10"/>
        <v>315.85194085471181</v>
      </c>
      <c r="CC63" s="62">
        <f t="shared" si="11"/>
        <v>609.18527418804513</v>
      </c>
      <c r="CD63" s="62">
        <f ca="1">AVERAGE(OFFSET($CC$3,0,0,'Données projet'!$E$12+1,1))-AVERAGE(OFFSET($H$3,0,0,'Données projet'!$E$12+1,1))</f>
        <v>298.18906674058809</v>
      </c>
      <c r="CE63" s="62">
        <f t="shared" si="40"/>
        <v>154.08406475869634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14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5.2</v>
      </c>
      <c r="N64" s="14">
        <f>IF('Données projet'!$A$36&gt;35,N63+M64-V63,IF(A64&lt;'Données projet'!$A$36,$K$205^A64,IF(A64='Données projet'!$A$36,'Données projet'!$B$36,N63+M64-V63)))</f>
        <v>140.1999999999999</v>
      </c>
      <c r="O64" s="14">
        <f>N64*VLOOKUP('Données projet'!$B$9,Paramètres!$A$1:$I$89,3,0)*VLOOKUP('Données projet'!$B$9,Paramètres!$A$1:$I$89,5,0)</f>
        <v>126.8529599999999</v>
      </c>
      <c r="P64" s="14">
        <f t="shared" si="33"/>
        <v>33.268136897998609</v>
      </c>
      <c r="Q64" s="22">
        <f t="shared" si="53"/>
        <v>278.87757709734746</v>
      </c>
      <c r="R64" s="62">
        <f t="shared" si="0"/>
        <v>572.21091043068077</v>
      </c>
      <c r="S64" s="62">
        <f ca="1">AVERAGE(OFFSET($R$3,0,0,'Données projet'!$E$9+1,1))-AVERAGE(OFFSET($H$3,0,0,'Données projet'!$E$9+1,1))</f>
        <v>281.409397347842</v>
      </c>
      <c r="T64" s="62">
        <f t="shared" si="34"/>
        <v>146.70159365068315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140.1999999999999</v>
      </c>
      <c r="AJ64" s="14">
        <f>AI64*VLOOKUP('Données projet'!$B$10,Paramètres!$A$1:$I$89,3,0)*VLOOKUP('Données projet'!$B$10,Paramètres!$A$1:$I$89,5,0)</f>
        <v>142.16279999999992</v>
      </c>
      <c r="AK64" s="14">
        <f t="shared" si="35"/>
        <v>36.792029666383577</v>
      </c>
      <c r="AL64" s="22">
        <f t="shared" si="4"/>
        <v>311.67966166895121</v>
      </c>
      <c r="AM64" s="62">
        <f t="shared" si="5"/>
        <v>605.01299500228447</v>
      </c>
      <c r="AN64" s="62">
        <f ca="1">AVERAGE(OFFSET($AM$3,0,0,'Données projet'!$E$10+1,1))-AVERAGE(OFFSET($H$3,0,0,'Données projet'!$E$10+1,1))</f>
        <v>310.75846525561843</v>
      </c>
      <c r="AO64" s="62">
        <f t="shared" si="36"/>
        <v>159.6134369231965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</v>
      </c>
      <c r="BD64" s="13">
        <f>IF('Données projet'!$A$88&gt;35,BD63+BC64-BL63,IF(A64&lt;'Données projet'!$A$88,$BA$205^A64,IF(A64='Données projet'!$A$88,'Données projet'!$B$88,BD63+BC64-BL63)))</f>
        <v>114.99999999999994</v>
      </c>
      <c r="BE64" s="14">
        <f>BD64*VLOOKUP('Données projet'!$B$11,Paramètres!$A$1:$I$89,3,0)*VLOOKUP('Données projet'!$B$11,Paramètres!$A$1:$I$89,5,0)</f>
        <v>98.669999999999959</v>
      </c>
      <c r="BF64" s="14">
        <f t="shared" si="37"/>
        <v>26.644896901954066</v>
      </c>
      <c r="BG64" s="22">
        <f t="shared" si="7"/>
        <v>218.25677877090325</v>
      </c>
      <c r="BH64" s="62">
        <f t="shared" si="8"/>
        <v>511.5901121042366</v>
      </c>
      <c r="BI64" s="62">
        <f ca="1">AVERAGE(OFFSET($BH$3,0,0,'Données projet'!$E$11+1,1))-AVERAGE(OFFSET($H$3,0,0,'Données projet'!$E$11+1,1))</f>
        <v>260.42009273498576</v>
      </c>
      <c r="BJ64" s="62">
        <f t="shared" si="38"/>
        <v>87.994087874724983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140.1999999999999</v>
      </c>
      <c r="BZ64" s="14">
        <f>BY64*VLOOKUP('Données projet'!$B$12,Paramètres!$A$1:$I$89,3,0)*VLOOKUP('Données projet'!$B$12,Paramètres!$A$1:$I$89,5,0)</f>
        <v>135.60143999999991</v>
      </c>
      <c r="CA64" s="14">
        <f t="shared" si="39"/>
        <v>35.287492728332552</v>
      </c>
      <c r="CB64" s="22">
        <f t="shared" si="10"/>
        <v>297.63155783517902</v>
      </c>
      <c r="CC64" s="62">
        <f t="shared" si="11"/>
        <v>590.96489116851239</v>
      </c>
      <c r="CD64" s="62">
        <f ca="1">AVERAGE(OFFSET($CC$3,0,0,'Données projet'!$E$12+1,1))-AVERAGE(OFFSET($H$3,0,0,'Données projet'!$E$12+1,1))</f>
        <v>298.18906674058809</v>
      </c>
      <c r="CE64" s="62">
        <f t="shared" si="40"/>
        <v>154.08406475869634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5.2</v>
      </c>
      <c r="N65" s="14">
        <f>IF('Données projet'!$A$36&gt;35,N64+M65-V64,IF(A65&lt;'Données projet'!$A$36,$K$205^A65,IF(A65='Données projet'!$A$36,'Données projet'!$B$36,N64+M65-V64)))</f>
        <v>145.39999999999989</v>
      </c>
      <c r="O65" s="14">
        <f>N65*VLOOKUP('Données projet'!$B$9,Paramètres!$A$1:$I$89,3,0)*VLOOKUP('Données projet'!$B$9,Paramètres!$A$1:$I$89,5,0)</f>
        <v>131.55791999999991</v>
      </c>
      <c r="P65" s="14">
        <f t="shared" si="33"/>
        <v>34.3560989338864</v>
      </c>
      <c r="Q65" s="22">
        <f t="shared" si="53"/>
        <v>288.96691630985202</v>
      </c>
      <c r="R65" s="62">
        <f t="shared" si="0"/>
        <v>582.30024964318534</v>
      </c>
      <c r="S65" s="62">
        <f ca="1">AVERAGE(OFFSET($R$3,0,0,'Données projet'!$E$9+1,1))-AVERAGE(OFFSET($H$3,0,0,'Données projet'!$E$9+1,1))</f>
        <v>281.409397347842</v>
      </c>
      <c r="T65" s="62">
        <f t="shared" si="34"/>
        <v>146.70159365068315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145.39999999999989</v>
      </c>
      <c r="AJ65" s="14">
        <f>AI65*VLOOKUP('Données projet'!$B$10,Paramètres!$A$1:$I$89,3,0)*VLOOKUP('Données projet'!$B$10,Paramètres!$A$1:$I$89,5,0)</f>
        <v>147.43559999999991</v>
      </c>
      <c r="AK65" s="14">
        <f t="shared" si="35"/>
        <v>37.995232948340991</v>
      </c>
      <c r="AL65" s="22">
        <f t="shared" si="4"/>
        <v>322.95870071836038</v>
      </c>
      <c r="AM65" s="62">
        <f t="shared" si="5"/>
        <v>616.29203405169369</v>
      </c>
      <c r="AN65" s="62">
        <f ca="1">AVERAGE(OFFSET($AM$3,0,0,'Données projet'!$E$10+1,1))-AVERAGE(OFFSET($H$3,0,0,'Données projet'!$E$10+1,1))</f>
        <v>310.75846525561843</v>
      </c>
      <c r="AO65" s="62">
        <f t="shared" si="36"/>
        <v>159.6134369231965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</v>
      </c>
      <c r="BD65" s="13">
        <f>IF('Données projet'!$A$88&gt;35,BD64+BC65-BL64,IF(A65&lt;'Données projet'!$A$88,$BA$205^A65,IF(A65='Données projet'!$A$88,'Données projet'!$B$88,BD64+BC65-BL64)))</f>
        <v>120.99999999999994</v>
      </c>
      <c r="BE65" s="14">
        <f>BD65*VLOOKUP('Données projet'!$B$11,Paramètres!$A$1:$I$89,3,0)*VLOOKUP('Données projet'!$B$11,Paramètres!$A$1:$I$89,5,0)</f>
        <v>103.81799999999996</v>
      </c>
      <c r="BF65" s="14">
        <f t="shared" si="37"/>
        <v>27.869590380741339</v>
      </c>
      <c r="BG65" s="22">
        <f t="shared" si="7"/>
        <v>229.35588657979108</v>
      </c>
      <c r="BH65" s="62">
        <f t="shared" si="8"/>
        <v>522.68921991312436</v>
      </c>
      <c r="BI65" s="62">
        <f ca="1">AVERAGE(OFFSET($BH$3,0,0,'Données projet'!$E$11+1,1))-AVERAGE(OFFSET($H$3,0,0,'Données projet'!$E$11+1,1))</f>
        <v>260.42009273498576</v>
      </c>
      <c r="BJ65" s="62">
        <f t="shared" si="38"/>
        <v>87.994087874724983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145.39999999999989</v>
      </c>
      <c r="BZ65" s="14">
        <f>BY65*VLOOKUP('Données projet'!$B$12,Paramètres!$A$1:$I$89,3,0)*VLOOKUP('Données projet'!$B$12,Paramètres!$A$1:$I$89,5,0)</f>
        <v>140.63087999999991</v>
      </c>
      <c r="CA65" s="14">
        <f t="shared" si="39"/>
        <v>36.44149340314641</v>
      </c>
      <c r="CB65" s="22">
        <f t="shared" si="10"/>
        <v>308.40105034381315</v>
      </c>
      <c r="CC65" s="62">
        <f t="shared" si="11"/>
        <v>601.73438367714652</v>
      </c>
      <c r="CD65" s="62">
        <f ca="1">AVERAGE(OFFSET($CC$3,0,0,'Données projet'!$E$12+1,1))-AVERAGE(OFFSET($H$3,0,0,'Données projet'!$E$12+1,1))</f>
        <v>298.18906674058809</v>
      </c>
      <c r="CE65" s="62">
        <f t="shared" si="40"/>
        <v>154.08406475869634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5.2</v>
      </c>
      <c r="N66" s="14">
        <f>IF('Données projet'!$A$36&gt;35,N65+M66-V65,IF(A66&lt;'Données projet'!$A$36,$K$205^A66,IF(A66='Données projet'!$A$36,'Données projet'!$B$36,N65+M66-V65)))</f>
        <v>150.59999999999988</v>
      </c>
      <c r="O66" s="14">
        <f>N66*VLOOKUP('Données projet'!$B$9,Paramètres!$A$1:$I$89,3,0)*VLOOKUP('Données projet'!$B$9,Paramètres!$A$1:$I$89,5,0)</f>
        <v>136.26287999999988</v>
      </c>
      <c r="P66" s="14">
        <f t="shared" si="33"/>
        <v>35.439540330824407</v>
      </c>
      <c r="Q66" s="22">
        <f t="shared" si="53"/>
        <v>299.04838207618559</v>
      </c>
      <c r="R66" s="62">
        <f t="shared" si="0"/>
        <v>592.38171540951885</v>
      </c>
      <c r="S66" s="62">
        <f ca="1">AVERAGE(OFFSET($R$3,0,0,'Données projet'!$E$9+1,1))-AVERAGE(OFFSET($H$3,0,0,'Données projet'!$E$9+1,1))</f>
        <v>281.409397347842</v>
      </c>
      <c r="T66" s="62">
        <f t="shared" si="34"/>
        <v>146.70159365068315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150.59999999999988</v>
      </c>
      <c r="AJ66" s="14">
        <f>AI66*VLOOKUP('Données projet'!$B$10,Paramètres!$A$1:$I$89,3,0)*VLOOKUP('Données projet'!$B$10,Paramètres!$A$1:$I$89,5,0)</f>
        <v>152.7083999999999</v>
      </c>
      <c r="AK66" s="14">
        <f t="shared" si="35"/>
        <v>39.193436747373994</v>
      </c>
      <c r="AL66" s="22">
        <f t="shared" si="4"/>
        <v>334.22903233500955</v>
      </c>
      <c r="AM66" s="62">
        <f t="shared" si="5"/>
        <v>627.56236566834286</v>
      </c>
      <c r="AN66" s="62">
        <f ca="1">AVERAGE(OFFSET($AM$3,0,0,'Données projet'!$E$10+1,1))-AVERAGE(OFFSET($H$3,0,0,'Données projet'!$E$10+1,1))</f>
        <v>310.75846525561843</v>
      </c>
      <c r="AO66" s="62">
        <f t="shared" si="36"/>
        <v>159.6134369231965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</v>
      </c>
      <c r="BD66" s="13">
        <f>IF('Données projet'!$A$88&gt;35,BD65+BC66-BL65,IF(A66&lt;'Données projet'!$A$88,$BA$205^A66,IF(A66='Données projet'!$A$88,'Données projet'!$B$88,BD65+BC66-BL65)))</f>
        <v>126.99999999999994</v>
      </c>
      <c r="BE66" s="14">
        <f>BD66*VLOOKUP('Données projet'!$B$11,Paramètres!$A$1:$I$89,3,0)*VLOOKUP('Données projet'!$B$11,Paramètres!$A$1:$I$89,5,0)</f>
        <v>108.96599999999998</v>
      </c>
      <c r="BF66" s="14">
        <f t="shared" si="37"/>
        <v>29.087232360318382</v>
      </c>
      <c r="BG66" s="22">
        <f t="shared" si="7"/>
        <v>240.4427130275545</v>
      </c>
      <c r="BH66" s="62">
        <f t="shared" si="8"/>
        <v>533.77604636088779</v>
      </c>
      <c r="BI66" s="62">
        <f ca="1">AVERAGE(OFFSET($BH$3,0,0,'Données projet'!$E$11+1,1))-AVERAGE(OFFSET($H$3,0,0,'Données projet'!$E$11+1,1))</f>
        <v>260.42009273498576</v>
      </c>
      <c r="BJ66" s="62">
        <f t="shared" si="38"/>
        <v>87.994087874724983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150.59999999999988</v>
      </c>
      <c r="BZ66" s="14">
        <f>BY66*VLOOKUP('Données projet'!$B$12,Paramètres!$A$1:$I$89,3,0)*VLOOKUP('Données projet'!$B$12,Paramètres!$A$1:$I$89,5,0)</f>
        <v>145.6603199999999</v>
      </c>
      <c r="CA66" s="14">
        <f t="shared" si="39"/>
        <v>37.59069903895481</v>
      </c>
      <c r="CB66" s="22">
        <f t="shared" si="10"/>
        <v>319.16219149284615</v>
      </c>
      <c r="CC66" s="62">
        <f t="shared" si="11"/>
        <v>612.49552482617946</v>
      </c>
      <c r="CD66" s="62">
        <f ca="1">AVERAGE(OFFSET($CC$3,0,0,'Données projet'!$E$12+1,1))-AVERAGE(OFFSET($H$3,0,0,'Données projet'!$E$12+1,1))</f>
        <v>298.18906674058809</v>
      </c>
      <c r="CE66" s="62">
        <f t="shared" si="40"/>
        <v>154.08406475869634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5.2</v>
      </c>
      <c r="N67" s="14">
        <f>IF('Données projet'!$A$36&gt;35,N66+M67-V66,IF(A67&lt;'Données projet'!$A$36,$K$205^A67,IF(A67='Données projet'!$A$36,'Données projet'!$B$36,N66+M67-V66)))</f>
        <v>155.79999999999987</v>
      </c>
      <c r="O67" s="14">
        <f>N67*VLOOKUP('Données projet'!$B$9,Paramètres!$A$1:$I$89,3,0)*VLOOKUP('Données projet'!$B$9,Paramètres!$A$1:$I$89,5,0)</f>
        <v>140.96783999999988</v>
      </c>
      <c r="P67" s="14">
        <f t="shared" si="33"/>
        <v>36.518635069479657</v>
      </c>
      <c r="Q67" s="22">
        <f t="shared" ref="Q67:Q98" si="54">(O67+P67)*0.475*44/12</f>
        <v>309.12227741267685</v>
      </c>
      <c r="R67" s="62">
        <f t="shared" ref="R67:R130" si="55">Q67+(I67+J67)*44/12</f>
        <v>602.45561074601017</v>
      </c>
      <c r="S67" s="62">
        <f ca="1">AVERAGE(OFFSET($R$3,0,0,'Données projet'!$E$9+1,1))-AVERAGE(OFFSET($H$3,0,0,'Données projet'!$E$9+1,1))</f>
        <v>281.409397347842</v>
      </c>
      <c r="T67" s="62">
        <f t="shared" si="34"/>
        <v>146.70159365068315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155.79999999999987</v>
      </c>
      <c r="AJ67" s="14">
        <f>AI67*VLOOKUP('Données projet'!$B$10,Paramètres!$A$1:$I$89,3,0)*VLOOKUP('Données projet'!$B$10,Paramètres!$A$1:$I$89,5,0)</f>
        <v>157.98119999999989</v>
      </c>
      <c r="AK67" s="14">
        <f t="shared" si="35"/>
        <v>40.386833472870542</v>
      </c>
      <c r="AL67" s="22">
        <f t="shared" si="4"/>
        <v>345.49099163191596</v>
      </c>
      <c r="AM67" s="62">
        <f t="shared" si="5"/>
        <v>638.82432496524928</v>
      </c>
      <c r="AN67" s="62">
        <f ca="1">AVERAGE(OFFSET($AM$3,0,0,'Données projet'!$E$10+1,1))-AVERAGE(OFFSET($H$3,0,0,'Données projet'!$E$10+1,1))</f>
        <v>310.75846525561843</v>
      </c>
      <c r="AO67" s="62">
        <f t="shared" si="36"/>
        <v>159.6134369231965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</v>
      </c>
      <c r="BD67" s="13">
        <f>IF('Données projet'!$A$88&gt;35,BD66+BC67-BL66,IF(A67&lt;'Données projet'!$A$88,$BA$205^A67,IF(A67='Données projet'!$A$88,'Données projet'!$B$88,BD66+BC67-BL66)))</f>
        <v>132.99999999999994</v>
      </c>
      <c r="BE67" s="14">
        <f>BD67*VLOOKUP('Données projet'!$B$11,Paramètres!$A$1:$I$89,3,0)*VLOOKUP('Données projet'!$B$11,Paramètres!$A$1:$I$89,5,0)</f>
        <v>114.11399999999996</v>
      </c>
      <c r="BF67" s="14">
        <f t="shared" si="37"/>
        <v>30.298194021728271</v>
      </c>
      <c r="BG67" s="22">
        <f t="shared" si="7"/>
        <v>251.5179045878433</v>
      </c>
      <c r="BH67" s="62">
        <f t="shared" si="8"/>
        <v>544.85123792117656</v>
      </c>
      <c r="BI67" s="62">
        <f ca="1">AVERAGE(OFFSET($BH$3,0,0,'Données projet'!$E$11+1,1))-AVERAGE(OFFSET($H$3,0,0,'Données projet'!$E$11+1,1))</f>
        <v>260.42009273498576</v>
      </c>
      <c r="BJ67" s="62">
        <f t="shared" si="38"/>
        <v>87.994087874724983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155.79999999999987</v>
      </c>
      <c r="BZ67" s="14">
        <f>BY67*VLOOKUP('Données projet'!$B$12,Paramètres!$A$1:$I$89,3,0)*VLOOKUP('Données projet'!$B$12,Paramètres!$A$1:$I$89,5,0)</f>
        <v>150.68975999999986</v>
      </c>
      <c r="CA67" s="14">
        <f t="shared" si="39"/>
        <v>38.735294176946169</v>
      </c>
      <c r="CB67" s="22">
        <f t="shared" si="10"/>
        <v>329.91530269151434</v>
      </c>
      <c r="CC67" s="62">
        <f t="shared" si="11"/>
        <v>623.24863602484766</v>
      </c>
      <c r="CD67" s="62">
        <f ca="1">AVERAGE(OFFSET($CC$3,0,0,'Données projet'!$E$12+1,1))-AVERAGE(OFFSET($H$3,0,0,'Données projet'!$E$12+1,1))</f>
        <v>298.18906674058809</v>
      </c>
      <c r="CE67" s="62">
        <f t="shared" si="40"/>
        <v>154.08406475869634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161</v>
      </c>
      <c r="L68" s="13">
        <f>VLOOKUP(A68,'Données projet'!$A$35:$I$55,9,0)</f>
        <v>5.2</v>
      </c>
      <c r="M68" s="13">
        <f t="array" ref="M68">INDEX(L:L,MIN(IF(ISNUMBER(L68:L264),ROW(L68:L264),"")))</f>
        <v>5.2</v>
      </c>
      <c r="N68" s="14">
        <f>IF('Données projet'!$A$36&gt;35,N67+M68-V67,IF(A68&lt;'Données projet'!$A$36,$K$205^A68,IF(A68='Données projet'!$A$36,'Données projet'!$B$36,N67+M68-V67)))</f>
        <v>160.99999999999986</v>
      </c>
      <c r="O68" s="14">
        <f>N68*VLOOKUP('Données projet'!$B$9,Paramètres!$A$1:$I$89,3,0)*VLOOKUP('Données projet'!$B$9,Paramètres!$A$1:$I$89,5,0)</f>
        <v>145.67279999999985</v>
      </c>
      <c r="P68" s="14">
        <f t="shared" si="33"/>
        <v>37.593544857919696</v>
      </c>
      <c r="Q68" s="22">
        <f t="shared" si="54"/>
        <v>319.18888396087652</v>
      </c>
      <c r="R68" s="62">
        <f t="shared" si="55"/>
        <v>612.5222172942099</v>
      </c>
      <c r="S68" s="62">
        <f ca="1">AVERAGE(OFFSET($R$3,0,0,'Données projet'!$E$9+1,1))-AVERAGE(OFFSET($H$3,0,0,'Données projet'!$E$9+1,1))</f>
        <v>281.409397347842</v>
      </c>
      <c r="T68" s="62">
        <f t="shared" si="34"/>
        <v>146.70159365068315</v>
      </c>
      <c r="U68" s="16">
        <f>IF(ISNA(VLOOKUP(A68,'Données projet'!$A$35:$I$55,3,0)),0,VLOOKUP(A68,'Données projet'!$A$35:$I$55,3,0))</f>
        <v>9</v>
      </c>
      <c r="V68" s="16">
        <f>IF(ISNA(VLOOKUP(A68,'Données projet'!$A$35:$I$55,4,0)),0,VLOOKUP(A68,'Données projet'!$A$35:$I$55,4,0))</f>
        <v>14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160.99999999999986</v>
      </c>
      <c r="AJ68" s="14">
        <f>AI68*VLOOKUP('Données projet'!$B$10,Paramètres!$A$1:$I$89,3,0)*VLOOKUP('Données projet'!$B$10,Paramètres!$A$1:$I$89,5,0)</f>
        <v>163.25399999999985</v>
      </c>
      <c r="AK68" s="14">
        <f t="shared" si="35"/>
        <v>41.575601961656879</v>
      </c>
      <c r="AL68" s="22">
        <f t="shared" ref="AL68:AL131" si="58">(AJ68+AK68)*0.475*44/12</f>
        <v>356.74489008321876</v>
      </c>
      <c r="AM68" s="62">
        <f t="shared" ref="AM68:AM131" si="59">AL68+(AD68+AE68)*44/12</f>
        <v>650.07822341655208</v>
      </c>
      <c r="AN68" s="62">
        <f ca="1">AVERAGE(OFFSET($AM$3,0,0,'Données projet'!$E$10+1,1))-AVERAGE(OFFSET($H$3,0,0,'Données projet'!$E$10+1,1))</f>
        <v>310.75846525561843</v>
      </c>
      <c r="AO68" s="62">
        <f t="shared" si="36"/>
        <v>159.6134369231965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139</v>
      </c>
      <c r="BB68" s="13">
        <f>VLOOKUP(A68,'Données projet'!$A$87:$I$107,9,0)</f>
        <v>6</v>
      </c>
      <c r="BC68" s="13">
        <f t="array" ref="BC68">INDEX(BB:BB,MIN(IF(ISNUMBER(BB68:BB264),ROW(BB68:BB264),"")))</f>
        <v>6</v>
      </c>
      <c r="BD68" s="13">
        <f>IF('Données projet'!$A$88&gt;35,BD67+BC68-BL67,IF(A68&lt;'Données projet'!$A$88,$BA$205^A68,IF(A68='Données projet'!$A$88,'Données projet'!$B$88,BD67+BC68-BL67)))</f>
        <v>138.99999999999994</v>
      </c>
      <c r="BE68" s="14">
        <f>BD68*VLOOKUP('Données projet'!$B$11,Paramètres!$A$1:$I$89,3,0)*VLOOKUP('Données projet'!$B$11,Paramètres!$A$1:$I$89,5,0)</f>
        <v>119.26199999999996</v>
      </c>
      <c r="BF68" s="14">
        <f t="shared" si="37"/>
        <v>31.502811162802828</v>
      </c>
      <c r="BG68" s="22">
        <f t="shared" ref="BG68:BG131" si="61">(BE68+BF68)*0.475*44/12</f>
        <v>262.58204610854818</v>
      </c>
      <c r="BH68" s="62">
        <f t="shared" ref="BH68:BH131" si="62">BG68+(AY68+AZ68)*44/12</f>
        <v>555.91537944188144</v>
      </c>
      <c r="BI68" s="62">
        <f ca="1">AVERAGE(OFFSET($BH$3,0,0,'Données projet'!$E$11+1,1))-AVERAGE(OFFSET($H$3,0,0,'Données projet'!$E$11+1,1))</f>
        <v>260.42009273498576</v>
      </c>
      <c r="BJ68" s="62">
        <f t="shared" si="38"/>
        <v>87.994087874724983</v>
      </c>
      <c r="BK68" s="16">
        <f>IF(ISNA(VLOOKUP(A68,'Données projet'!$A$87:$I$107,3,0)),0,VLOOKUP(A68,'Données projet'!$A$87:$I$107,3,0))</f>
        <v>8</v>
      </c>
      <c r="BL68" s="16">
        <f>IF(ISNA(VLOOKUP(A68,'Données projet'!$A$87:$I$107,4,0)),0,VLOOKUP(A68,'Données projet'!$A$87:$I$107,4,0))</f>
        <v>14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161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160.99999999999986</v>
      </c>
      <c r="BZ68" s="14">
        <f>BY68*VLOOKUP('Données projet'!$B$12,Paramètres!$A$1:$I$89,3,0)*VLOOKUP('Données projet'!$B$12,Paramètres!$A$1:$I$89,5,0)</f>
        <v>155.71919999999986</v>
      </c>
      <c r="CA68" s="14">
        <f t="shared" si="39"/>
        <v>39.875450340770094</v>
      </c>
      <c r="CB68" s="22">
        <f t="shared" ref="CB68:CB131" si="64">(BZ68+CA68)*0.475*44/12</f>
        <v>340.66068267684102</v>
      </c>
      <c r="CC68" s="62">
        <f t="shared" ref="CC68:CC131" si="65">CB68+(BT68+BU68)*44/12</f>
        <v>633.99401601017439</v>
      </c>
      <c r="CD68" s="62">
        <f ca="1">AVERAGE(OFFSET($CC$3,0,0,'Données projet'!$E$12+1,1))-AVERAGE(OFFSET($H$3,0,0,'Données projet'!$E$12+1,1))</f>
        <v>298.18906674058809</v>
      </c>
      <c r="CE68" s="62">
        <f t="shared" si="40"/>
        <v>154.08406475869634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14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5.2</v>
      </c>
      <c r="N69" s="14">
        <f>IF('Données projet'!$A$36&gt;35,N68+M69-V68,IF(A69&lt;'Données projet'!$A$36,$K$205^A69,IF(A69='Données projet'!$A$36,'Données projet'!$B$36,N68+M69-V68)))</f>
        <v>152.19999999999985</v>
      </c>
      <c r="O69" s="14">
        <f>N69*VLOOKUP('Données projet'!$B$9,Paramètres!$A$1:$I$89,3,0)*VLOOKUP('Données projet'!$B$9,Paramètres!$A$1:$I$89,5,0)</f>
        <v>137.71055999999987</v>
      </c>
      <c r="P69" s="14">
        <f t="shared" ref="P69:P132" si="87">EXP(-1.0587+0.8836*LN(O69)+0.284)</f>
        <v>35.772024702085204</v>
      </c>
      <c r="Q69" s="22">
        <f t="shared" si="54"/>
        <v>302.14883502279821</v>
      </c>
      <c r="R69" s="62">
        <f t="shared" si="55"/>
        <v>595.48216835613152</v>
      </c>
      <c r="S69" s="62">
        <f ca="1">AVERAGE(OFFSET($R$3,0,0,'Données projet'!$E$9+1,1))-AVERAGE(OFFSET($H$3,0,0,'Données projet'!$E$9+1,1))</f>
        <v>281.409397347842</v>
      </c>
      <c r="T69" s="62">
        <f t="shared" ref="T69:T132" si="88">$T$3</f>
        <v>146.70159365068315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152.19999999999985</v>
      </c>
      <c r="AJ69" s="14">
        <f>AI69*VLOOKUP('Données projet'!$B$10,Paramètres!$A$1:$I$89,3,0)*VLOOKUP('Données projet'!$B$10,Paramètres!$A$1:$I$89,5,0)</f>
        <v>154.33079999999987</v>
      </c>
      <c r="AK69" s="14">
        <f t="shared" ref="AK69:AK132" si="89">EXP(-1.0587+0.8836*LN(AJ69)+0.284)</f>
        <v>39.561139179540312</v>
      </c>
      <c r="AL69" s="22">
        <f t="shared" si="58"/>
        <v>337.69512740436579</v>
      </c>
      <c r="AM69" s="62">
        <f t="shared" si="59"/>
        <v>631.02846073769911</v>
      </c>
      <c r="AN69" s="62">
        <f ca="1">AVERAGE(OFFSET($AM$3,0,0,'Données projet'!$E$10+1,1))-AVERAGE(OFFSET($H$3,0,0,'Données projet'!$E$10+1,1))</f>
        <v>310.75846525561843</v>
      </c>
      <c r="AO69" s="62">
        <f t="shared" ref="AO69:AO132" si="90">$AO$3</f>
        <v>159.6134369231965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5.6</v>
      </c>
      <c r="BD69" s="13">
        <f>IF('Données projet'!$A$88&gt;35,BD68+BC69-BL68,IF(A69&lt;'Données projet'!$A$88,$BA$205^A69,IF(A69='Données projet'!$A$88,'Données projet'!$B$88,BD68+BC69-BL68)))</f>
        <v>130.59999999999994</v>
      </c>
      <c r="BE69" s="14">
        <f>BD69*VLOOKUP('Données projet'!$B$11,Paramètres!$A$1:$I$89,3,0)*VLOOKUP('Données projet'!$B$11,Paramètres!$A$1:$I$89,5,0)</f>
        <v>112.05479999999996</v>
      </c>
      <c r="BF69" s="14">
        <f t="shared" ref="BF69:BF132" si="91">EXP(-1.0587+0.8836*LN(BE69)+0.284)</f>
        <v>29.814588771272053</v>
      </c>
      <c r="BG69" s="22">
        <f t="shared" si="61"/>
        <v>247.08918544329876</v>
      </c>
      <c r="BH69" s="62">
        <f t="shared" si="62"/>
        <v>540.42251877663205</v>
      </c>
      <c r="BI69" s="62">
        <f ca="1">AVERAGE(OFFSET($BH$3,0,0,'Données projet'!$E$11+1,1))-AVERAGE(OFFSET($H$3,0,0,'Données projet'!$E$11+1,1))</f>
        <v>260.42009273498576</v>
      </c>
      <c r="BJ69" s="62">
        <f t="shared" ref="BJ69:BJ132" si="92">$BJ$3</f>
        <v>87.994087874724983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5.2</v>
      </c>
      <c r="BY69" s="13">
        <f>IF('Données projet'!$A$114&gt;35,BY68+BX69-CG68,IF(A69&lt;'Données projet'!$A$114,$BV$205^A69,IF(A69='Données projet'!$A$114,'Données projet'!$B$114,BY68+BX69-CG68)))</f>
        <v>152.19999999999985</v>
      </c>
      <c r="BZ69" s="14">
        <f>BY69*VLOOKUP('Données projet'!$B$12,Paramètres!$A$1:$I$89,3,0)*VLOOKUP('Données projet'!$B$12,Paramètres!$A$1:$I$89,5,0)</f>
        <v>147.20783999999986</v>
      </c>
      <c r="CA69" s="14">
        <f t="shared" ref="CA69:CA132" si="93">EXP(-1.0587+0.8836*LN(BZ69)+0.284)</f>
        <v>37.94336501087632</v>
      </c>
      <c r="CB69" s="22">
        <f t="shared" si="64"/>
        <v>322.4716820606094</v>
      </c>
      <c r="CC69" s="62">
        <f t="shared" si="65"/>
        <v>615.80501539394277</v>
      </c>
      <c r="CD69" s="62">
        <f ca="1">AVERAGE(OFFSET($CC$3,0,0,'Données projet'!$E$12+1,1))-AVERAGE(OFFSET($H$3,0,0,'Données projet'!$E$12+1,1))</f>
        <v>298.18906674058809</v>
      </c>
      <c r="CE69" s="62">
        <f t="shared" ref="CE69:CE132" si="94">$CE$3</f>
        <v>154.08406475869634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5.2</v>
      </c>
      <c r="N70" s="14">
        <f>IF('Données projet'!$A$36&gt;35,N69+M70-V69,IF(A70&lt;'Données projet'!$A$36,$K$205^A70,IF(A70='Données projet'!$A$36,'Données projet'!$B$36,N69+M70-V69)))</f>
        <v>157.39999999999984</v>
      </c>
      <c r="O70" s="14">
        <f>N70*VLOOKUP('Données projet'!$B$9,Paramètres!$A$1:$I$89,3,0)*VLOOKUP('Données projet'!$B$9,Paramètres!$A$1:$I$89,5,0)</f>
        <v>142.41551999999984</v>
      </c>
      <c r="P70" s="14">
        <f t="shared" si="87"/>
        <v>36.849815075587657</v>
      </c>
      <c r="Q70" s="22">
        <f t="shared" si="54"/>
        <v>312.22045858998155</v>
      </c>
      <c r="R70" s="62">
        <f t="shared" si="55"/>
        <v>605.55379192331486</v>
      </c>
      <c r="S70" s="62">
        <f ca="1">AVERAGE(OFFSET($R$3,0,0,'Données projet'!$E$9+1,1))-AVERAGE(OFFSET($H$3,0,0,'Données projet'!$E$9+1,1))</f>
        <v>281.409397347842</v>
      </c>
      <c r="T70" s="62">
        <f t="shared" si="88"/>
        <v>146.70159365068315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157.39999999999984</v>
      </c>
      <c r="AJ70" s="14">
        <f>AI70*VLOOKUP('Données projet'!$B$10,Paramètres!$A$1:$I$89,3,0)*VLOOKUP('Données projet'!$B$10,Paramètres!$A$1:$I$89,5,0)</f>
        <v>159.60359999999986</v>
      </c>
      <c r="AK70" s="14">
        <f t="shared" si="89"/>
        <v>40.753093376363118</v>
      </c>
      <c r="AL70" s="22">
        <f t="shared" si="58"/>
        <v>348.95457429716549</v>
      </c>
      <c r="AM70" s="62">
        <f t="shared" si="59"/>
        <v>642.28790763049881</v>
      </c>
      <c r="AN70" s="62">
        <f ca="1">AVERAGE(OFFSET($AM$3,0,0,'Données projet'!$E$10+1,1))-AVERAGE(OFFSET($H$3,0,0,'Données projet'!$E$10+1,1))</f>
        <v>310.75846525561843</v>
      </c>
      <c r="AO70" s="62">
        <f t="shared" si="90"/>
        <v>159.6134369231965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5.6</v>
      </c>
      <c r="BD70" s="13">
        <f>IF('Données projet'!$A$88&gt;35,BD69+BC70-BL69,IF(A70&lt;'Données projet'!$A$88,$BA$205^A70,IF(A70='Données projet'!$A$88,'Données projet'!$B$88,BD69+BC70-BL69)))</f>
        <v>136.19999999999993</v>
      </c>
      <c r="BE70" s="14">
        <f>BD70*VLOOKUP('Données projet'!$B$11,Paramètres!$A$1:$I$89,3,0)*VLOOKUP('Données projet'!$B$11,Paramètres!$A$1:$I$89,5,0)</f>
        <v>116.85959999999996</v>
      </c>
      <c r="BF70" s="14">
        <f t="shared" si="91"/>
        <v>30.941425962812342</v>
      </c>
      <c r="BG70" s="22">
        <f t="shared" si="61"/>
        <v>257.4201202185647</v>
      </c>
      <c r="BH70" s="62">
        <f t="shared" si="62"/>
        <v>550.75345355189802</v>
      </c>
      <c r="BI70" s="62">
        <f ca="1">AVERAGE(OFFSET($BH$3,0,0,'Données projet'!$E$11+1,1))-AVERAGE(OFFSET($H$3,0,0,'Données projet'!$E$11+1,1))</f>
        <v>260.42009273498576</v>
      </c>
      <c r="BJ70" s="62">
        <f t="shared" si="92"/>
        <v>87.994087874724983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5.2</v>
      </c>
      <c r="BY70" s="13">
        <f>IF('Données projet'!$A$114&gt;35,BY69+BX70-CG69,IF(A70&lt;'Données projet'!$A$114,$BV$205^A70,IF(A70='Données projet'!$A$114,'Données projet'!$B$114,BY69+BX70-CG69)))</f>
        <v>157.39999999999984</v>
      </c>
      <c r="BZ70" s="14">
        <f>BY70*VLOOKUP('Données projet'!$B$12,Paramètres!$A$1:$I$89,3,0)*VLOOKUP('Données projet'!$B$12,Paramètres!$A$1:$I$89,5,0)</f>
        <v>152.23727999999983</v>
      </c>
      <c r="CA70" s="14">
        <f t="shared" si="93"/>
        <v>39.08657660953731</v>
      </c>
      <c r="CB70" s="22">
        <f t="shared" si="64"/>
        <v>333.22238359494384</v>
      </c>
      <c r="CC70" s="62">
        <f t="shared" si="65"/>
        <v>626.55571692827721</v>
      </c>
      <c r="CD70" s="62">
        <f ca="1">AVERAGE(OFFSET($CC$3,0,0,'Données projet'!$E$12+1,1))-AVERAGE(OFFSET($H$3,0,0,'Données projet'!$E$12+1,1))</f>
        <v>298.18906674058809</v>
      </c>
      <c r="CE70" s="62">
        <f t="shared" si="94"/>
        <v>154.08406475869634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5.2</v>
      </c>
      <c r="N71" s="14">
        <f>IF('Données projet'!$A$36&gt;35,N70+M71-V70,IF(A71&lt;'Données projet'!$A$36,$K$205^A71,IF(A71='Données projet'!$A$36,'Données projet'!$B$36,N70+M71-V70)))</f>
        <v>162.59999999999982</v>
      </c>
      <c r="O71" s="14">
        <f>N71*VLOOKUP('Données projet'!$B$9,Paramètres!$A$1:$I$89,3,0)*VLOOKUP('Données projet'!$B$9,Paramètres!$A$1:$I$89,5,0)</f>
        <v>147.12047999999984</v>
      </c>
      <c r="P71" s="14">
        <f t="shared" si="87"/>
        <v>37.923467981600268</v>
      </c>
      <c r="Q71" s="22">
        <f t="shared" si="54"/>
        <v>322.28487606795352</v>
      </c>
      <c r="R71" s="62">
        <f t="shared" si="55"/>
        <v>615.61820940128678</v>
      </c>
      <c r="S71" s="62">
        <f ca="1">AVERAGE(OFFSET($R$3,0,0,'Données projet'!$E$9+1,1))-AVERAGE(OFFSET($H$3,0,0,'Données projet'!$E$9+1,1))</f>
        <v>281.409397347842</v>
      </c>
      <c r="T71" s="62">
        <f t="shared" si="88"/>
        <v>146.70159365068315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162.59999999999982</v>
      </c>
      <c r="AJ71" s="14">
        <f>AI71*VLOOKUP('Données projet'!$B$10,Paramètres!$A$1:$I$89,3,0)*VLOOKUP('Données projet'!$B$10,Paramètres!$A$1:$I$89,5,0)</f>
        <v>164.87639999999982</v>
      </c>
      <c r="AK71" s="14">
        <f t="shared" si="89"/>
        <v>41.94047184875933</v>
      </c>
      <c r="AL71" s="22">
        <f t="shared" si="58"/>
        <v>360.20605180325543</v>
      </c>
      <c r="AM71" s="62">
        <f t="shared" si="59"/>
        <v>653.53938513658875</v>
      </c>
      <c r="AN71" s="62">
        <f ca="1">AVERAGE(OFFSET($AM$3,0,0,'Données projet'!$E$10+1,1))-AVERAGE(OFFSET($H$3,0,0,'Données projet'!$E$10+1,1))</f>
        <v>310.75846525561843</v>
      </c>
      <c r="AO71" s="62">
        <f t="shared" si="90"/>
        <v>159.6134369231965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5.6</v>
      </c>
      <c r="BD71" s="13">
        <f>IF('Données projet'!$A$88&gt;35,BD70+BC71-BL70,IF(A71&lt;'Données projet'!$A$88,$BA$205^A71,IF(A71='Données projet'!$A$88,'Données projet'!$B$88,BD70+BC71-BL70)))</f>
        <v>141.79999999999993</v>
      </c>
      <c r="BE71" s="14">
        <f>BD71*VLOOKUP('Données projet'!$B$11,Paramètres!$A$1:$I$89,3,0)*VLOOKUP('Données projet'!$B$11,Paramètres!$A$1:$I$89,5,0)</f>
        <v>121.66439999999996</v>
      </c>
      <c r="BF71" s="14">
        <f t="shared" si="91"/>
        <v>32.062881503856715</v>
      </c>
      <c r="BG71" s="22">
        <f t="shared" si="61"/>
        <v>267.74168195255032</v>
      </c>
      <c r="BH71" s="62">
        <f t="shared" si="62"/>
        <v>561.07501528588364</v>
      </c>
      <c r="BI71" s="62">
        <f ca="1">AVERAGE(OFFSET($BH$3,0,0,'Données projet'!$E$11+1,1))-AVERAGE(OFFSET($H$3,0,0,'Données projet'!$E$11+1,1))</f>
        <v>260.42009273498576</v>
      </c>
      <c r="BJ71" s="62">
        <f t="shared" si="92"/>
        <v>87.994087874724983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5.2</v>
      </c>
      <c r="BY71" s="13">
        <f>IF('Données projet'!$A$114&gt;35,BY70+BX71-CG70,IF(A71&lt;'Données projet'!$A$114,$BV$205^A71,IF(A71='Données projet'!$A$114,'Données projet'!$B$114,BY70+BX71-CG70)))</f>
        <v>162.59999999999982</v>
      </c>
      <c r="BZ71" s="14">
        <f>BY71*VLOOKUP('Données projet'!$B$12,Paramètres!$A$1:$I$89,3,0)*VLOOKUP('Données projet'!$B$12,Paramètres!$A$1:$I$89,5,0)</f>
        <v>157.26671999999982</v>
      </c>
      <c r="CA71" s="14">
        <f t="shared" si="93"/>
        <v>40.225399598929073</v>
      </c>
      <c r="CB71" s="22">
        <f t="shared" si="64"/>
        <v>343.96544163480115</v>
      </c>
      <c r="CC71" s="62">
        <f t="shared" si="65"/>
        <v>637.29877496813447</v>
      </c>
      <c r="CD71" s="62">
        <f ca="1">AVERAGE(OFFSET($CC$3,0,0,'Données projet'!$E$12+1,1))-AVERAGE(OFFSET($H$3,0,0,'Données projet'!$E$12+1,1))</f>
        <v>298.18906674058809</v>
      </c>
      <c r="CE71" s="62">
        <f t="shared" si="94"/>
        <v>154.08406475869634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5.2</v>
      </c>
      <c r="N72" s="14">
        <f>IF('Données projet'!$A$36&gt;35,N71+M72-V71,IF(A72&lt;'Données projet'!$A$36,$K$205^A72,IF(A72='Données projet'!$A$36,'Données projet'!$B$36,N71+M72-V71)))</f>
        <v>167.79999999999981</v>
      </c>
      <c r="O72" s="14">
        <f>N72*VLOOKUP('Données projet'!$B$9,Paramètres!$A$1:$I$89,3,0)*VLOOKUP('Données projet'!$B$9,Paramètres!$A$1:$I$89,5,0)</f>
        <v>151.82543999999982</v>
      </c>
      <c r="P72" s="14">
        <f t="shared" si="87"/>
        <v>38.993130915848106</v>
      </c>
      <c r="Q72" s="22">
        <f t="shared" si="54"/>
        <v>332.34234434510176</v>
      </c>
      <c r="R72" s="62">
        <f t="shared" si="55"/>
        <v>625.67567767843502</v>
      </c>
      <c r="S72" s="62">
        <f ca="1">AVERAGE(OFFSET($R$3,0,0,'Données projet'!$E$9+1,1))-AVERAGE(OFFSET($H$3,0,0,'Données projet'!$E$9+1,1))</f>
        <v>281.409397347842</v>
      </c>
      <c r="T72" s="62">
        <f t="shared" si="88"/>
        <v>146.70159365068315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167.79999999999981</v>
      </c>
      <c r="AJ72" s="14">
        <f>AI72*VLOOKUP('Données projet'!$B$10,Paramètres!$A$1:$I$89,3,0)*VLOOKUP('Données projet'!$B$10,Paramètres!$A$1:$I$89,5,0)</f>
        <v>170.14919999999981</v>
      </c>
      <c r="AK72" s="14">
        <f t="shared" si="89"/>
        <v>43.123437715785229</v>
      </c>
      <c r="AL72" s="22">
        <f t="shared" si="58"/>
        <v>371.44984402165892</v>
      </c>
      <c r="AM72" s="62">
        <f t="shared" si="59"/>
        <v>664.78317735499218</v>
      </c>
      <c r="AN72" s="62">
        <f ca="1">AVERAGE(OFFSET($AM$3,0,0,'Données projet'!$E$10+1,1))-AVERAGE(OFFSET($H$3,0,0,'Données projet'!$E$10+1,1))</f>
        <v>310.75846525561843</v>
      </c>
      <c r="AO72" s="62">
        <f t="shared" si="90"/>
        <v>159.6134369231965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5.6</v>
      </c>
      <c r="BD72" s="13">
        <f>IF('Données projet'!$A$88&gt;35,BD71+BC72-BL71,IF(A72&lt;'Données projet'!$A$88,$BA$205^A72,IF(A72='Données projet'!$A$88,'Données projet'!$B$88,BD71+BC72-BL71)))</f>
        <v>147.39999999999992</v>
      </c>
      <c r="BE72" s="14">
        <f>BD72*VLOOKUP('Données projet'!$B$11,Paramètres!$A$1:$I$89,3,0)*VLOOKUP('Données projet'!$B$11,Paramètres!$A$1:$I$89,5,0)</f>
        <v>126.46919999999994</v>
      </c>
      <c r="BF72" s="14">
        <f t="shared" si="91"/>
        <v>33.17919224765545</v>
      </c>
      <c r="BG72" s="22">
        <f t="shared" si="61"/>
        <v>278.05428316466646</v>
      </c>
      <c r="BH72" s="62">
        <f t="shared" si="62"/>
        <v>571.38761649799972</v>
      </c>
      <c r="BI72" s="62">
        <f ca="1">AVERAGE(OFFSET($BH$3,0,0,'Données projet'!$E$11+1,1))-AVERAGE(OFFSET($H$3,0,0,'Données projet'!$E$11+1,1))</f>
        <v>260.42009273498576</v>
      </c>
      <c r="BJ72" s="62">
        <f t="shared" si="92"/>
        <v>87.994087874724983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5.2</v>
      </c>
      <c r="BY72" s="13">
        <f>IF('Données projet'!$A$114&gt;35,BY71+BX72-CG71,IF(A72&lt;'Données projet'!$A$114,$BV$205^A72,IF(A72='Données projet'!$A$114,'Données projet'!$B$114,BY71+BX72-CG71)))</f>
        <v>167.79999999999981</v>
      </c>
      <c r="BZ72" s="14">
        <f>BY72*VLOOKUP('Données projet'!$B$12,Paramètres!$A$1:$I$89,3,0)*VLOOKUP('Données projet'!$B$12,Paramètres!$A$1:$I$89,5,0)</f>
        <v>162.29615999999984</v>
      </c>
      <c r="CA72" s="14">
        <f t="shared" si="93"/>
        <v>41.359990427678127</v>
      </c>
      <c r="CB72" s="22">
        <f t="shared" si="64"/>
        <v>354.70112866153909</v>
      </c>
      <c r="CC72" s="62">
        <f t="shared" si="65"/>
        <v>648.03446199487234</v>
      </c>
      <c r="CD72" s="62">
        <f ca="1">AVERAGE(OFFSET($CC$3,0,0,'Données projet'!$E$12+1,1))-AVERAGE(OFFSET($H$3,0,0,'Données projet'!$E$12+1,1))</f>
        <v>298.18906674058809</v>
      </c>
      <c r="CE72" s="62">
        <f t="shared" si="94"/>
        <v>154.08406475869634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173</v>
      </c>
      <c r="L73" s="13">
        <f>VLOOKUP(A73,'Données projet'!$A$35:$I$55,9,0)</f>
        <v>5.2</v>
      </c>
      <c r="M73" s="13">
        <f t="array" ref="M73">INDEX(L:L,MIN(IF(ISNUMBER(L73:L269),ROW(L73:L269),"")))</f>
        <v>5.2</v>
      </c>
      <c r="N73" s="14">
        <f>IF('Données projet'!$A$36&gt;35,N72+M73-V72,IF(A73&lt;'Données projet'!$A$36,$K$205^A73,IF(A73='Données projet'!$A$36,'Données projet'!$B$36,N72+M73-V72)))</f>
        <v>172.9999999999998</v>
      </c>
      <c r="O73" s="14">
        <f>N73*VLOOKUP('Données projet'!$B$9,Paramètres!$A$1:$I$89,3,0)*VLOOKUP('Données projet'!$B$9,Paramètres!$A$1:$I$89,5,0)</f>
        <v>156.53039999999982</v>
      </c>
      <c r="P73" s="14">
        <f t="shared" si="87"/>
        <v>40.058941713181966</v>
      </c>
      <c r="Q73" s="22">
        <f t="shared" si="54"/>
        <v>342.39310348379155</v>
      </c>
      <c r="R73" s="62">
        <f t="shared" si="55"/>
        <v>635.72643681712486</v>
      </c>
      <c r="S73" s="62">
        <f ca="1">AVERAGE(OFFSET($R$3,0,0,'Données projet'!$E$9+1,1))-AVERAGE(OFFSET($H$3,0,0,'Données projet'!$E$9+1,1))</f>
        <v>281.409397347842</v>
      </c>
      <c r="T73" s="62">
        <f t="shared" si="88"/>
        <v>146.70159365068315</v>
      </c>
      <c r="U73" s="16">
        <f>IF(ISNA(VLOOKUP(A73,'Données projet'!$A$35:$I$55,3,0)),0,VLOOKUP(A73,'Données projet'!$A$35:$I$55,3,0))</f>
        <v>10</v>
      </c>
      <c r="V73" s="16">
        <f>IF(ISNA(VLOOKUP(A73,'Données projet'!$A$35:$I$55,4,0)),0,VLOOKUP(A73,'Données projet'!$A$35:$I$55,4,0))</f>
        <v>14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173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172.9999999999998</v>
      </c>
      <c r="AJ73" s="14">
        <f>AI73*VLOOKUP('Données projet'!$B$10,Paramètres!$A$1:$I$89,3,0)*VLOOKUP('Données projet'!$B$10,Paramètres!$A$1:$I$89,5,0)</f>
        <v>175.4219999999998</v>
      </c>
      <c r="AK73" s="14">
        <f t="shared" si="89"/>
        <v>44.302143412304694</v>
      </c>
      <c r="AL73" s="22">
        <f t="shared" si="58"/>
        <v>382.68621644309695</v>
      </c>
      <c r="AM73" s="62">
        <f t="shared" si="59"/>
        <v>676.01954977643027</v>
      </c>
      <c r="AN73" s="62">
        <f ca="1">AVERAGE(OFFSET($AM$3,0,0,'Données projet'!$E$10+1,1))-AVERAGE(OFFSET($H$3,0,0,'Données projet'!$E$10+1,1))</f>
        <v>310.75846525561843</v>
      </c>
      <c r="AO73" s="62">
        <f t="shared" si="90"/>
        <v>159.6134369231965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153</v>
      </c>
      <c r="BB73" s="13">
        <f>VLOOKUP(A73,'Données projet'!$A$87:$I$107,9,0)</f>
        <v>5.6</v>
      </c>
      <c r="BC73" s="13">
        <f t="array" ref="BC73">INDEX(BB:BB,MIN(IF(ISNUMBER(BB73:BB269),ROW(BB73:BB269),"")))</f>
        <v>5.6</v>
      </c>
      <c r="BD73" s="13">
        <f>IF('Données projet'!$A$88&gt;35,BD72+BC73-BL72,IF(A73&lt;'Données projet'!$A$88,$BA$205^A73,IF(A73='Données projet'!$A$88,'Données projet'!$B$88,BD72+BC73-BL72)))</f>
        <v>152.99999999999991</v>
      </c>
      <c r="BE73" s="14">
        <f>BD73*VLOOKUP('Données projet'!$B$11,Paramètres!$A$1:$I$89,3,0)*VLOOKUP('Données projet'!$B$11,Paramètres!$A$1:$I$89,5,0)</f>
        <v>131.27399999999994</v>
      </c>
      <c r="BF73" s="14">
        <f t="shared" si="91"/>
        <v>34.290576031111634</v>
      </c>
      <c r="BG73" s="22">
        <f t="shared" si="61"/>
        <v>288.35830325418596</v>
      </c>
      <c r="BH73" s="62">
        <f t="shared" si="62"/>
        <v>581.69163658751927</v>
      </c>
      <c r="BI73" s="62">
        <f ca="1">AVERAGE(OFFSET($BH$3,0,0,'Données projet'!$E$11+1,1))-AVERAGE(OFFSET($H$3,0,0,'Données projet'!$E$11+1,1))</f>
        <v>260.42009273498576</v>
      </c>
      <c r="BJ73" s="62">
        <f t="shared" si="92"/>
        <v>87.994087874724983</v>
      </c>
      <c r="BK73" s="16">
        <f>IF(ISNA(VLOOKUP(A73,'Données projet'!$A$87:$I$107,3,0)),0,VLOOKUP(A73,'Données projet'!$A$87:$I$107,3,0))</f>
        <v>9</v>
      </c>
      <c r="BL73" s="16">
        <f>IF(ISNA(VLOOKUP(A73,'Données projet'!$A$87:$I$107,4,0)),0,VLOOKUP(A73,'Données projet'!$A$87:$I$107,4,0))</f>
        <v>14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173</v>
      </c>
      <c r="BW73" s="13">
        <f>VLOOKUP(A73,'Données projet'!$A$113:$I$133,9,0)</f>
        <v>5.2</v>
      </c>
      <c r="BX73" s="13">
        <f t="array" ref="BX73">INDEX(BW:BW,MIN(IF(ISNUMBER(BW73:BW269),ROW(BW73:BW269),"")))</f>
        <v>5.2</v>
      </c>
      <c r="BY73" s="13">
        <f>IF('Données projet'!$A$114&gt;35,BY72+BX73-CG72,IF(A73&lt;'Données projet'!$A$114,$BV$205^A73,IF(A73='Données projet'!$A$114,'Données projet'!$B$114,BY72+BX73-CG72)))</f>
        <v>172.9999999999998</v>
      </c>
      <c r="BZ73" s="14">
        <f>BY73*VLOOKUP('Données projet'!$B$12,Paramètres!$A$1:$I$89,3,0)*VLOOKUP('Données projet'!$B$12,Paramètres!$A$1:$I$89,5,0)</f>
        <v>167.32559999999981</v>
      </c>
      <c r="CA73" s="14">
        <f t="shared" si="93"/>
        <v>42.490495297127566</v>
      </c>
      <c r="CB73" s="22">
        <f t="shared" si="64"/>
        <v>365.42969930916348</v>
      </c>
      <c r="CC73" s="62">
        <f t="shared" si="65"/>
        <v>658.7630326424968</v>
      </c>
      <c r="CD73" s="62">
        <f ca="1">AVERAGE(OFFSET($CC$3,0,0,'Données projet'!$E$12+1,1))-AVERAGE(OFFSET($H$3,0,0,'Données projet'!$E$12+1,1))</f>
        <v>298.18906674058809</v>
      </c>
      <c r="CE73" s="62">
        <f t="shared" si="94"/>
        <v>154.08406475869634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14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4.8</v>
      </c>
      <c r="N74" s="14">
        <f>IF('Données projet'!$A$36&gt;35,N73+M74-V73,IF(A74&lt;'Données projet'!$A$36,$K$205^A74,IF(A74='Données projet'!$A$36,'Données projet'!$B$36,N73+M74-V73)))</f>
        <v>163.79999999999981</v>
      </c>
      <c r="O74" s="14">
        <f>N74*VLOOKUP('Données projet'!$B$9,Paramètres!$A$1:$I$89,3,0)*VLOOKUP('Données projet'!$B$9,Paramètres!$A$1:$I$89,5,0)</f>
        <v>148.20623999999984</v>
      </c>
      <c r="P74" s="14">
        <f t="shared" si="87"/>
        <v>38.170662245893759</v>
      </c>
      <c r="Q74" s="22">
        <f t="shared" si="54"/>
        <v>324.60643807826466</v>
      </c>
      <c r="R74" s="62">
        <f t="shared" si="55"/>
        <v>617.93977141159803</v>
      </c>
      <c r="S74" s="62">
        <f ca="1">AVERAGE(OFFSET($R$3,0,0,'Données projet'!$E$9+1,1))-AVERAGE(OFFSET($H$3,0,0,'Données projet'!$E$9+1,1))</f>
        <v>281.409397347842</v>
      </c>
      <c r="T74" s="62">
        <f t="shared" si="88"/>
        <v>146.70159365068315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163.79999999999981</v>
      </c>
      <c r="AJ74" s="14">
        <f>AI74*VLOOKUP('Données projet'!$B$10,Paramètres!$A$1:$I$89,3,0)*VLOOKUP('Données projet'!$B$10,Paramètres!$A$1:$I$89,5,0)</f>
        <v>166.09319999999983</v>
      </c>
      <c r="AK74" s="14">
        <f t="shared" si="89"/>
        <v>42.213849908165869</v>
      </c>
      <c r="AL74" s="22">
        <f t="shared" si="58"/>
        <v>362.80144525672193</v>
      </c>
      <c r="AM74" s="62">
        <f t="shared" si="59"/>
        <v>656.13477859005525</v>
      </c>
      <c r="AN74" s="62">
        <f ca="1">AVERAGE(OFFSET($AM$3,0,0,'Données projet'!$E$10+1,1))-AVERAGE(OFFSET($H$3,0,0,'Données projet'!$E$10+1,1))</f>
        <v>310.75846525561843</v>
      </c>
      <c r="AO74" s="62">
        <f t="shared" si="90"/>
        <v>159.6134369231965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5.8</v>
      </c>
      <c r="BD74" s="13">
        <f>IF('Données projet'!$A$88&gt;35,BD73+BC74-BL73,IF(A74&lt;'Données projet'!$A$88,$BA$205^A74,IF(A74='Données projet'!$A$88,'Données projet'!$B$88,BD73+BC74-BL73)))</f>
        <v>144.79999999999993</v>
      </c>
      <c r="BE74" s="14">
        <f>BD74*VLOOKUP('Données projet'!$B$11,Paramètres!$A$1:$I$89,3,0)*VLOOKUP('Données projet'!$B$11,Paramètres!$A$1:$I$89,5,0)</f>
        <v>124.23839999999996</v>
      </c>
      <c r="BF74" s="14">
        <f t="shared" si="91"/>
        <v>32.661530651400497</v>
      </c>
      <c r="BG74" s="22">
        <f t="shared" si="61"/>
        <v>273.26737921785576</v>
      </c>
      <c r="BH74" s="62">
        <f t="shared" si="62"/>
        <v>566.60071255118908</v>
      </c>
      <c r="BI74" s="62">
        <f ca="1">AVERAGE(OFFSET($BH$3,0,0,'Données projet'!$E$11+1,1))-AVERAGE(OFFSET($H$3,0,0,'Données projet'!$E$11+1,1))</f>
        <v>260.42009273498576</v>
      </c>
      <c r="BJ74" s="62">
        <f t="shared" si="92"/>
        <v>87.994087874724983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4.8</v>
      </c>
      <c r="BY74" s="13">
        <f>IF('Données projet'!$A$114&gt;35,BY73+BX74-CG73,IF(A74&lt;'Données projet'!$A$114,$BV$205^A74,IF(A74='Données projet'!$A$114,'Données projet'!$B$114,BY73+BX74-CG73)))</f>
        <v>163.79999999999981</v>
      </c>
      <c r="BZ74" s="14">
        <f>BY74*VLOOKUP('Données projet'!$B$12,Paramètres!$A$1:$I$89,3,0)*VLOOKUP('Données projet'!$B$12,Paramètres!$A$1:$I$89,5,0)</f>
        <v>158.42735999999982</v>
      </c>
      <c r="CA74" s="14">
        <f t="shared" si="93"/>
        <v>40.487598405868177</v>
      </c>
      <c r="CB74" s="22">
        <f t="shared" si="64"/>
        <v>346.44355255688674</v>
      </c>
      <c r="CC74" s="62">
        <f t="shared" si="65"/>
        <v>639.77688589022</v>
      </c>
      <c r="CD74" s="62">
        <f ca="1">AVERAGE(OFFSET($CC$3,0,0,'Données projet'!$E$12+1,1))-AVERAGE(OFFSET($H$3,0,0,'Données projet'!$E$12+1,1))</f>
        <v>298.18906674058809</v>
      </c>
      <c r="CE74" s="62">
        <f t="shared" si="94"/>
        <v>154.08406475869634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4.8</v>
      </c>
      <c r="N75" s="14">
        <f>IF('Données projet'!$A$36&gt;35,N74+M75-V74,IF(A75&lt;'Données projet'!$A$36,$K$205^A75,IF(A75='Données projet'!$A$36,'Données projet'!$B$36,N74+M75-V74)))</f>
        <v>168.59999999999982</v>
      </c>
      <c r="O75" s="14">
        <f>N75*VLOOKUP('Données projet'!$B$9,Paramètres!$A$1:$I$89,3,0)*VLOOKUP('Données projet'!$B$9,Paramètres!$A$1:$I$89,5,0)</f>
        <v>152.54927999999984</v>
      </c>
      <c r="P75" s="14">
        <f t="shared" si="87"/>
        <v>39.157349210214015</v>
      </c>
      <c r="Q75" s="22">
        <f t="shared" si="54"/>
        <v>333.8890458744558</v>
      </c>
      <c r="R75" s="62">
        <f t="shared" si="55"/>
        <v>627.22237920778912</v>
      </c>
      <c r="S75" s="62">
        <f ca="1">AVERAGE(OFFSET($R$3,0,0,'Données projet'!$E$9+1,1))-AVERAGE(OFFSET($H$3,0,0,'Données projet'!$E$9+1,1))</f>
        <v>281.409397347842</v>
      </c>
      <c r="T75" s="62">
        <f t="shared" si="88"/>
        <v>146.70159365068315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168.59999999999982</v>
      </c>
      <c r="AJ75" s="14">
        <f>AI75*VLOOKUP('Données projet'!$B$10,Paramètres!$A$1:$I$89,3,0)*VLOOKUP('Données projet'!$B$10,Paramètres!$A$1:$I$89,5,0)</f>
        <v>170.96039999999982</v>
      </c>
      <c r="AK75" s="14">
        <f t="shared" si="89"/>
        <v>43.305050662028606</v>
      </c>
      <c r="AL75" s="22">
        <f t="shared" si="58"/>
        <v>373.17899323636624</v>
      </c>
      <c r="AM75" s="62">
        <f t="shared" si="59"/>
        <v>666.51232656969955</v>
      </c>
      <c r="AN75" s="62">
        <f ca="1">AVERAGE(OFFSET($AM$3,0,0,'Données projet'!$E$10+1,1))-AVERAGE(OFFSET($H$3,0,0,'Données projet'!$E$10+1,1))</f>
        <v>310.75846525561843</v>
      </c>
      <c r="AO75" s="62">
        <f t="shared" si="90"/>
        <v>159.6134369231965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5.8</v>
      </c>
      <c r="BD75" s="13">
        <f>IF('Données projet'!$A$88&gt;35,BD74+BC75-BL74,IF(A75&lt;'Données projet'!$A$88,$BA$205^A75,IF(A75='Données projet'!$A$88,'Données projet'!$B$88,BD74+BC75-BL74)))</f>
        <v>150.59999999999994</v>
      </c>
      <c r="BE75" s="14">
        <f>BD75*VLOOKUP('Données projet'!$B$11,Paramètres!$A$1:$I$89,3,0)*VLOOKUP('Données projet'!$B$11,Paramètres!$A$1:$I$89,5,0)</f>
        <v>129.21479999999997</v>
      </c>
      <c r="BF75" s="14">
        <f t="shared" si="91"/>
        <v>33.814858742503446</v>
      </c>
      <c r="BG75" s="22">
        <f t="shared" si="61"/>
        <v>283.94332230986009</v>
      </c>
      <c r="BH75" s="62">
        <f t="shared" si="62"/>
        <v>577.27665564319341</v>
      </c>
      <c r="BI75" s="62">
        <f ca="1">AVERAGE(OFFSET($BH$3,0,0,'Données projet'!$E$11+1,1))-AVERAGE(OFFSET($H$3,0,0,'Données projet'!$E$11+1,1))</f>
        <v>260.42009273498576</v>
      </c>
      <c r="BJ75" s="62">
        <f t="shared" si="92"/>
        <v>87.994087874724983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4.8</v>
      </c>
      <c r="BY75" s="13">
        <f>IF('Données projet'!$A$114&gt;35,BY74+BX75-CG74,IF(A75&lt;'Données projet'!$A$114,$BV$205^A75,IF(A75='Données projet'!$A$114,'Données projet'!$B$114,BY74+BX75-CG74)))</f>
        <v>168.59999999999982</v>
      </c>
      <c r="BZ75" s="14">
        <f>BY75*VLOOKUP('Données projet'!$B$12,Paramètres!$A$1:$I$89,3,0)*VLOOKUP('Données projet'!$B$12,Paramètres!$A$1:$I$89,5,0)</f>
        <v>163.06991999999985</v>
      </c>
      <c r="CA75" s="14">
        <f t="shared" si="93"/>
        <v>41.534176673396168</v>
      </c>
      <c r="CB75" s="22">
        <f t="shared" si="64"/>
        <v>356.35213503949808</v>
      </c>
      <c r="CC75" s="62">
        <f t="shared" si="65"/>
        <v>649.68546837283134</v>
      </c>
      <c r="CD75" s="62">
        <f ca="1">AVERAGE(OFFSET($CC$3,0,0,'Données projet'!$E$12+1,1))-AVERAGE(OFFSET($H$3,0,0,'Données projet'!$E$12+1,1))</f>
        <v>298.18906674058809</v>
      </c>
      <c r="CE75" s="62">
        <f t="shared" si="94"/>
        <v>154.08406475869634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4.8</v>
      </c>
      <c r="N76" s="14">
        <f>IF('Données projet'!$A$36&gt;35,N75+M76-V75,IF(A76&lt;'Données projet'!$A$36,$K$205^A76,IF(A76='Données projet'!$A$36,'Données projet'!$B$36,N75+M76-V75)))</f>
        <v>173.39999999999984</v>
      </c>
      <c r="O76" s="14">
        <f>N76*VLOOKUP('Données projet'!$B$9,Paramètres!$A$1:$I$89,3,0)*VLOOKUP('Données projet'!$B$9,Paramètres!$A$1:$I$89,5,0)</f>
        <v>156.89231999999984</v>
      </c>
      <c r="P76" s="14">
        <f t="shared" si="87"/>
        <v>40.140771359113252</v>
      </c>
      <c r="Q76" s="22">
        <f t="shared" si="54"/>
        <v>343.1659674504553</v>
      </c>
      <c r="R76" s="62">
        <f t="shared" si="55"/>
        <v>636.49930078378861</v>
      </c>
      <c r="S76" s="62">
        <f ca="1">AVERAGE(OFFSET($R$3,0,0,'Données projet'!$E$9+1,1))-AVERAGE(OFFSET($H$3,0,0,'Données projet'!$E$9+1,1))</f>
        <v>281.409397347842</v>
      </c>
      <c r="T76" s="62">
        <f t="shared" si="88"/>
        <v>146.70159365068315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173.39999999999984</v>
      </c>
      <c r="AJ76" s="14">
        <f>AI76*VLOOKUP('Données projet'!$B$10,Paramètres!$A$1:$I$89,3,0)*VLOOKUP('Données projet'!$B$10,Paramètres!$A$1:$I$89,5,0)</f>
        <v>175.82759999999985</v>
      </c>
      <c r="AK76" s="14">
        <f t="shared" si="89"/>
        <v>44.392640778295565</v>
      </c>
      <c r="AL76" s="22">
        <f t="shared" si="58"/>
        <v>383.55025268886453</v>
      </c>
      <c r="AM76" s="62">
        <f t="shared" si="59"/>
        <v>676.88358602219785</v>
      </c>
      <c r="AN76" s="62">
        <f ca="1">AVERAGE(OFFSET($AM$3,0,0,'Données projet'!$E$10+1,1))-AVERAGE(OFFSET($H$3,0,0,'Données projet'!$E$10+1,1))</f>
        <v>310.75846525561843</v>
      </c>
      <c r="AO76" s="62">
        <f t="shared" si="90"/>
        <v>159.6134369231965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5.8</v>
      </c>
      <c r="BD76" s="13">
        <f>IF('Données projet'!$A$88&gt;35,BD75+BC76-BL75,IF(A76&lt;'Données projet'!$A$88,$BA$205^A76,IF(A76='Données projet'!$A$88,'Données projet'!$B$88,BD75+BC76-BL75)))</f>
        <v>156.39999999999995</v>
      </c>
      <c r="BE76" s="14">
        <f>BD76*VLOOKUP('Données projet'!$B$11,Paramètres!$A$1:$I$89,3,0)*VLOOKUP('Données projet'!$B$11,Paramètres!$A$1:$I$89,5,0)</f>
        <v>134.19119999999998</v>
      </c>
      <c r="BF76" s="14">
        <f t="shared" si="91"/>
        <v>34.963026839544924</v>
      </c>
      <c r="BG76" s="22">
        <f t="shared" si="61"/>
        <v>294.61027841220738</v>
      </c>
      <c r="BH76" s="62">
        <f t="shared" si="62"/>
        <v>587.94361174554069</v>
      </c>
      <c r="BI76" s="62">
        <f ca="1">AVERAGE(OFFSET($BH$3,0,0,'Données projet'!$E$11+1,1))-AVERAGE(OFFSET($H$3,0,0,'Données projet'!$E$11+1,1))</f>
        <v>260.42009273498576</v>
      </c>
      <c r="BJ76" s="62">
        <f t="shared" si="92"/>
        <v>87.994087874724983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4.8</v>
      </c>
      <c r="BY76" s="13">
        <f>IF('Données projet'!$A$114&gt;35,BY75+BX76-CG75,IF(A76&lt;'Données projet'!$A$114,$BV$205^A76,IF(A76='Données projet'!$A$114,'Données projet'!$B$114,BY75+BX76-CG75)))</f>
        <v>173.39999999999984</v>
      </c>
      <c r="BZ76" s="14">
        <f>BY76*VLOOKUP('Données projet'!$B$12,Paramètres!$A$1:$I$89,3,0)*VLOOKUP('Données projet'!$B$12,Paramètres!$A$1:$I$89,5,0)</f>
        <v>167.71247999999986</v>
      </c>
      <c r="CA76" s="14">
        <f t="shared" si="93"/>
        <v>42.577291953177607</v>
      </c>
      <c r="CB76" s="22">
        <f t="shared" si="64"/>
        <v>366.25468615178403</v>
      </c>
      <c r="CC76" s="62">
        <f t="shared" si="65"/>
        <v>659.58801948511734</v>
      </c>
      <c r="CD76" s="62">
        <f ca="1">AVERAGE(OFFSET($CC$3,0,0,'Données projet'!$E$12+1,1))-AVERAGE(OFFSET($H$3,0,0,'Données projet'!$E$12+1,1))</f>
        <v>298.18906674058809</v>
      </c>
      <c r="CE76" s="62">
        <f t="shared" si="94"/>
        <v>154.08406475869634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4.8</v>
      </c>
      <c r="N77" s="14">
        <f>IF('Données projet'!$A$36&gt;35,N76+M77-V76,IF(A77&lt;'Données projet'!$A$36,$K$205^A77,IF(A77='Données projet'!$A$36,'Données projet'!$B$36,N76+M77-V76)))</f>
        <v>178.19999999999985</v>
      </c>
      <c r="O77" s="14">
        <f>N77*VLOOKUP('Données projet'!$B$9,Paramètres!$A$1:$I$89,3,0)*VLOOKUP('Données projet'!$B$9,Paramètres!$A$1:$I$89,5,0)</f>
        <v>161.23535999999987</v>
      </c>
      <c r="P77" s="14">
        <f t="shared" si="87"/>
        <v>41.121029451505379</v>
      </c>
      <c r="Q77" s="22">
        <f t="shared" si="54"/>
        <v>352.43737829470501</v>
      </c>
      <c r="R77" s="62">
        <f t="shared" si="55"/>
        <v>645.77071162803827</v>
      </c>
      <c r="S77" s="62">
        <f ca="1">AVERAGE(OFFSET($R$3,0,0,'Données projet'!$E$9+1,1))-AVERAGE(OFFSET($H$3,0,0,'Données projet'!$E$9+1,1))</f>
        <v>281.409397347842</v>
      </c>
      <c r="T77" s="62">
        <f t="shared" si="88"/>
        <v>146.70159365068315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178.19999999999985</v>
      </c>
      <c r="AJ77" s="14">
        <f>AI77*VLOOKUP('Données projet'!$B$10,Paramètres!$A$1:$I$89,3,0)*VLOOKUP('Données projet'!$B$10,Paramètres!$A$1:$I$89,5,0)</f>
        <v>180.69479999999984</v>
      </c>
      <c r="AK77" s="14">
        <f t="shared" si="89"/>
        <v>45.476731688663754</v>
      </c>
      <c r="AL77" s="22">
        <f t="shared" si="58"/>
        <v>393.91541769108909</v>
      </c>
      <c r="AM77" s="62">
        <f t="shared" si="59"/>
        <v>687.2487510244224</v>
      </c>
      <c r="AN77" s="62">
        <f ca="1">AVERAGE(OFFSET($AM$3,0,0,'Données projet'!$E$10+1,1))-AVERAGE(OFFSET($H$3,0,0,'Données projet'!$E$10+1,1))</f>
        <v>310.75846525561843</v>
      </c>
      <c r="AO77" s="62">
        <f t="shared" si="90"/>
        <v>159.6134369231965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5.8</v>
      </c>
      <c r="BD77" s="13">
        <f>IF('Données projet'!$A$88&gt;35,BD76+BC77-BL76,IF(A77&lt;'Données projet'!$A$88,$BA$205^A77,IF(A77='Données projet'!$A$88,'Données projet'!$B$88,BD76+BC77-BL76)))</f>
        <v>162.19999999999996</v>
      </c>
      <c r="BE77" s="14">
        <f>BD77*VLOOKUP('Données projet'!$B$11,Paramètres!$A$1:$I$89,3,0)*VLOOKUP('Données projet'!$B$11,Paramètres!$A$1:$I$89,5,0)</f>
        <v>139.16759999999996</v>
      </c>
      <c r="BF77" s="14">
        <f t="shared" si="91"/>
        <v>36.106248210614574</v>
      </c>
      <c r="BG77" s="22">
        <f t="shared" si="61"/>
        <v>305.26861896682033</v>
      </c>
      <c r="BH77" s="62">
        <f t="shared" si="62"/>
        <v>598.6019523001537</v>
      </c>
      <c r="BI77" s="62">
        <f ca="1">AVERAGE(OFFSET($BH$3,0,0,'Données projet'!$E$11+1,1))-AVERAGE(OFFSET($H$3,0,0,'Données projet'!$E$11+1,1))</f>
        <v>260.42009273498576</v>
      </c>
      <c r="BJ77" s="62">
        <f t="shared" si="92"/>
        <v>87.994087874724983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4.8</v>
      </c>
      <c r="BY77" s="13">
        <f>IF('Données projet'!$A$114&gt;35,BY76+BX77-CG76,IF(A77&lt;'Données projet'!$A$114,$BV$205^A77,IF(A77='Données projet'!$A$114,'Données projet'!$B$114,BY76+BX77-CG76)))</f>
        <v>178.19999999999985</v>
      </c>
      <c r="BZ77" s="14">
        <f>BY77*VLOOKUP('Données projet'!$B$12,Paramètres!$A$1:$I$89,3,0)*VLOOKUP('Données projet'!$B$12,Paramètres!$A$1:$I$89,5,0)</f>
        <v>172.35503999999986</v>
      </c>
      <c r="CA77" s="14">
        <f t="shared" si="93"/>
        <v>43.617051120131656</v>
      </c>
      <c r="CB77" s="22">
        <f t="shared" si="64"/>
        <v>376.15139203422905</v>
      </c>
      <c r="CC77" s="62">
        <f t="shared" si="65"/>
        <v>669.48472536756231</v>
      </c>
      <c r="CD77" s="62">
        <f ca="1">AVERAGE(OFFSET($CC$3,0,0,'Données projet'!$E$12+1,1))-AVERAGE(OFFSET($H$3,0,0,'Données projet'!$E$12+1,1))</f>
        <v>298.18906674058809</v>
      </c>
      <c r="CE77" s="62">
        <f t="shared" si="94"/>
        <v>154.08406475869634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183</v>
      </c>
      <c r="L78" s="13">
        <f>VLOOKUP(A78,'Données projet'!$A$35:$I$55,9,0)</f>
        <v>4.8</v>
      </c>
      <c r="M78" s="13">
        <f t="array" ref="M78">INDEX(L:L,MIN(IF(ISNUMBER(L78:L274),ROW(L78:L274),"")))</f>
        <v>4.8</v>
      </c>
      <c r="N78" s="14">
        <f>IF('Données projet'!$A$36&gt;35,N77+M78-V77,IF(A78&lt;'Données projet'!$A$36,$K$205^A78,IF(A78='Données projet'!$A$36,'Données projet'!$B$36,N77+M78-V77)))</f>
        <v>182.99999999999986</v>
      </c>
      <c r="O78" s="14">
        <f>N78*VLOOKUP('Données projet'!$B$9,Paramètres!$A$1:$I$89,3,0)*VLOOKUP('Données projet'!$B$9,Paramètres!$A$1:$I$89,5,0)</f>
        <v>165.57839999999987</v>
      </c>
      <c r="P78" s="14">
        <f t="shared" si="87"/>
        <v>42.098218509199661</v>
      </c>
      <c r="Q78" s="22">
        <f t="shared" si="54"/>
        <v>361.70344390352244</v>
      </c>
      <c r="R78" s="62">
        <f t="shared" si="55"/>
        <v>655.03677723685576</v>
      </c>
      <c r="S78" s="62">
        <f ca="1">AVERAGE(OFFSET($R$3,0,0,'Données projet'!$E$9+1,1))-AVERAGE(OFFSET($H$3,0,0,'Données projet'!$E$9+1,1))</f>
        <v>281.409397347842</v>
      </c>
      <c r="T78" s="62">
        <f t="shared" si="88"/>
        <v>146.70159365068315</v>
      </c>
      <c r="U78" s="16">
        <f>IF(ISNA(VLOOKUP(A78,'Données projet'!$A$35:$I$55,3,0)),0,VLOOKUP(A78,'Données projet'!$A$35:$I$55,3,0))</f>
        <v>11</v>
      </c>
      <c r="V78" s="16">
        <f>IF(ISNA(VLOOKUP(A78,'Données projet'!$A$35:$I$55,4,0)),0,VLOOKUP(A78,'Données projet'!$A$35:$I$55,4,0))</f>
        <v>14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182.99999999999986</v>
      </c>
      <c r="AJ78" s="14">
        <f>AI78*VLOOKUP('Données projet'!$B$10,Paramètres!$A$1:$I$89,3,0)*VLOOKUP('Données projet'!$B$10,Paramètres!$A$1:$I$89,5,0)</f>
        <v>185.56199999999987</v>
      </c>
      <c r="AK78" s="14">
        <f t="shared" si="89"/>
        <v>46.557428480028548</v>
      </c>
      <c r="AL78" s="22">
        <f t="shared" si="58"/>
        <v>404.27467126938285</v>
      </c>
      <c r="AM78" s="62">
        <f t="shared" si="59"/>
        <v>697.60800460271616</v>
      </c>
      <c r="AN78" s="62">
        <f ca="1">AVERAGE(OFFSET($AM$3,0,0,'Données projet'!$E$10+1,1))-AVERAGE(OFFSET($H$3,0,0,'Données projet'!$E$10+1,1))</f>
        <v>310.75846525561843</v>
      </c>
      <c r="AO78" s="62">
        <f t="shared" si="90"/>
        <v>159.6134369231965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168</v>
      </c>
      <c r="BB78" s="13">
        <f>VLOOKUP(A78,'Données projet'!$A$87:$I$107,9,0)</f>
        <v>5.8</v>
      </c>
      <c r="BC78" s="13">
        <f t="array" ref="BC78">INDEX(BB:BB,MIN(IF(ISNUMBER(BB78:BB274),ROW(BB78:BB274),"")))</f>
        <v>5.8</v>
      </c>
      <c r="BD78" s="13">
        <f>IF('Données projet'!$A$88&gt;35,BD77+BC78-BL77,IF(A78&lt;'Données projet'!$A$88,$BA$205^A78,IF(A78='Données projet'!$A$88,'Données projet'!$B$88,BD77+BC78-BL77)))</f>
        <v>167.99999999999997</v>
      </c>
      <c r="BE78" s="14">
        <f>BD78*VLOOKUP('Données projet'!$B$11,Paramètres!$A$1:$I$89,3,0)*VLOOKUP('Données projet'!$B$11,Paramètres!$A$1:$I$89,5,0)</f>
        <v>144.14400000000001</v>
      </c>
      <c r="BF78" s="14">
        <f t="shared" si="91"/>
        <v>37.244720006976252</v>
      </c>
      <c r="BG78" s="22">
        <f t="shared" si="61"/>
        <v>315.91868734548365</v>
      </c>
      <c r="BH78" s="62">
        <f t="shared" si="62"/>
        <v>609.25202067881696</v>
      </c>
      <c r="BI78" s="62">
        <f ca="1">AVERAGE(OFFSET($BH$3,0,0,'Données projet'!$E$11+1,1))-AVERAGE(OFFSET($H$3,0,0,'Données projet'!$E$11+1,1))</f>
        <v>260.42009273498576</v>
      </c>
      <c r="BJ78" s="62">
        <f t="shared" si="92"/>
        <v>87.994087874724983</v>
      </c>
      <c r="BK78" s="16">
        <f>IF(ISNA(VLOOKUP(A78,'Données projet'!$A$87:$I$107,3,0)),0,VLOOKUP(A78,'Données projet'!$A$87:$I$107,3,0))</f>
        <v>10</v>
      </c>
      <c r="BL78" s="16">
        <f>IF(ISNA(VLOOKUP(A78,'Données projet'!$A$87:$I$107,4,0)),0,VLOOKUP(A78,'Données projet'!$A$87:$I$107,4,0))</f>
        <v>14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183</v>
      </c>
      <c r="BW78" s="13">
        <f>VLOOKUP(A78,'Données projet'!$A$113:$I$133,9,0)</f>
        <v>4.8</v>
      </c>
      <c r="BX78" s="13">
        <f t="array" ref="BX78">INDEX(BW:BW,MIN(IF(ISNUMBER(BW78:BW274),ROW(BW78:BW274),"")))</f>
        <v>4.8</v>
      </c>
      <c r="BY78" s="13">
        <f>IF('Données projet'!$A$114&gt;35,BY77+BX78-CG77,IF(A78&lt;'Données projet'!$A$114,$BV$205^A78,IF(A78='Données projet'!$A$114,'Données projet'!$B$114,BY77+BX78-CG77)))</f>
        <v>182.99999999999986</v>
      </c>
      <c r="BZ78" s="14">
        <f>BY78*VLOOKUP('Données projet'!$B$12,Paramètres!$A$1:$I$89,3,0)*VLOOKUP('Données projet'!$B$12,Paramètres!$A$1:$I$89,5,0)</f>
        <v>176.99759999999986</v>
      </c>
      <c r="CA78" s="14">
        <f t="shared" si="93"/>
        <v>44.653554963834011</v>
      </c>
      <c r="CB78" s="22">
        <f t="shared" si="64"/>
        <v>386.04242822867735</v>
      </c>
      <c r="CC78" s="62">
        <f t="shared" si="65"/>
        <v>679.37576156201067</v>
      </c>
      <c r="CD78" s="62">
        <f ca="1">AVERAGE(OFFSET($CC$3,0,0,'Données projet'!$E$12+1,1))-AVERAGE(OFFSET($H$3,0,0,'Données projet'!$E$12+1,1))</f>
        <v>298.18906674058809</v>
      </c>
      <c r="CE78" s="62">
        <f t="shared" si="94"/>
        <v>154.08406475869634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14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4.5999999999999996</v>
      </c>
      <c r="N79" s="14">
        <f>IF('Données projet'!$A$36&gt;35,N78+M79-V78,IF(A79&lt;'Données projet'!$A$36,$K$205^A79,IF(A79='Données projet'!$A$36,'Données projet'!$B$36,N78+M79-V78)))</f>
        <v>173.59999999999985</v>
      </c>
      <c r="O79" s="14">
        <f>N79*VLOOKUP('Données projet'!$B$9,Paramètres!$A$1:$I$89,3,0)*VLOOKUP('Données projet'!$B$9,Paramètres!$A$1:$I$89,5,0)</f>
        <v>157.07327999999984</v>
      </c>
      <c r="P79" s="14">
        <f t="shared" si="87"/>
        <v>40.181677940049205</v>
      </c>
      <c r="Q79" s="22">
        <f t="shared" si="54"/>
        <v>343.5523850789188</v>
      </c>
      <c r="R79" s="62">
        <f t="shared" si="55"/>
        <v>636.88571841225212</v>
      </c>
      <c r="S79" s="62">
        <f ca="1">AVERAGE(OFFSET($R$3,0,0,'Données projet'!$E$9+1,1))-AVERAGE(OFFSET($H$3,0,0,'Données projet'!$E$9+1,1))</f>
        <v>281.409397347842</v>
      </c>
      <c r="T79" s="62">
        <f t="shared" si="88"/>
        <v>146.70159365068315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173.59999999999985</v>
      </c>
      <c r="AJ79" s="14">
        <f>AI79*VLOOKUP('Données projet'!$B$10,Paramètres!$A$1:$I$89,3,0)*VLOOKUP('Données projet'!$B$10,Paramètres!$A$1:$I$89,5,0)</f>
        <v>176.03039999999984</v>
      </c>
      <c r="AK79" s="14">
        <f t="shared" si="89"/>
        <v>44.437880346232902</v>
      </c>
      <c r="AL79" s="22">
        <f t="shared" si="58"/>
        <v>383.98225493635533</v>
      </c>
      <c r="AM79" s="62">
        <f t="shared" si="59"/>
        <v>677.31558826968865</v>
      </c>
      <c r="AN79" s="62">
        <f ca="1">AVERAGE(OFFSET($AM$3,0,0,'Données projet'!$E$10+1,1))-AVERAGE(OFFSET($H$3,0,0,'Données projet'!$E$10+1,1))</f>
        <v>310.75846525561843</v>
      </c>
      <c r="AO79" s="62">
        <f t="shared" si="90"/>
        <v>159.6134369231965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5.4</v>
      </c>
      <c r="BD79" s="13">
        <f>IF('Données projet'!$A$88&gt;35,BD78+BC79-BL78,IF(A79&lt;'Données projet'!$A$88,$BA$205^A79,IF(A79='Données projet'!$A$88,'Données projet'!$B$88,BD78+BC79-BL78)))</f>
        <v>159.39999999999998</v>
      </c>
      <c r="BE79" s="14">
        <f>BD79*VLOOKUP('Données projet'!$B$11,Paramètres!$A$1:$I$89,3,0)*VLOOKUP('Données projet'!$B$11,Paramètres!$A$1:$I$89,5,0)</f>
        <v>136.76519999999999</v>
      </c>
      <c r="BF79" s="14">
        <f t="shared" si="91"/>
        <v>35.55495303954627</v>
      </c>
      <c r="BG79" s="22">
        <f t="shared" si="61"/>
        <v>300.12426654387633</v>
      </c>
      <c r="BH79" s="62">
        <f t="shared" si="62"/>
        <v>593.45759987720965</v>
      </c>
      <c r="BI79" s="62">
        <f ca="1">AVERAGE(OFFSET($BH$3,0,0,'Données projet'!$E$11+1,1))-AVERAGE(OFFSET($H$3,0,0,'Données projet'!$E$11+1,1))</f>
        <v>260.42009273498576</v>
      </c>
      <c r="BJ79" s="62">
        <f t="shared" si="92"/>
        <v>87.994087874724983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4.5999999999999996</v>
      </c>
      <c r="BY79" s="13">
        <f>IF('Données projet'!$A$114&gt;35,BY78+BX79-CG78,IF(A79&lt;'Données projet'!$A$114,$BV$205^A79,IF(A79='Données projet'!$A$114,'Données projet'!$B$114,BY78+BX79-CG78)))</f>
        <v>173.59999999999985</v>
      </c>
      <c r="BZ79" s="14">
        <f>BY79*VLOOKUP('Données projet'!$B$12,Paramètres!$A$1:$I$89,3,0)*VLOOKUP('Données projet'!$B$12,Paramètres!$A$1:$I$89,5,0)</f>
        <v>167.90591999999987</v>
      </c>
      <c r="CA79" s="14">
        <f t="shared" si="93"/>
        <v>42.620681538886721</v>
      </c>
      <c r="CB79" s="22">
        <f t="shared" si="64"/>
        <v>366.66716434689414</v>
      </c>
      <c r="CC79" s="62">
        <f t="shared" si="65"/>
        <v>660.00049768022745</v>
      </c>
      <c r="CD79" s="62">
        <f ca="1">AVERAGE(OFFSET($CC$3,0,0,'Données projet'!$E$12+1,1))-AVERAGE(OFFSET($H$3,0,0,'Données projet'!$E$12+1,1))</f>
        <v>298.18906674058809</v>
      </c>
      <c r="CE79" s="62">
        <f t="shared" si="94"/>
        <v>154.08406475869634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4.5999999999999996</v>
      </c>
      <c r="N80" s="14">
        <f>IF('Données projet'!$A$36&gt;35,N79+M80-V79,IF(A80&lt;'Données projet'!$A$36,$K$205^A80,IF(A80='Données projet'!$A$36,'Données projet'!$B$36,N79+M80-V79)))</f>
        <v>178.19999999999985</v>
      </c>
      <c r="O80" s="14">
        <f>N80*VLOOKUP('Données projet'!$B$9,Paramètres!$A$1:$I$89,3,0)*VLOOKUP('Données projet'!$B$9,Paramètres!$A$1:$I$89,5,0)</f>
        <v>161.23535999999987</v>
      </c>
      <c r="P80" s="14">
        <f t="shared" si="87"/>
        <v>41.121029451505379</v>
      </c>
      <c r="Q80" s="22">
        <f t="shared" si="54"/>
        <v>352.43737829470501</v>
      </c>
      <c r="R80" s="62">
        <f t="shared" si="55"/>
        <v>645.77071162803827</v>
      </c>
      <c r="S80" s="62">
        <f ca="1">AVERAGE(OFFSET($R$3,0,0,'Données projet'!$E$9+1,1))-AVERAGE(OFFSET($H$3,0,0,'Données projet'!$E$9+1,1))</f>
        <v>281.409397347842</v>
      </c>
      <c r="T80" s="62">
        <f t="shared" si="88"/>
        <v>146.70159365068315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178.19999999999985</v>
      </c>
      <c r="AJ80" s="14">
        <f>AI80*VLOOKUP('Données projet'!$B$10,Paramètres!$A$1:$I$89,3,0)*VLOOKUP('Données projet'!$B$10,Paramètres!$A$1:$I$89,5,0)</f>
        <v>180.69479999999984</v>
      </c>
      <c r="AK80" s="14">
        <f t="shared" si="89"/>
        <v>45.476731688663754</v>
      </c>
      <c r="AL80" s="22">
        <f t="shared" si="58"/>
        <v>393.91541769108909</v>
      </c>
      <c r="AM80" s="62">
        <f t="shared" si="59"/>
        <v>687.2487510244224</v>
      </c>
      <c r="AN80" s="62">
        <f ca="1">AVERAGE(OFFSET($AM$3,0,0,'Données projet'!$E$10+1,1))-AVERAGE(OFFSET($H$3,0,0,'Données projet'!$E$10+1,1))</f>
        <v>310.75846525561843</v>
      </c>
      <c r="AO80" s="62">
        <f t="shared" si="90"/>
        <v>159.6134369231965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5.4</v>
      </c>
      <c r="BD80" s="13">
        <f>IF('Données projet'!$A$88&gt;35,BD79+BC80-BL79,IF(A80&lt;'Données projet'!$A$88,$BA$205^A80,IF(A80='Données projet'!$A$88,'Données projet'!$B$88,BD79+BC80-BL79)))</f>
        <v>164.79999999999998</v>
      </c>
      <c r="BE80" s="14">
        <f>BD80*VLOOKUP('Données projet'!$B$11,Paramètres!$A$1:$I$89,3,0)*VLOOKUP('Données projet'!$B$11,Paramètres!$A$1:$I$89,5,0)</f>
        <v>141.39840000000001</v>
      </c>
      <c r="BF80" s="14">
        <f t="shared" si="91"/>
        <v>36.61717375380406</v>
      </c>
      <c r="BG80" s="22">
        <f t="shared" si="61"/>
        <v>310.04379095454209</v>
      </c>
      <c r="BH80" s="62">
        <f t="shared" si="62"/>
        <v>603.3771242878754</v>
      </c>
      <c r="BI80" s="62">
        <f ca="1">AVERAGE(OFFSET($BH$3,0,0,'Données projet'!$E$11+1,1))-AVERAGE(OFFSET($H$3,0,0,'Données projet'!$E$11+1,1))</f>
        <v>260.42009273498576</v>
      </c>
      <c r="BJ80" s="62">
        <f t="shared" si="92"/>
        <v>87.994087874724983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4.5999999999999996</v>
      </c>
      <c r="BY80" s="13">
        <f>IF('Données projet'!$A$114&gt;35,BY79+BX80-CG79,IF(A80&lt;'Données projet'!$A$114,$BV$205^A80,IF(A80='Données projet'!$A$114,'Données projet'!$B$114,BY79+BX80-CG79)))</f>
        <v>178.19999999999985</v>
      </c>
      <c r="BZ80" s="14">
        <f>BY80*VLOOKUP('Données projet'!$B$12,Paramètres!$A$1:$I$89,3,0)*VLOOKUP('Données projet'!$B$12,Paramètres!$A$1:$I$89,5,0)</f>
        <v>172.35503999999986</v>
      </c>
      <c r="CA80" s="14">
        <f t="shared" si="93"/>
        <v>43.617051120131656</v>
      </c>
      <c r="CB80" s="22">
        <f t="shared" si="64"/>
        <v>376.15139203422905</v>
      </c>
      <c r="CC80" s="62">
        <f t="shared" si="65"/>
        <v>669.48472536756231</v>
      </c>
      <c r="CD80" s="62">
        <f ca="1">AVERAGE(OFFSET($CC$3,0,0,'Données projet'!$E$12+1,1))-AVERAGE(OFFSET($H$3,0,0,'Données projet'!$E$12+1,1))</f>
        <v>298.18906674058809</v>
      </c>
      <c r="CE80" s="62">
        <f t="shared" si="94"/>
        <v>154.08406475869634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4.5999999999999996</v>
      </c>
      <c r="N81" s="14">
        <f>IF('Données projet'!$A$36&gt;35,N80+M81-V80,IF(A81&lt;'Données projet'!$A$36,$K$205^A81,IF(A81='Données projet'!$A$36,'Données projet'!$B$36,N80+M81-V80)))</f>
        <v>182.79999999999984</v>
      </c>
      <c r="O81" s="14">
        <f>N81*VLOOKUP('Données projet'!$B$9,Paramètres!$A$1:$I$89,3,0)*VLOOKUP('Données projet'!$B$9,Paramètres!$A$1:$I$89,5,0)</f>
        <v>165.39743999999985</v>
      </c>
      <c r="P81" s="14">
        <f t="shared" si="87"/>
        <v>42.057562385840768</v>
      </c>
      <c r="Q81" s="22">
        <f t="shared" si="54"/>
        <v>361.31746248867233</v>
      </c>
      <c r="R81" s="62">
        <f t="shared" si="55"/>
        <v>654.65079582200565</v>
      </c>
      <c r="S81" s="62">
        <f ca="1">AVERAGE(OFFSET($R$3,0,0,'Données projet'!$E$9+1,1))-AVERAGE(OFFSET($H$3,0,0,'Données projet'!$E$9+1,1))</f>
        <v>281.409397347842</v>
      </c>
      <c r="T81" s="62">
        <f t="shared" si="88"/>
        <v>146.70159365068315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182.79999999999984</v>
      </c>
      <c r="AJ81" s="14">
        <f>AI81*VLOOKUP('Données projet'!$B$10,Paramètres!$A$1:$I$89,3,0)*VLOOKUP('Données projet'!$B$10,Paramètres!$A$1:$I$89,5,0)</f>
        <v>185.35919999999984</v>
      </c>
      <c r="AK81" s="14">
        <f t="shared" si="89"/>
        <v>46.51246589912639</v>
      </c>
      <c r="AL81" s="22">
        <f t="shared" si="58"/>
        <v>403.84315144097815</v>
      </c>
      <c r="AM81" s="62">
        <f t="shared" si="59"/>
        <v>697.17648477431146</v>
      </c>
      <c r="AN81" s="62">
        <f ca="1">AVERAGE(OFFSET($AM$3,0,0,'Données projet'!$E$10+1,1))-AVERAGE(OFFSET($H$3,0,0,'Données projet'!$E$10+1,1))</f>
        <v>310.75846525561843</v>
      </c>
      <c r="AO81" s="62">
        <f t="shared" si="90"/>
        <v>159.6134369231965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5.4</v>
      </c>
      <c r="BD81" s="13">
        <f>IF('Données projet'!$A$88&gt;35,BD80+BC81-BL80,IF(A81&lt;'Données projet'!$A$88,$BA$205^A81,IF(A81='Données projet'!$A$88,'Données projet'!$B$88,BD80+BC81-BL80)))</f>
        <v>170.2</v>
      </c>
      <c r="BE81" s="14">
        <f>BD81*VLOOKUP('Données projet'!$B$11,Paramètres!$A$1:$I$89,3,0)*VLOOKUP('Données projet'!$B$11,Paramètres!$A$1:$I$89,5,0)</f>
        <v>146.0316</v>
      </c>
      <c r="BF81" s="14">
        <f t="shared" si="91"/>
        <v>37.675350027507093</v>
      </c>
      <c r="BG81" s="22">
        <f t="shared" si="61"/>
        <v>319.95627129790819</v>
      </c>
      <c r="BH81" s="62">
        <f t="shared" si="62"/>
        <v>613.28960463124145</v>
      </c>
      <c r="BI81" s="62">
        <f ca="1">AVERAGE(OFFSET($BH$3,0,0,'Données projet'!$E$11+1,1))-AVERAGE(OFFSET($H$3,0,0,'Données projet'!$E$11+1,1))</f>
        <v>260.42009273498576</v>
      </c>
      <c r="BJ81" s="62">
        <f t="shared" si="92"/>
        <v>87.994087874724983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4.5999999999999996</v>
      </c>
      <c r="BY81" s="13">
        <f>IF('Données projet'!$A$114&gt;35,BY80+BX81-CG80,IF(A81&lt;'Données projet'!$A$114,$BV$205^A81,IF(A81='Données projet'!$A$114,'Données projet'!$B$114,BY80+BX81-CG80)))</f>
        <v>182.79999999999984</v>
      </c>
      <c r="BZ81" s="14">
        <f>BY81*VLOOKUP('Données projet'!$B$12,Paramètres!$A$1:$I$89,3,0)*VLOOKUP('Données projet'!$B$12,Paramètres!$A$1:$I$89,5,0)</f>
        <v>176.80415999999985</v>
      </c>
      <c r="CA81" s="14">
        <f t="shared" si="93"/>
        <v>44.610431038325714</v>
      </c>
      <c r="CB81" s="22">
        <f t="shared" si="64"/>
        <v>385.63041272508372</v>
      </c>
      <c r="CC81" s="62">
        <f t="shared" si="65"/>
        <v>678.96374605841697</v>
      </c>
      <c r="CD81" s="62">
        <f ca="1">AVERAGE(OFFSET($CC$3,0,0,'Données projet'!$E$12+1,1))-AVERAGE(OFFSET($H$3,0,0,'Données projet'!$E$12+1,1))</f>
        <v>298.18906674058809</v>
      </c>
      <c r="CE81" s="62">
        <f t="shared" si="94"/>
        <v>154.08406475869634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4.5999999999999996</v>
      </c>
      <c r="N82" s="14">
        <f>IF('Données projet'!$A$36&gt;35,N81+M82-V81,IF(A82&lt;'Données projet'!$A$36,$K$205^A82,IF(A82='Données projet'!$A$36,'Données projet'!$B$36,N81+M82-V81)))</f>
        <v>187.39999999999984</v>
      </c>
      <c r="O82" s="14">
        <f>N82*VLOOKUP('Données projet'!$B$9,Paramètres!$A$1:$I$89,3,0)*VLOOKUP('Données projet'!$B$9,Paramètres!$A$1:$I$89,5,0)</f>
        <v>169.55951999999985</v>
      </c>
      <c r="P82" s="14">
        <f t="shared" si="87"/>
        <v>42.991355826984922</v>
      </c>
      <c r="Q82" s="22">
        <f t="shared" si="54"/>
        <v>370.19277539866516</v>
      </c>
      <c r="R82" s="62">
        <f t="shared" si="55"/>
        <v>663.52610873199842</v>
      </c>
      <c r="S82" s="62">
        <f ca="1">AVERAGE(OFFSET($R$3,0,0,'Données projet'!$E$9+1,1))-AVERAGE(OFFSET($H$3,0,0,'Données projet'!$E$9+1,1))</f>
        <v>281.409397347842</v>
      </c>
      <c r="T82" s="62">
        <f t="shared" si="88"/>
        <v>146.70159365068315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187.39999999999984</v>
      </c>
      <c r="AJ82" s="14">
        <f>AI82*VLOOKUP('Données projet'!$B$10,Paramètres!$A$1:$I$89,3,0)*VLOOKUP('Données projet'!$B$10,Paramètres!$A$1:$I$89,5,0)</f>
        <v>190.02359999999985</v>
      </c>
      <c r="AK82" s="14">
        <f t="shared" si="89"/>
        <v>47.545170438433438</v>
      </c>
      <c r="AL82" s="22">
        <f t="shared" si="58"/>
        <v>413.7656085136046</v>
      </c>
      <c r="AM82" s="62">
        <f t="shared" si="59"/>
        <v>707.09894184693792</v>
      </c>
      <c r="AN82" s="62">
        <f ca="1">AVERAGE(OFFSET($AM$3,0,0,'Données projet'!$E$10+1,1))-AVERAGE(OFFSET($H$3,0,0,'Données projet'!$E$10+1,1))</f>
        <v>310.75846525561843</v>
      </c>
      <c r="AO82" s="62">
        <f t="shared" si="90"/>
        <v>159.6134369231965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5.4</v>
      </c>
      <c r="BD82" s="13">
        <f>IF('Données projet'!$A$88&gt;35,BD81+BC82-BL81,IF(A82&lt;'Données projet'!$A$88,$BA$205^A82,IF(A82='Données projet'!$A$88,'Données projet'!$B$88,BD81+BC82-BL81)))</f>
        <v>175.6</v>
      </c>
      <c r="BE82" s="14">
        <f>BD82*VLOOKUP('Données projet'!$B$11,Paramètres!$A$1:$I$89,3,0)*VLOOKUP('Données projet'!$B$11,Paramètres!$A$1:$I$89,5,0)</f>
        <v>150.66480000000001</v>
      </c>
      <c r="BF82" s="14">
        <f t="shared" si="91"/>
        <v>38.729624901050116</v>
      </c>
      <c r="BG82" s="22">
        <f t="shared" si="61"/>
        <v>329.86195670266227</v>
      </c>
      <c r="BH82" s="62">
        <f t="shared" si="62"/>
        <v>623.19529003599564</v>
      </c>
      <c r="BI82" s="62">
        <f ca="1">AVERAGE(OFFSET($BH$3,0,0,'Données projet'!$E$11+1,1))-AVERAGE(OFFSET($H$3,0,0,'Données projet'!$E$11+1,1))</f>
        <v>260.42009273498576</v>
      </c>
      <c r="BJ82" s="62">
        <f t="shared" si="92"/>
        <v>87.994087874724983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4.5999999999999996</v>
      </c>
      <c r="BY82" s="13">
        <f>IF('Données projet'!$A$114&gt;35,BY81+BX82-CG81,IF(A82&lt;'Données projet'!$A$114,$BV$205^A82,IF(A82='Données projet'!$A$114,'Données projet'!$B$114,BY81+BX82-CG81)))</f>
        <v>187.39999999999984</v>
      </c>
      <c r="BZ82" s="14">
        <f>BY82*VLOOKUP('Données projet'!$B$12,Paramètres!$A$1:$I$89,3,0)*VLOOKUP('Données projet'!$B$12,Paramètres!$A$1:$I$89,5,0)</f>
        <v>181.25327999999985</v>
      </c>
      <c r="CA82" s="14">
        <f t="shared" si="93"/>
        <v>45.600905177745368</v>
      </c>
      <c r="CB82" s="22">
        <f t="shared" si="64"/>
        <v>395.10437251790626</v>
      </c>
      <c r="CC82" s="62">
        <f t="shared" si="65"/>
        <v>688.43770585123957</v>
      </c>
      <c r="CD82" s="62">
        <f ca="1">AVERAGE(OFFSET($CC$3,0,0,'Données projet'!$E$12+1,1))-AVERAGE(OFFSET($H$3,0,0,'Données projet'!$E$12+1,1))</f>
        <v>298.18906674058809</v>
      </c>
      <c r="CE82" s="62">
        <f t="shared" si="94"/>
        <v>154.08406475869634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192</v>
      </c>
      <c r="L83" s="13">
        <f>VLOOKUP(A83,'Données projet'!$A$35:$I$55,9,0)</f>
        <v>4.5999999999999996</v>
      </c>
      <c r="M83" s="13">
        <f t="array" ref="M83">INDEX(L:L,MIN(IF(ISNUMBER(L83:L279),ROW(L83:L279),"")))</f>
        <v>4.5999999999999996</v>
      </c>
      <c r="N83" s="14">
        <f>IF('Données projet'!$A$36&gt;35,N82+M83-V82,IF(A83&lt;'Données projet'!$A$36,$K$205^A83,IF(A83='Données projet'!$A$36,'Données projet'!$B$36,N82+M83-V82)))</f>
        <v>191.99999999999983</v>
      </c>
      <c r="O83" s="14">
        <f>N83*VLOOKUP('Données projet'!$B$9,Paramètres!$A$1:$I$89,3,0)*VLOOKUP('Données projet'!$B$9,Paramètres!$A$1:$I$89,5,0)</f>
        <v>173.72159999999985</v>
      </c>
      <c r="P83" s="14">
        <f t="shared" si="87"/>
        <v>43.922484755075068</v>
      </c>
      <c r="Q83" s="22">
        <f t="shared" si="54"/>
        <v>379.06344761508876</v>
      </c>
      <c r="R83" s="62">
        <f t="shared" si="55"/>
        <v>672.39678094842202</v>
      </c>
      <c r="S83" s="62">
        <f ca="1">AVERAGE(OFFSET($R$3,0,0,'Données projet'!$E$9+1,1))-AVERAGE(OFFSET($H$3,0,0,'Données projet'!$E$9+1,1))</f>
        <v>281.409397347842</v>
      </c>
      <c r="T83" s="62">
        <f t="shared" si="88"/>
        <v>146.70159365068315</v>
      </c>
      <c r="U83" s="16">
        <f>IF(ISNA(VLOOKUP(A83,'Données projet'!$A$35:$I$55,3,0)),0,VLOOKUP(A83,'Données projet'!$A$35:$I$55,3,0))</f>
        <v>12</v>
      </c>
      <c r="V83" s="16">
        <f>IF(ISNA(VLOOKUP(A83,'Données projet'!$A$35:$I$55,4,0)),0,VLOOKUP(A83,'Données projet'!$A$35:$I$55,4,0))</f>
        <v>14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191.99999999999983</v>
      </c>
      <c r="AJ83" s="14">
        <f>AI83*VLOOKUP('Données projet'!$B$10,Paramètres!$A$1:$I$89,3,0)*VLOOKUP('Données projet'!$B$10,Paramètres!$A$1:$I$89,5,0)</f>
        <v>194.68799999999985</v>
      </c>
      <c r="AK83" s="14">
        <f t="shared" si="89"/>
        <v>48.574928228914935</v>
      </c>
      <c r="AL83" s="22">
        <f t="shared" si="58"/>
        <v>423.68293333202655</v>
      </c>
      <c r="AM83" s="62">
        <f t="shared" si="59"/>
        <v>717.01626666535981</v>
      </c>
      <c r="AN83" s="62">
        <f ca="1">AVERAGE(OFFSET($AM$3,0,0,'Données projet'!$E$10+1,1))-AVERAGE(OFFSET($H$3,0,0,'Données projet'!$E$10+1,1))</f>
        <v>310.75846525561843</v>
      </c>
      <c r="AO83" s="62">
        <f t="shared" si="90"/>
        <v>159.6134369231965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181</v>
      </c>
      <c r="BB83" s="13">
        <f>VLOOKUP(A83,'Données projet'!$A$87:$I$107,9,0)</f>
        <v>5.4</v>
      </c>
      <c r="BC83" s="13">
        <f t="array" ref="BC83">INDEX(BB:BB,MIN(IF(ISNUMBER(BB83:BB279),ROW(BB83:BB279),"")))</f>
        <v>5.4</v>
      </c>
      <c r="BD83" s="13">
        <f>IF('Données projet'!$A$88&gt;35,BD82+BC83-BL82,IF(A83&lt;'Données projet'!$A$88,$BA$205^A83,IF(A83='Données projet'!$A$88,'Données projet'!$B$88,BD82+BC83-BL82)))</f>
        <v>181</v>
      </c>
      <c r="BE83" s="14">
        <f>BD83*VLOOKUP('Données projet'!$B$11,Paramètres!$A$1:$I$89,3,0)*VLOOKUP('Données projet'!$B$11,Paramètres!$A$1:$I$89,5,0)</f>
        <v>155.29800000000003</v>
      </c>
      <c r="BF83" s="14">
        <f t="shared" si="91"/>
        <v>39.780132117539644</v>
      </c>
      <c r="BG83" s="22">
        <f t="shared" si="61"/>
        <v>339.76108010471489</v>
      </c>
      <c r="BH83" s="62">
        <f t="shared" si="62"/>
        <v>633.09441343804815</v>
      </c>
      <c r="BI83" s="62">
        <f ca="1">AVERAGE(OFFSET($BH$3,0,0,'Données projet'!$E$11+1,1))-AVERAGE(OFFSET($H$3,0,0,'Données projet'!$E$11+1,1))</f>
        <v>260.42009273498576</v>
      </c>
      <c r="BJ83" s="62">
        <f t="shared" si="92"/>
        <v>87.994087874724983</v>
      </c>
      <c r="BK83" s="16">
        <f>IF(ISNA(VLOOKUP(A83,'Données projet'!$A$87:$I$107,3,0)),0,VLOOKUP(A83,'Données projet'!$A$87:$I$107,3,0))</f>
        <v>11</v>
      </c>
      <c r="BL83" s="23">
        <f>IF(ISNA(VLOOKUP(A83,'Données projet'!$A$87:$I$107,4,0)),0,VLOOKUP(A83,'Données projet'!$A$87:$I$107,4,0))</f>
        <v>14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192</v>
      </c>
      <c r="BW83" s="13">
        <f>VLOOKUP(A83,'Données projet'!$A$113:$I$133,9,0)</f>
        <v>4.5999999999999996</v>
      </c>
      <c r="BX83" s="13">
        <f t="array" ref="BX83">INDEX(BW:BW,MIN(IF(ISNUMBER(BW83:BW279),ROW(BW83:BW279),"")))</f>
        <v>4.5999999999999996</v>
      </c>
      <c r="BY83" s="13">
        <f>IF('Données projet'!$A$114&gt;35,BY82+BX83-CG82,IF(A83&lt;'Données projet'!$A$114,$BV$205^A83,IF(A83='Données projet'!$A$114,'Données projet'!$B$114,BY82+BX83-CG82)))</f>
        <v>191.99999999999983</v>
      </c>
      <c r="BZ83" s="14">
        <f>BY83*VLOOKUP('Données projet'!$B$12,Paramètres!$A$1:$I$89,3,0)*VLOOKUP('Données projet'!$B$12,Paramètres!$A$1:$I$89,5,0)</f>
        <v>185.70239999999984</v>
      </c>
      <c r="CA83" s="14">
        <f t="shared" si="93"/>
        <v>46.588553069776786</v>
      </c>
      <c r="CB83" s="22">
        <f t="shared" si="64"/>
        <v>404.57340992986093</v>
      </c>
      <c r="CC83" s="62">
        <f t="shared" si="65"/>
        <v>697.90674326319424</v>
      </c>
      <c r="CD83" s="62">
        <f ca="1">AVERAGE(OFFSET($CC$3,0,0,'Données projet'!$E$12+1,1))-AVERAGE(OFFSET($H$3,0,0,'Données projet'!$E$12+1,1))</f>
        <v>298.18906674058809</v>
      </c>
      <c r="CE83" s="62">
        <f t="shared" si="94"/>
        <v>154.08406475869634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14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4.4000000000000004</v>
      </c>
      <c r="N84" s="14">
        <f>IF('Données projet'!$A$36&gt;35,N83+M84-V83,IF(A84&lt;'Données projet'!$A$36,$K$205^A84,IF(A84='Données projet'!$A$36,'Données projet'!$B$36,N83+M84-V83)))</f>
        <v>182.39999999999984</v>
      </c>
      <c r="O84" s="14">
        <f>N84*VLOOKUP('Données projet'!$B$9,Paramètres!$A$1:$I$89,3,0)*VLOOKUP('Données projet'!$B$9,Paramètres!$A$1:$I$89,5,0)</f>
        <v>165.03551999999985</v>
      </c>
      <c r="P84" s="14">
        <f t="shared" si="87"/>
        <v>41.976234598846482</v>
      </c>
      <c r="Q84" s="22">
        <f t="shared" si="54"/>
        <v>360.54547259299062</v>
      </c>
      <c r="R84" s="62">
        <f t="shared" si="55"/>
        <v>653.87880592632393</v>
      </c>
      <c r="S84" s="62">
        <f ca="1">AVERAGE(OFFSET($R$3,0,0,'Données projet'!$E$9+1,1))-AVERAGE(OFFSET($H$3,0,0,'Données projet'!$E$9+1,1))</f>
        <v>281.409397347842</v>
      </c>
      <c r="T84" s="62">
        <f t="shared" si="88"/>
        <v>146.70159365068315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182.39999999999984</v>
      </c>
      <c r="AJ84" s="14">
        <f>AI84*VLOOKUP('Données projet'!$B$10,Paramètres!$A$1:$I$89,3,0)*VLOOKUP('Données projet'!$B$10,Paramètres!$A$1:$I$89,5,0)</f>
        <v>184.95359999999985</v>
      </c>
      <c r="AK84" s="14">
        <f t="shared" si="89"/>
        <v>46.422523550957948</v>
      </c>
      <c r="AL84" s="22">
        <f t="shared" si="58"/>
        <v>402.98008185125144</v>
      </c>
      <c r="AM84" s="62">
        <f t="shared" si="59"/>
        <v>696.31341518458476</v>
      </c>
      <c r="AN84" s="62">
        <f ca="1">AVERAGE(OFFSET($AM$3,0,0,'Données projet'!$E$10+1,1))-AVERAGE(OFFSET($H$3,0,0,'Données projet'!$E$10+1,1))</f>
        <v>310.75846525561843</v>
      </c>
      <c r="AO84" s="62">
        <f t="shared" si="90"/>
        <v>159.6134369231965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5.2</v>
      </c>
      <c r="BD84" s="13">
        <f>IF('Données projet'!$A$88&gt;35,BD83+BC84-BL83,IF(A84&lt;'Données projet'!$A$88,$BA$205^A84,IF(A84='Données projet'!$A$88,'Données projet'!$B$88,BD83+BC84-BL83)))</f>
        <v>172.2</v>
      </c>
      <c r="BE84" s="14">
        <f>BD84*VLOOKUP('Données projet'!$B$11,Paramètres!$A$1:$I$89,3,0)*VLOOKUP('Données projet'!$B$11,Paramètres!$A$1:$I$89,5,0)</f>
        <v>147.74760000000001</v>
      </c>
      <c r="BF84" s="14">
        <f t="shared" si="91"/>
        <v>38.066269783031679</v>
      </c>
      <c r="BG84" s="22">
        <f t="shared" si="61"/>
        <v>323.62582320544686</v>
      </c>
      <c r="BH84" s="62">
        <f t="shared" si="62"/>
        <v>616.95915653878023</v>
      </c>
      <c r="BI84" s="62">
        <f ca="1">AVERAGE(OFFSET($BH$3,0,0,'Données projet'!$E$11+1,1))-AVERAGE(OFFSET($H$3,0,0,'Données projet'!$E$11+1,1))</f>
        <v>260.42009273498576</v>
      </c>
      <c r="BJ84" s="62">
        <f t="shared" si="92"/>
        <v>87.994087874724983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4.4000000000000004</v>
      </c>
      <c r="BY84" s="13">
        <f>IF('Données projet'!$A$114&gt;35,BY83+BX84-CG83,IF(A84&lt;'Données projet'!$A$114,$BV$205^A84,IF(A84='Données projet'!$A$114,'Données projet'!$B$114,BY83+BX84-CG83)))</f>
        <v>182.39999999999984</v>
      </c>
      <c r="BZ84" s="14">
        <f>BY84*VLOOKUP('Données projet'!$B$12,Paramètres!$A$1:$I$89,3,0)*VLOOKUP('Données projet'!$B$12,Paramètres!$A$1:$I$89,5,0)</f>
        <v>176.41727999999983</v>
      </c>
      <c r="CA84" s="14">
        <f t="shared" si="93"/>
        <v>44.524166703747213</v>
      </c>
      <c r="CB84" s="22">
        <f t="shared" si="64"/>
        <v>384.80635300902605</v>
      </c>
      <c r="CC84" s="62">
        <f t="shared" si="65"/>
        <v>678.13968634235937</v>
      </c>
      <c r="CD84" s="62">
        <f ca="1">AVERAGE(OFFSET($CC$3,0,0,'Données projet'!$E$12+1,1))-AVERAGE(OFFSET($H$3,0,0,'Données projet'!$E$12+1,1))</f>
        <v>298.18906674058809</v>
      </c>
      <c r="CE84" s="62">
        <f t="shared" si="94"/>
        <v>154.08406475869634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4.4000000000000004</v>
      </c>
      <c r="N85" s="14">
        <f>IF('Données projet'!$A$36&gt;35,N84+M85-V84,IF(A85&lt;'Données projet'!$A$36,$K$205^A85,IF(A85='Données projet'!$A$36,'Données projet'!$B$36,N84+M85-V84)))</f>
        <v>186.79999999999984</v>
      </c>
      <c r="O85" s="14">
        <f>N85*VLOOKUP('Données projet'!$B$9,Paramètres!$A$1:$I$89,3,0)*VLOOKUP('Données projet'!$B$9,Paramètres!$A$1:$I$89,5,0)</f>
        <v>169.01663999999985</v>
      </c>
      <c r="P85" s="14">
        <f t="shared" si="87"/>
        <v>42.869709352189631</v>
      </c>
      <c r="Q85" s="22">
        <f t="shared" si="54"/>
        <v>369.03539178839668</v>
      </c>
      <c r="R85" s="62">
        <f t="shared" si="55"/>
        <v>662.36872512172999</v>
      </c>
      <c r="S85" s="62">
        <f ca="1">AVERAGE(OFFSET($R$3,0,0,'Données projet'!$E$9+1,1))-AVERAGE(OFFSET($H$3,0,0,'Données projet'!$E$9+1,1))</f>
        <v>281.409397347842</v>
      </c>
      <c r="T85" s="62">
        <f t="shared" si="88"/>
        <v>146.70159365068315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186.79999999999984</v>
      </c>
      <c r="AJ85" s="14">
        <f>AI85*VLOOKUP('Données projet'!$B$10,Paramètres!$A$1:$I$89,3,0)*VLOOKUP('Données projet'!$B$10,Paramètres!$A$1:$I$89,5,0)</f>
        <v>189.41519999999986</v>
      </c>
      <c r="AK85" s="14">
        <f t="shared" si="89"/>
        <v>47.410638687430875</v>
      </c>
      <c r="AL85" s="22">
        <f t="shared" si="58"/>
        <v>412.47166904727516</v>
      </c>
      <c r="AM85" s="62">
        <f t="shared" si="59"/>
        <v>705.80500238060847</v>
      </c>
      <c r="AN85" s="62">
        <f ca="1">AVERAGE(OFFSET($AM$3,0,0,'Données projet'!$E$10+1,1))-AVERAGE(OFFSET($H$3,0,0,'Données projet'!$E$10+1,1))</f>
        <v>310.75846525561843</v>
      </c>
      <c r="AO85" s="62">
        <f t="shared" si="90"/>
        <v>159.6134369231965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5.2</v>
      </c>
      <c r="BD85" s="13">
        <f>IF('Données projet'!$A$88&gt;35,BD84+BC85-BL84,IF(A85&lt;'Données projet'!$A$88,$BA$205^A85,IF(A85='Données projet'!$A$88,'Données projet'!$B$88,BD84+BC85-BL84)))</f>
        <v>177.39999999999998</v>
      </c>
      <c r="BE85" s="14">
        <f>BD85*VLOOKUP('Données projet'!$B$11,Paramètres!$A$1:$I$89,3,0)*VLOOKUP('Données projet'!$B$11,Paramètres!$A$1:$I$89,5,0)</f>
        <v>152.20919999999998</v>
      </c>
      <c r="BF85" s="14">
        <f t="shared" si="91"/>
        <v>39.080206247836763</v>
      </c>
      <c r="BG85" s="22">
        <f t="shared" si="61"/>
        <v>333.16238254831563</v>
      </c>
      <c r="BH85" s="62">
        <f t="shared" si="62"/>
        <v>626.49571588164895</v>
      </c>
      <c r="BI85" s="62">
        <f ca="1">AVERAGE(OFFSET($BH$3,0,0,'Données projet'!$E$11+1,1))-AVERAGE(OFFSET($H$3,0,0,'Données projet'!$E$11+1,1))</f>
        <v>260.42009273498576</v>
      </c>
      <c r="BJ85" s="62">
        <f t="shared" si="92"/>
        <v>87.994087874724983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4.4000000000000004</v>
      </c>
      <c r="BY85" s="13">
        <f>IF('Données projet'!$A$114&gt;35,BY84+BX85-CG84,IF(A85&lt;'Données projet'!$A$114,$BV$205^A85,IF(A85='Données projet'!$A$114,'Données projet'!$B$114,BY84+BX85-CG84)))</f>
        <v>186.79999999999984</v>
      </c>
      <c r="BZ85" s="14">
        <f>BY85*VLOOKUP('Données projet'!$B$12,Paramètres!$A$1:$I$89,3,0)*VLOOKUP('Données projet'!$B$12,Paramètres!$A$1:$I$89,5,0)</f>
        <v>180.67295999999985</v>
      </c>
      <c r="CA85" s="14">
        <f t="shared" si="93"/>
        <v>45.471874835351159</v>
      </c>
      <c r="CB85" s="22">
        <f t="shared" si="64"/>
        <v>393.86892067156964</v>
      </c>
      <c r="CC85" s="62">
        <f t="shared" si="65"/>
        <v>687.2022540049029</v>
      </c>
      <c r="CD85" s="62">
        <f ca="1">AVERAGE(OFFSET($CC$3,0,0,'Données projet'!$E$12+1,1))-AVERAGE(OFFSET($H$3,0,0,'Données projet'!$E$12+1,1))</f>
        <v>298.18906674058809</v>
      </c>
      <c r="CE85" s="62">
        <f t="shared" si="94"/>
        <v>154.08406475869634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4.4000000000000004</v>
      </c>
      <c r="N86" s="14">
        <f>IF('Données projet'!$A$36&gt;35,N85+M86-V85,IF(A86&lt;'Données projet'!$A$36,$K$205^A86,IF(A86='Données projet'!$A$36,'Données projet'!$B$36,N85+M86-V85)))</f>
        <v>191.19999999999985</v>
      </c>
      <c r="O86" s="14">
        <f>N86*VLOOKUP('Données projet'!$B$9,Paramètres!$A$1:$I$89,3,0)*VLOOKUP('Données projet'!$B$9,Paramètres!$A$1:$I$89,5,0)</f>
        <v>172.99775999999986</v>
      </c>
      <c r="P86" s="14">
        <f t="shared" si="87"/>
        <v>43.760737531919567</v>
      </c>
      <c r="Q86" s="22">
        <f t="shared" si="54"/>
        <v>377.52104986809292</v>
      </c>
      <c r="R86" s="62">
        <f t="shared" si="55"/>
        <v>670.85438320142623</v>
      </c>
      <c r="S86" s="62">
        <f ca="1">AVERAGE(OFFSET($R$3,0,0,'Données projet'!$E$9+1,1))-AVERAGE(OFFSET($H$3,0,0,'Données projet'!$E$9+1,1))</f>
        <v>281.409397347842</v>
      </c>
      <c r="T86" s="62">
        <f t="shared" si="88"/>
        <v>146.70159365068315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191.19999999999985</v>
      </c>
      <c r="AJ86" s="14">
        <f>AI86*VLOOKUP('Données projet'!$B$10,Paramètres!$A$1:$I$89,3,0)*VLOOKUP('Données projet'!$B$10,Paramètres!$A$1:$I$89,5,0)</f>
        <v>193.87679999999986</v>
      </c>
      <c r="AK86" s="14">
        <f t="shared" si="89"/>
        <v>48.396048099527562</v>
      </c>
      <c r="AL86" s="22">
        <f t="shared" si="58"/>
        <v>421.95854377334359</v>
      </c>
      <c r="AM86" s="62">
        <f t="shared" si="59"/>
        <v>715.29187710667691</v>
      </c>
      <c r="AN86" s="62">
        <f ca="1">AVERAGE(OFFSET($AM$3,0,0,'Données projet'!$E$10+1,1))-AVERAGE(OFFSET($H$3,0,0,'Données projet'!$E$10+1,1))</f>
        <v>310.75846525561843</v>
      </c>
      <c r="AO86" s="62">
        <f t="shared" si="90"/>
        <v>159.6134369231965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5.2</v>
      </c>
      <c r="BD86" s="13">
        <f>IF('Données projet'!$A$88&gt;35,BD85+BC86-BL85,IF(A86&lt;'Données projet'!$A$88,$BA$205^A86,IF(A86='Données projet'!$A$88,'Données projet'!$B$88,BD85+BC86-BL85)))</f>
        <v>182.59999999999997</v>
      </c>
      <c r="BE86" s="14">
        <f>BD86*VLOOKUP('Données projet'!$B$11,Paramètres!$A$1:$I$89,3,0)*VLOOKUP('Données projet'!$B$11,Paramètres!$A$1:$I$89,5,0)</f>
        <v>156.67079999999999</v>
      </c>
      <c r="BF86" s="14">
        <f t="shared" si="91"/>
        <v>40.090688584195505</v>
      </c>
      <c r="BG86" s="22">
        <f t="shared" si="61"/>
        <v>342.69292595080714</v>
      </c>
      <c r="BH86" s="62">
        <f t="shared" si="62"/>
        <v>636.02625928414045</v>
      </c>
      <c r="BI86" s="62">
        <f ca="1">AVERAGE(OFFSET($BH$3,0,0,'Données projet'!$E$11+1,1))-AVERAGE(OFFSET($H$3,0,0,'Données projet'!$E$11+1,1))</f>
        <v>260.42009273498576</v>
      </c>
      <c r="BJ86" s="62">
        <f t="shared" si="92"/>
        <v>87.994087874724983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4.4000000000000004</v>
      </c>
      <c r="BY86" s="13">
        <f>IF('Données projet'!$A$114&gt;35,BY85+BX86-CG85,IF(A86&lt;'Données projet'!$A$114,$BV$205^A86,IF(A86='Données projet'!$A$114,'Données projet'!$B$114,BY85+BX86-CG85)))</f>
        <v>191.19999999999985</v>
      </c>
      <c r="BZ86" s="14">
        <f>BY86*VLOOKUP('Données projet'!$B$12,Paramètres!$A$1:$I$89,3,0)*VLOOKUP('Données projet'!$B$12,Paramètres!$A$1:$I$89,5,0)</f>
        <v>184.92863999999986</v>
      </c>
      <c r="CA86" s="14">
        <f t="shared" si="93"/>
        <v>46.416987887800182</v>
      </c>
      <c r="CB86" s="22">
        <f t="shared" si="64"/>
        <v>402.92696857125173</v>
      </c>
      <c r="CC86" s="62">
        <f t="shared" si="65"/>
        <v>696.26030190458505</v>
      </c>
      <c r="CD86" s="62">
        <f ca="1">AVERAGE(OFFSET($CC$3,0,0,'Données projet'!$E$12+1,1))-AVERAGE(OFFSET($H$3,0,0,'Données projet'!$E$12+1,1))</f>
        <v>298.18906674058809</v>
      </c>
      <c r="CE86" s="62">
        <f t="shared" si="94"/>
        <v>154.08406475869634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4.4000000000000004</v>
      </c>
      <c r="N87" s="14">
        <f>IF('Données projet'!$A$36&gt;35,N86+M87-V86,IF(A87&lt;'Données projet'!$A$36,$K$205^A87,IF(A87='Données projet'!$A$36,'Données projet'!$B$36,N86+M87-V86)))</f>
        <v>195.59999999999985</v>
      </c>
      <c r="O87" s="14">
        <f>N87*VLOOKUP('Données projet'!$B$9,Paramètres!$A$1:$I$89,3,0)*VLOOKUP('Données projet'!$B$9,Paramètres!$A$1:$I$89,5,0)</f>
        <v>176.97887999999986</v>
      </c>
      <c r="P87" s="14">
        <f t="shared" si="87"/>
        <v>44.649381920571734</v>
      </c>
      <c r="Q87" s="22">
        <f t="shared" si="54"/>
        <v>386.0025561783288</v>
      </c>
      <c r="R87" s="62">
        <f t="shared" si="55"/>
        <v>679.33588951166212</v>
      </c>
      <c r="S87" s="62">
        <f ca="1">AVERAGE(OFFSET($R$3,0,0,'Données projet'!$E$9+1,1))-AVERAGE(OFFSET($H$3,0,0,'Données projet'!$E$9+1,1))</f>
        <v>281.409397347842</v>
      </c>
      <c r="T87" s="62">
        <f t="shared" si="88"/>
        <v>146.70159365068315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195.59999999999985</v>
      </c>
      <c r="AJ87" s="14">
        <f>AI87*VLOOKUP('Données projet'!$B$10,Paramètres!$A$1:$I$89,3,0)*VLOOKUP('Données projet'!$B$10,Paramètres!$A$1:$I$89,5,0)</f>
        <v>198.33839999999987</v>
      </c>
      <c r="AK87" s="14">
        <f t="shared" si="89"/>
        <v>49.378821219958034</v>
      </c>
      <c r="AL87" s="22">
        <f t="shared" si="58"/>
        <v>431.44082695809334</v>
      </c>
      <c r="AM87" s="62">
        <f t="shared" si="59"/>
        <v>724.7741602914266</v>
      </c>
      <c r="AN87" s="62">
        <f ca="1">AVERAGE(OFFSET($AM$3,0,0,'Données projet'!$E$10+1,1))-AVERAGE(OFFSET($H$3,0,0,'Données projet'!$E$10+1,1))</f>
        <v>310.75846525561843</v>
      </c>
      <c r="AO87" s="62">
        <f t="shared" si="90"/>
        <v>159.6134369231965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5.2</v>
      </c>
      <c r="BD87" s="13">
        <f>IF('Données projet'!$A$88&gt;35,BD86+BC87-BL86,IF(A87&lt;'Données projet'!$A$88,$BA$205^A87,IF(A87='Données projet'!$A$88,'Données projet'!$B$88,BD86+BC87-BL86)))</f>
        <v>187.79999999999995</v>
      </c>
      <c r="BE87" s="14">
        <f>BD87*VLOOKUP('Données projet'!$B$11,Paramètres!$A$1:$I$89,3,0)*VLOOKUP('Données projet'!$B$11,Paramètres!$A$1:$I$89,5,0)</f>
        <v>161.13239999999996</v>
      </c>
      <c r="BF87" s="14">
        <f t="shared" si="91"/>
        <v>41.097826455139796</v>
      </c>
      <c r="BG87" s="22">
        <f t="shared" si="61"/>
        <v>352.2176444093684</v>
      </c>
      <c r="BH87" s="62">
        <f t="shared" si="62"/>
        <v>645.55097774270166</v>
      </c>
      <c r="BI87" s="62">
        <f ca="1">AVERAGE(OFFSET($BH$3,0,0,'Données projet'!$E$11+1,1))-AVERAGE(OFFSET($H$3,0,0,'Données projet'!$E$11+1,1))</f>
        <v>260.42009273498576</v>
      </c>
      <c r="BJ87" s="62">
        <f t="shared" si="92"/>
        <v>87.994087874724983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4.4000000000000004</v>
      </c>
      <c r="BY87" s="13">
        <f>IF('Données projet'!$A$114&gt;35,BY86+BX87-CG86,IF(A87&lt;'Données projet'!$A$114,$BV$205^A87,IF(A87='Données projet'!$A$114,'Données projet'!$B$114,BY86+BX87-CG86)))</f>
        <v>195.59999999999985</v>
      </c>
      <c r="BZ87" s="14">
        <f>BY87*VLOOKUP('Données projet'!$B$12,Paramètres!$A$1:$I$89,3,0)*VLOOKUP('Données projet'!$B$12,Paramètres!$A$1:$I$89,5,0)</f>
        <v>189.18431999999987</v>
      </c>
      <c r="CA87" s="14">
        <f t="shared" si="93"/>
        <v>47.359572454491783</v>
      </c>
      <c r="CB87" s="22">
        <f t="shared" si="64"/>
        <v>411.98061269157296</v>
      </c>
      <c r="CC87" s="62">
        <f t="shared" si="65"/>
        <v>705.31394602490627</v>
      </c>
      <c r="CD87" s="62">
        <f ca="1">AVERAGE(OFFSET($CC$3,0,0,'Données projet'!$E$12+1,1))-AVERAGE(OFFSET($H$3,0,0,'Données projet'!$E$12+1,1))</f>
        <v>298.18906674058809</v>
      </c>
      <c r="CE87" s="62">
        <f t="shared" si="94"/>
        <v>154.08406475869634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200</v>
      </c>
      <c r="L88" s="13">
        <f>VLOOKUP(A88,'Données projet'!$A$35:$I$55,9,0)</f>
        <v>4.4000000000000004</v>
      </c>
      <c r="M88" s="13">
        <f t="array" ref="M88">INDEX(L:L,MIN(IF(ISNUMBER(L88:L284),ROW(L88:L284),"")))</f>
        <v>4.4000000000000004</v>
      </c>
      <c r="N88" s="14">
        <f>IF('Données projet'!$A$36&gt;35,N87+M88-V87,IF(A88&lt;'Données projet'!$A$36,$K$205^A88,IF(A88='Données projet'!$A$36,'Données projet'!$B$36,N87+M88-V87)))</f>
        <v>199.99999999999986</v>
      </c>
      <c r="O88" s="14">
        <f>N88*VLOOKUP('Données projet'!$B$9,Paramètres!$A$1:$I$89,3,0)*VLOOKUP('Données projet'!$B$9,Paramètres!$A$1:$I$89,5,0)</f>
        <v>180.95999999999987</v>
      </c>
      <c r="P88" s="14">
        <f t="shared" si="87"/>
        <v>45.53570231487172</v>
      </c>
      <c r="Q88" s="22">
        <f t="shared" si="54"/>
        <v>394.48001486506797</v>
      </c>
      <c r="R88" s="62">
        <f t="shared" si="55"/>
        <v>687.81334819840129</v>
      </c>
      <c r="S88" s="62">
        <f ca="1">AVERAGE(OFFSET($R$3,0,0,'Données projet'!$E$9+1,1))-AVERAGE(OFFSET($H$3,0,0,'Données projet'!$E$9+1,1))</f>
        <v>281.409397347842</v>
      </c>
      <c r="T88" s="62">
        <f t="shared" si="88"/>
        <v>146.70159365068315</v>
      </c>
      <c r="U88" s="16">
        <f>IF(ISNA(VLOOKUP(A88,'Données projet'!$A$35:$I$55,3,0)),0,VLOOKUP(A88,'Données projet'!$A$35:$I$55,3,0))</f>
        <v>13</v>
      </c>
      <c r="V88" s="16">
        <f>IF(ISNA(VLOOKUP(A88,'Données projet'!$A$35:$I$55,4,0)),0,VLOOKUP(A88,'Données projet'!$A$35:$I$55,4,0))</f>
        <v>14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199.99999999999986</v>
      </c>
      <c r="AJ88" s="14">
        <f>AI88*VLOOKUP('Données projet'!$B$10,Paramètres!$A$1:$I$89,3,0)*VLOOKUP('Données projet'!$B$10,Paramètres!$A$1:$I$89,5,0)</f>
        <v>202.79999999999987</v>
      </c>
      <c r="AK88" s="14">
        <f t="shared" si="89"/>
        <v>50.359024179353973</v>
      </c>
      <c r="AL88" s="22">
        <f t="shared" si="58"/>
        <v>440.91863377904127</v>
      </c>
      <c r="AM88" s="62">
        <f t="shared" si="59"/>
        <v>734.25196711237459</v>
      </c>
      <c r="AN88" s="62">
        <f ca="1">AVERAGE(OFFSET($AM$3,0,0,'Données projet'!$E$10+1,1))-AVERAGE(OFFSET($H$3,0,0,'Données projet'!$E$10+1,1))</f>
        <v>310.75846525561843</v>
      </c>
      <c r="AO88" s="62">
        <f t="shared" si="90"/>
        <v>159.6134369231965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193</v>
      </c>
      <c r="BB88" s="13">
        <f>VLOOKUP(A88,'Données projet'!$A$87:$I$107,9,0)</f>
        <v>5.2</v>
      </c>
      <c r="BC88" s="13">
        <f t="array" ref="BC88">INDEX(BB:BB,MIN(IF(ISNUMBER(BB88:BB284),ROW(BB88:BB284),"")))</f>
        <v>5.2</v>
      </c>
      <c r="BD88" s="13">
        <f>IF('Données projet'!$A$88&gt;35,BD87+BC88-BL87,IF(A88&lt;'Données projet'!$A$88,$BA$205^A88,IF(A88='Données projet'!$A$88,'Données projet'!$B$88,BD87+BC88-BL87)))</f>
        <v>192.99999999999994</v>
      </c>
      <c r="BE88" s="14">
        <f>BD88*VLOOKUP('Données projet'!$B$11,Paramètres!$A$1:$I$89,3,0)*VLOOKUP('Données projet'!$B$11,Paramètres!$A$1:$I$89,5,0)</f>
        <v>165.59399999999997</v>
      </c>
      <c r="BF88" s="14">
        <f t="shared" si="91"/>
        <v>42.101723105196754</v>
      </c>
      <c r="BG88" s="22">
        <f t="shared" si="61"/>
        <v>361.73671774155099</v>
      </c>
      <c r="BH88" s="62">
        <f t="shared" si="62"/>
        <v>655.0700510748843</v>
      </c>
      <c r="BI88" s="62">
        <f ca="1">AVERAGE(OFFSET($BH$3,0,0,'Données projet'!$E$11+1,1))-AVERAGE(OFFSET($H$3,0,0,'Données projet'!$E$11+1,1))</f>
        <v>260.42009273498576</v>
      </c>
      <c r="BJ88" s="62">
        <f t="shared" si="92"/>
        <v>87.994087874724983</v>
      </c>
      <c r="BK88" s="16">
        <f>IF(ISNA(VLOOKUP(A88,'Données projet'!$A$87:$I$107,3,0)),0,VLOOKUP(A88,'Données projet'!$A$87:$I$107,3,0))</f>
        <v>12</v>
      </c>
      <c r="BL88" s="16">
        <f>IF(ISNA(VLOOKUP(A88,'Données projet'!$A$87:$I$107,4,0)),0,VLOOKUP(A88,'Données projet'!$A$87:$I$107,4,0))</f>
        <v>14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200</v>
      </c>
      <c r="BW88" s="13">
        <f>VLOOKUP(A88,'Données projet'!$A$113:$I$133,9,0)</f>
        <v>4.4000000000000004</v>
      </c>
      <c r="BX88" s="13">
        <f t="array" ref="BX88">INDEX(BW:BW,MIN(IF(ISNUMBER(BW88:BW284),ROW(BW88:BW284),"")))</f>
        <v>4.4000000000000004</v>
      </c>
      <c r="BY88" s="13">
        <f>IF('Données projet'!$A$114&gt;35,BY87+BX88-CG87,IF(A88&lt;'Données projet'!$A$114,$BV$205^A88,IF(A88='Données projet'!$A$114,'Données projet'!$B$114,BY87+BX88-CG87)))</f>
        <v>199.99999999999986</v>
      </c>
      <c r="BZ88" s="14">
        <f>BY88*VLOOKUP('Données projet'!$B$12,Paramètres!$A$1:$I$89,3,0)*VLOOKUP('Données projet'!$B$12,Paramètres!$A$1:$I$89,5,0)</f>
        <v>193.43999999999988</v>
      </c>
      <c r="CA88" s="14">
        <f t="shared" si="93"/>
        <v>48.299691961776745</v>
      </c>
      <c r="CB88" s="22">
        <f t="shared" si="64"/>
        <v>421.02996350009425</v>
      </c>
      <c r="CC88" s="62">
        <f t="shared" si="65"/>
        <v>714.36329683342751</v>
      </c>
      <c r="CD88" s="62">
        <f ca="1">AVERAGE(OFFSET($CC$3,0,0,'Données projet'!$E$12+1,1))-AVERAGE(OFFSET($H$3,0,0,'Données projet'!$E$12+1,1))</f>
        <v>298.18906674058809</v>
      </c>
      <c r="CE88" s="62">
        <f t="shared" si="94"/>
        <v>154.08406475869634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14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4.2</v>
      </c>
      <c r="N89" s="14">
        <f>IF('Données projet'!$A$36&gt;35,N88+M89-V88,IF(A89&lt;'Données projet'!$A$36,$K$205^A89,IF(A89='Données projet'!$A$36,'Données projet'!$B$36,N88+M89-V88)))</f>
        <v>190.19999999999985</v>
      </c>
      <c r="O89" s="14">
        <f>N89*VLOOKUP('Données projet'!$B$9,Paramètres!$A$1:$I$89,3,0)*VLOOKUP('Données projet'!$B$9,Paramètres!$A$1:$I$89,5,0)</f>
        <v>172.09295999999986</v>
      </c>
      <c r="P89" s="14">
        <f t="shared" si="87"/>
        <v>43.558442654163606</v>
      </c>
      <c r="Q89" s="22">
        <f t="shared" si="54"/>
        <v>375.59285962266807</v>
      </c>
      <c r="R89" s="62">
        <f t="shared" si="55"/>
        <v>668.92619295600139</v>
      </c>
      <c r="S89" s="62">
        <f ca="1">AVERAGE(OFFSET($R$3,0,0,'Données projet'!$E$9+1,1))-AVERAGE(OFFSET($H$3,0,0,'Données projet'!$E$9+1,1))</f>
        <v>281.409397347842</v>
      </c>
      <c r="T89" s="62">
        <f t="shared" si="88"/>
        <v>146.70159365068315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190.19999999999985</v>
      </c>
      <c r="AJ89" s="14">
        <f>AI89*VLOOKUP('Données projet'!$B$10,Paramètres!$A$1:$I$89,3,0)*VLOOKUP('Données projet'!$B$10,Paramètres!$A$1:$I$89,5,0)</f>
        <v>192.86279999999988</v>
      </c>
      <c r="AK89" s="14">
        <f t="shared" si="89"/>
        <v>48.172325347436733</v>
      </c>
      <c r="AL89" s="22">
        <f t="shared" si="58"/>
        <v>419.80284331345206</v>
      </c>
      <c r="AM89" s="62">
        <f t="shared" si="59"/>
        <v>713.13617664678532</v>
      </c>
      <c r="AN89" s="62">
        <f ca="1">AVERAGE(OFFSET($AM$3,0,0,'Données projet'!$E$10+1,1))-AVERAGE(OFFSET($H$3,0,0,'Données projet'!$E$10+1,1))</f>
        <v>310.75846525561843</v>
      </c>
      <c r="AO89" s="62">
        <f t="shared" si="90"/>
        <v>159.6134369231965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</v>
      </c>
      <c r="BD89" s="13">
        <f>IF('Données projet'!$A$88&gt;35,BD88+BC89-BL88,IF(A89&lt;'Données projet'!$A$88,$BA$205^A89,IF(A89='Données projet'!$A$88,'Données projet'!$B$88,BD88+BC89-BL88)))</f>
        <v>183.99999999999994</v>
      </c>
      <c r="BE89" s="14">
        <f>BD89*VLOOKUP('Données projet'!$B$11,Paramètres!$A$1:$I$89,3,0)*VLOOKUP('Données projet'!$B$11,Paramètres!$A$1:$I$89,5,0)</f>
        <v>157.87199999999996</v>
      </c>
      <c r="BF89" s="14">
        <f t="shared" si="91"/>
        <v>40.362165684361159</v>
      </c>
      <c r="BG89" s="22">
        <f t="shared" si="61"/>
        <v>345.25783856692897</v>
      </c>
      <c r="BH89" s="62">
        <f t="shared" si="62"/>
        <v>638.59117190026222</v>
      </c>
      <c r="BI89" s="62">
        <f ca="1">AVERAGE(OFFSET($BH$3,0,0,'Données projet'!$E$11+1,1))-AVERAGE(OFFSET($H$3,0,0,'Données projet'!$E$11+1,1))</f>
        <v>260.42009273498576</v>
      </c>
      <c r="BJ89" s="62">
        <f t="shared" si="92"/>
        <v>87.994087874724983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4.2</v>
      </c>
      <c r="BY89" s="13">
        <f>IF('Données projet'!$A$114&gt;35,BY88+BX89-CG88,IF(A89&lt;'Données projet'!$A$114,$BV$205^A89,IF(A89='Données projet'!$A$114,'Données projet'!$B$114,BY88+BX89-CG88)))</f>
        <v>190.19999999999985</v>
      </c>
      <c r="BZ89" s="14">
        <f>BY89*VLOOKUP('Données projet'!$B$12,Paramètres!$A$1:$I$89,3,0)*VLOOKUP('Données projet'!$B$12,Paramètres!$A$1:$I$89,5,0)</f>
        <v>183.96143999999987</v>
      </c>
      <c r="CA89" s="14">
        <f t="shared" si="93"/>
        <v>46.202413833061883</v>
      </c>
      <c r="CB89" s="22">
        <f t="shared" si="64"/>
        <v>400.86871209258248</v>
      </c>
      <c r="CC89" s="62">
        <f t="shared" si="65"/>
        <v>694.2020454259158</v>
      </c>
      <c r="CD89" s="62">
        <f ca="1">AVERAGE(OFFSET($CC$3,0,0,'Données projet'!$E$12+1,1))-AVERAGE(OFFSET($H$3,0,0,'Données projet'!$E$12+1,1))</f>
        <v>298.18906674058809</v>
      </c>
      <c r="CE89" s="62">
        <f t="shared" si="94"/>
        <v>154.08406475869634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4.2</v>
      </c>
      <c r="N90" s="14">
        <f>IF('Données projet'!$A$36&gt;35,N89+M90-V89,IF(A90&lt;'Données projet'!$A$36,$K$205^A90,IF(A90='Données projet'!$A$36,'Données projet'!$B$36,N89+M90-V89)))</f>
        <v>194.39999999999984</v>
      </c>
      <c r="O90" s="14">
        <f>N90*VLOOKUP('Données projet'!$B$9,Paramètres!$A$1:$I$89,3,0)*VLOOKUP('Données projet'!$B$9,Paramètres!$A$1:$I$89,5,0)</f>
        <v>175.89311999999984</v>
      </c>
      <c r="P90" s="14">
        <f t="shared" si="87"/>
        <v>44.407257302525892</v>
      </c>
      <c r="Q90" s="22">
        <f t="shared" si="54"/>
        <v>383.68982380189891</v>
      </c>
      <c r="R90" s="62">
        <f t="shared" si="55"/>
        <v>677.02315713523217</v>
      </c>
      <c r="S90" s="62">
        <f ca="1">AVERAGE(OFFSET($R$3,0,0,'Données projet'!$E$9+1,1))-AVERAGE(OFFSET($H$3,0,0,'Données projet'!$E$9+1,1))</f>
        <v>281.409397347842</v>
      </c>
      <c r="T90" s="62">
        <f t="shared" si="88"/>
        <v>146.70159365068315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194.39999999999984</v>
      </c>
      <c r="AJ90" s="14">
        <f>AI90*VLOOKUP('Données projet'!$B$10,Paramètres!$A$1:$I$89,3,0)*VLOOKUP('Données projet'!$B$10,Paramètres!$A$1:$I$89,5,0)</f>
        <v>197.12159999999986</v>
      </c>
      <c r="AK90" s="14">
        <f t="shared" si="89"/>
        <v>49.111049803800405</v>
      </c>
      <c r="AL90" s="22">
        <f t="shared" si="58"/>
        <v>428.85519840828539</v>
      </c>
      <c r="AM90" s="62">
        <f t="shared" si="59"/>
        <v>722.1885317416187</v>
      </c>
      <c r="AN90" s="62">
        <f ca="1">AVERAGE(OFFSET($AM$3,0,0,'Données projet'!$E$10+1,1))-AVERAGE(OFFSET($H$3,0,0,'Données projet'!$E$10+1,1))</f>
        <v>310.75846525561843</v>
      </c>
      <c r="AO90" s="62">
        <f t="shared" si="90"/>
        <v>159.6134369231965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</v>
      </c>
      <c r="BD90" s="13">
        <f>IF('Données projet'!$A$88&gt;35,BD89+BC90-BL89,IF(A90&lt;'Données projet'!$A$88,$BA$205^A90,IF(A90='Données projet'!$A$88,'Données projet'!$B$88,BD89+BC90-BL89)))</f>
        <v>188.99999999999994</v>
      </c>
      <c r="BE90" s="14">
        <f>BD90*VLOOKUP('Données projet'!$B$11,Paramètres!$A$1:$I$89,3,0)*VLOOKUP('Données projet'!$B$11,Paramètres!$A$1:$I$89,5,0)</f>
        <v>162.16199999999998</v>
      </c>
      <c r="BF90" s="14">
        <f t="shared" si="91"/>
        <v>41.3297789587414</v>
      </c>
      <c r="BG90" s="22">
        <f t="shared" si="61"/>
        <v>354.41484835314122</v>
      </c>
      <c r="BH90" s="62">
        <f t="shared" si="62"/>
        <v>647.74818168647448</v>
      </c>
      <c r="BI90" s="62">
        <f ca="1">AVERAGE(OFFSET($BH$3,0,0,'Données projet'!$E$11+1,1))-AVERAGE(OFFSET($H$3,0,0,'Données projet'!$E$11+1,1))</f>
        <v>260.42009273498576</v>
      </c>
      <c r="BJ90" s="62">
        <f t="shared" si="92"/>
        <v>87.994087874724983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4.2</v>
      </c>
      <c r="BY90" s="13">
        <f>IF('Données projet'!$A$114&gt;35,BY89+BX90-CG89,IF(A90&lt;'Données projet'!$A$114,$BV$205^A90,IF(A90='Données projet'!$A$114,'Données projet'!$B$114,BY89+BX90-CG89)))</f>
        <v>194.39999999999984</v>
      </c>
      <c r="BZ90" s="14">
        <f>BY90*VLOOKUP('Données projet'!$B$12,Paramètres!$A$1:$I$89,3,0)*VLOOKUP('Données projet'!$B$12,Paramètres!$A$1:$I$89,5,0)</f>
        <v>188.02367999999984</v>
      </c>
      <c r="CA90" s="14">
        <f t="shared" si="93"/>
        <v>47.10275101826771</v>
      </c>
      <c r="CB90" s="22">
        <f t="shared" si="64"/>
        <v>409.51186735681603</v>
      </c>
      <c r="CC90" s="62">
        <f t="shared" si="65"/>
        <v>702.84520069014934</v>
      </c>
      <c r="CD90" s="62">
        <f ca="1">AVERAGE(OFFSET($CC$3,0,0,'Données projet'!$E$12+1,1))-AVERAGE(OFFSET($H$3,0,0,'Données projet'!$E$12+1,1))</f>
        <v>298.18906674058809</v>
      </c>
      <c r="CE90" s="62">
        <f t="shared" si="94"/>
        <v>154.08406475869634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4.2</v>
      </c>
      <c r="N91" s="14">
        <f>IF('Données projet'!$A$36&gt;35,N90+M91-V90,IF(A91&lt;'Données projet'!$A$36,$K$205^A91,IF(A91='Données projet'!$A$36,'Données projet'!$B$36,N90+M91-V90)))</f>
        <v>198.59999999999982</v>
      </c>
      <c r="O91" s="14">
        <f>N91*VLOOKUP('Données projet'!$B$9,Paramètres!$A$1:$I$89,3,0)*VLOOKUP('Données projet'!$B$9,Paramètres!$A$1:$I$89,5,0)</f>
        <v>179.69327999999985</v>
      </c>
      <c r="P91" s="14">
        <f t="shared" si="87"/>
        <v>45.253939845742266</v>
      </c>
      <c r="Q91" s="22">
        <f t="shared" si="54"/>
        <v>391.78307456466746</v>
      </c>
      <c r="R91" s="62">
        <f t="shared" si="55"/>
        <v>685.11640789800072</v>
      </c>
      <c r="S91" s="62">
        <f ca="1">AVERAGE(OFFSET($R$3,0,0,'Données projet'!$E$9+1,1))-AVERAGE(OFFSET($H$3,0,0,'Données projet'!$E$9+1,1))</f>
        <v>281.409397347842</v>
      </c>
      <c r="T91" s="62">
        <f t="shared" si="88"/>
        <v>146.70159365068315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198.59999999999982</v>
      </c>
      <c r="AJ91" s="14">
        <f>AI91*VLOOKUP('Données projet'!$B$10,Paramètres!$A$1:$I$89,3,0)*VLOOKUP('Données projet'!$B$10,Paramètres!$A$1:$I$89,5,0)</f>
        <v>201.38039999999984</v>
      </c>
      <c r="AK91" s="14">
        <f t="shared" si="89"/>
        <v>50.047416314000095</v>
      </c>
      <c r="AL91" s="22">
        <f t="shared" si="58"/>
        <v>437.90344674688322</v>
      </c>
      <c r="AM91" s="62">
        <f t="shared" si="59"/>
        <v>731.23678008021648</v>
      </c>
      <c r="AN91" s="62">
        <f ca="1">AVERAGE(OFFSET($AM$3,0,0,'Données projet'!$E$10+1,1))-AVERAGE(OFFSET($H$3,0,0,'Données projet'!$E$10+1,1))</f>
        <v>310.75846525561843</v>
      </c>
      <c r="AO91" s="62">
        <f t="shared" si="90"/>
        <v>159.6134369231965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</v>
      </c>
      <c r="BD91" s="13">
        <f>IF('Données projet'!$A$88&gt;35,BD90+BC91-BL90,IF(A91&lt;'Données projet'!$A$88,$BA$205^A91,IF(A91='Données projet'!$A$88,'Données projet'!$B$88,BD90+BC91-BL90)))</f>
        <v>193.99999999999994</v>
      </c>
      <c r="BE91" s="14">
        <f>BD91*VLOOKUP('Données projet'!$B$11,Paramètres!$A$1:$I$89,3,0)*VLOOKUP('Données projet'!$B$11,Paramètres!$A$1:$I$89,5,0)</f>
        <v>166.45199999999997</v>
      </c>
      <c r="BF91" s="14">
        <f t="shared" si="91"/>
        <v>42.294416814816785</v>
      </c>
      <c r="BG91" s="22">
        <f t="shared" si="61"/>
        <v>363.56667595247251</v>
      </c>
      <c r="BH91" s="62">
        <f t="shared" si="62"/>
        <v>656.90000928580582</v>
      </c>
      <c r="BI91" s="62">
        <f ca="1">AVERAGE(OFFSET($BH$3,0,0,'Données projet'!$E$11+1,1))-AVERAGE(OFFSET($H$3,0,0,'Données projet'!$E$11+1,1))</f>
        <v>260.42009273498576</v>
      </c>
      <c r="BJ91" s="62">
        <f t="shared" si="92"/>
        <v>87.994087874724983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4.2</v>
      </c>
      <c r="BY91" s="13">
        <f>IF('Données projet'!$A$114&gt;35,BY90+BX91-CG90,IF(A91&lt;'Données projet'!$A$114,$BV$205^A91,IF(A91='Données projet'!$A$114,'Données projet'!$B$114,BY90+BX91-CG90)))</f>
        <v>198.59999999999982</v>
      </c>
      <c r="BZ91" s="14">
        <f>BY91*VLOOKUP('Données projet'!$B$12,Paramètres!$A$1:$I$89,3,0)*VLOOKUP('Données projet'!$B$12,Paramètres!$A$1:$I$89,5,0)</f>
        <v>192.08591999999985</v>
      </c>
      <c r="CA91" s="14">
        <f t="shared" si="93"/>
        <v>48.000826680832176</v>
      </c>
      <c r="CB91" s="22">
        <f t="shared" si="64"/>
        <v>418.15108380244902</v>
      </c>
      <c r="CC91" s="62">
        <f t="shared" si="65"/>
        <v>711.48441713578234</v>
      </c>
      <c r="CD91" s="62">
        <f ca="1">AVERAGE(OFFSET($CC$3,0,0,'Données projet'!$E$12+1,1))-AVERAGE(OFFSET($H$3,0,0,'Données projet'!$E$12+1,1))</f>
        <v>298.18906674058809</v>
      </c>
      <c r="CE91" s="62">
        <f t="shared" si="94"/>
        <v>154.08406475869634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4.2</v>
      </c>
      <c r="N92" s="14">
        <f>IF('Données projet'!$A$36&gt;35,N91+M92-V91,IF(A92&lt;'Données projet'!$A$36,$K$205^A92,IF(A92='Données projet'!$A$36,'Données projet'!$B$36,N91+M92-V91)))</f>
        <v>202.79999999999981</v>
      </c>
      <c r="O92" s="14">
        <f>N92*VLOOKUP('Données projet'!$B$9,Paramètres!$A$1:$I$89,3,0)*VLOOKUP('Données projet'!$B$9,Paramètres!$A$1:$I$89,5,0)</f>
        <v>183.49343999999982</v>
      </c>
      <c r="P92" s="14">
        <f t="shared" si="87"/>
        <v>46.098540567769184</v>
      </c>
      <c r="Q92" s="22">
        <f t="shared" si="54"/>
        <v>399.87269948886433</v>
      </c>
      <c r="R92" s="62">
        <f t="shared" si="55"/>
        <v>693.20603282219759</v>
      </c>
      <c r="S92" s="62">
        <f ca="1">AVERAGE(OFFSET($R$3,0,0,'Données projet'!$E$9+1,1))-AVERAGE(OFFSET($H$3,0,0,'Données projet'!$E$9+1,1))</f>
        <v>281.409397347842</v>
      </c>
      <c r="T92" s="62">
        <f t="shared" si="88"/>
        <v>146.70159365068315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202.79999999999981</v>
      </c>
      <c r="AJ92" s="14">
        <f>AI92*VLOOKUP('Données projet'!$B$10,Paramètres!$A$1:$I$89,3,0)*VLOOKUP('Données projet'!$B$10,Paramètres!$A$1:$I$89,5,0)</f>
        <v>205.63919999999982</v>
      </c>
      <c r="AK92" s="14">
        <f t="shared" si="89"/>
        <v>50.981480488268076</v>
      </c>
      <c r="AL92" s="22">
        <f t="shared" si="58"/>
        <v>446.94768518373326</v>
      </c>
      <c r="AM92" s="62">
        <f t="shared" si="59"/>
        <v>740.28101851706651</v>
      </c>
      <c r="AN92" s="62">
        <f ca="1">AVERAGE(OFFSET($AM$3,0,0,'Données projet'!$E$10+1,1))-AVERAGE(OFFSET($H$3,0,0,'Données projet'!$E$10+1,1))</f>
        <v>310.75846525561843</v>
      </c>
      <c r="AO92" s="62">
        <f t="shared" si="90"/>
        <v>159.6134369231965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</v>
      </c>
      <c r="BD92" s="13">
        <f>IF('Données projet'!$A$88&gt;35,BD91+BC92-BL91,IF(A92&lt;'Données projet'!$A$88,$BA$205^A92,IF(A92='Données projet'!$A$88,'Données projet'!$B$88,BD91+BC92-BL91)))</f>
        <v>198.99999999999994</v>
      </c>
      <c r="BE92" s="14">
        <f>BD92*VLOOKUP('Données projet'!$B$11,Paramètres!$A$1:$I$89,3,0)*VLOOKUP('Données projet'!$B$11,Paramètres!$A$1:$I$89,5,0)</f>
        <v>170.74199999999996</v>
      </c>
      <c r="BF92" s="14">
        <f t="shared" si="91"/>
        <v>43.256164755747903</v>
      </c>
      <c r="BG92" s="22">
        <f t="shared" si="61"/>
        <v>372.71347028292752</v>
      </c>
      <c r="BH92" s="62">
        <f t="shared" si="62"/>
        <v>666.04680361626083</v>
      </c>
      <c r="BI92" s="62">
        <f ca="1">AVERAGE(OFFSET($BH$3,0,0,'Données projet'!$E$11+1,1))-AVERAGE(OFFSET($H$3,0,0,'Données projet'!$E$11+1,1))</f>
        <v>260.42009273498576</v>
      </c>
      <c r="BJ92" s="62">
        <f t="shared" si="92"/>
        <v>87.994087874724983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4.2</v>
      </c>
      <c r="BY92" s="13">
        <f>IF('Données projet'!$A$114&gt;35,BY91+BX92-CG91,IF(A92&lt;'Données projet'!$A$114,$BV$205^A92,IF(A92='Données projet'!$A$114,'Données projet'!$B$114,BY91+BX92-CG91)))</f>
        <v>202.79999999999981</v>
      </c>
      <c r="BZ92" s="14">
        <f>BY92*VLOOKUP('Données projet'!$B$12,Paramètres!$A$1:$I$89,3,0)*VLOOKUP('Données projet'!$B$12,Paramètres!$A$1:$I$89,5,0)</f>
        <v>196.14815999999982</v>
      </c>
      <c r="CA92" s="14">
        <f t="shared" si="93"/>
        <v>48.896694156917398</v>
      </c>
      <c r="CB92" s="22">
        <f t="shared" si="64"/>
        <v>426.78645432329745</v>
      </c>
      <c r="CC92" s="62">
        <f t="shared" si="65"/>
        <v>720.11978765663071</v>
      </c>
      <c r="CD92" s="62">
        <f ca="1">AVERAGE(OFFSET($CC$3,0,0,'Données projet'!$E$12+1,1))-AVERAGE(OFFSET($H$3,0,0,'Données projet'!$E$12+1,1))</f>
        <v>298.18906674058809</v>
      </c>
      <c r="CE92" s="62">
        <f t="shared" si="94"/>
        <v>154.08406475869634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207</v>
      </c>
      <c r="L93" s="13">
        <f>VLOOKUP(A93,'Données projet'!$A$35:$I$55,9,0)</f>
        <v>4.2</v>
      </c>
      <c r="M93" s="13">
        <f t="array" ref="M93">INDEX(L:L,MIN(IF(ISNUMBER(L93:L289),ROW(L93:L289),"")))</f>
        <v>4.2</v>
      </c>
      <c r="N93" s="14">
        <f>IF('Données projet'!$A$36&gt;35,N92+M93-V92,IF(A93&lt;'Données projet'!$A$36,$K$205^A93,IF(A93='Données projet'!$A$36,'Données projet'!$B$36,N92+M93-V92)))</f>
        <v>206.9999999999998</v>
      </c>
      <c r="O93" s="14">
        <f>N93*VLOOKUP('Données projet'!$B$9,Paramètres!$A$1:$I$89,3,0)*VLOOKUP('Données projet'!$B$9,Paramètres!$A$1:$I$89,5,0)</f>
        <v>187.2935999999998</v>
      </c>
      <c r="P93" s="14">
        <f t="shared" si="87"/>
        <v>46.941107550760378</v>
      </c>
      <c r="Q93" s="22">
        <f t="shared" si="54"/>
        <v>407.95878231757393</v>
      </c>
      <c r="R93" s="62">
        <f t="shared" si="55"/>
        <v>701.29211565090725</v>
      </c>
      <c r="S93" s="62">
        <f ca="1">AVERAGE(OFFSET($R$3,0,0,'Données projet'!$E$9+1,1))-AVERAGE(OFFSET($H$3,0,0,'Données projet'!$E$9+1,1))</f>
        <v>281.409397347842</v>
      </c>
      <c r="T93" s="62">
        <f t="shared" si="88"/>
        <v>146.70159365068315</v>
      </c>
      <c r="U93" s="16">
        <f>IF(ISNA(VLOOKUP(A93,'Données projet'!$A$35:$I$55,3,0)),0,VLOOKUP(A93,'Données projet'!$A$35:$I$55,3,0))</f>
        <v>14</v>
      </c>
      <c r="V93" s="16">
        <f>IF(ISNA(VLOOKUP(A93,'Données projet'!$A$35:$I$55,4,0)),0,VLOOKUP(A93,'Données projet'!$A$35:$I$55,4,0))</f>
        <v>14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206.9999999999998</v>
      </c>
      <c r="AJ93" s="14">
        <f>AI93*VLOOKUP('Données projet'!$B$10,Paramètres!$A$1:$I$89,3,0)*VLOOKUP('Données projet'!$B$10,Paramètres!$A$1:$I$89,5,0)</f>
        <v>209.8979999999998</v>
      </c>
      <c r="AK93" s="14">
        <f t="shared" si="89"/>
        <v>51.913295501810218</v>
      </c>
      <c r="AL93" s="22">
        <f t="shared" si="58"/>
        <v>455.98800633231912</v>
      </c>
      <c r="AM93" s="62">
        <f t="shared" si="59"/>
        <v>749.32133966565243</v>
      </c>
      <c r="AN93" s="62">
        <f ca="1">AVERAGE(OFFSET($AM$3,0,0,'Données projet'!$E$10+1,1))-AVERAGE(OFFSET($H$3,0,0,'Données projet'!$E$10+1,1))</f>
        <v>310.75846525561843</v>
      </c>
      <c r="AO93" s="62">
        <f t="shared" si="90"/>
        <v>159.6134369231965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204</v>
      </c>
      <c r="BB93" s="13">
        <f>VLOOKUP(A93,'Données projet'!$A$87:$I$107,9,0)</f>
        <v>5</v>
      </c>
      <c r="BC93" s="13">
        <f t="array" ref="BC93">INDEX(BB:BB,MIN(IF(ISNUMBER(BB93:BB289),ROW(BB93:BB289),"")))</f>
        <v>5</v>
      </c>
      <c r="BD93" s="13">
        <f>IF('Données projet'!$A$88&gt;35,BD92+BC93-BL92,IF(A93&lt;'Données projet'!$A$88,$BA$205^A93,IF(A93='Données projet'!$A$88,'Données projet'!$B$88,BD92+BC93-BL92)))</f>
        <v>203.99999999999994</v>
      </c>
      <c r="BE93" s="14">
        <f>BD93*VLOOKUP('Données projet'!$B$11,Paramètres!$A$1:$I$89,3,0)*VLOOKUP('Données projet'!$B$11,Paramètres!$A$1:$I$89,5,0)</f>
        <v>175.03199999999995</v>
      </c>
      <c r="BF93" s="14">
        <f t="shared" si="91"/>
        <v>44.215103743191008</v>
      </c>
      <c r="BG93" s="22">
        <f t="shared" si="61"/>
        <v>381.85537235272426</v>
      </c>
      <c r="BH93" s="62">
        <f t="shared" si="62"/>
        <v>675.18870568605757</v>
      </c>
      <c r="BI93" s="62">
        <f ca="1">AVERAGE(OFFSET($BH$3,0,0,'Données projet'!$E$11+1,1))-AVERAGE(OFFSET($H$3,0,0,'Données projet'!$E$11+1,1))</f>
        <v>260.42009273498576</v>
      </c>
      <c r="BJ93" s="62">
        <f t="shared" si="92"/>
        <v>87.994087874724983</v>
      </c>
      <c r="BK93" s="16">
        <f>IF(ISNA(VLOOKUP(A93,'Données projet'!$A$87:$I$107,3,0)),0,VLOOKUP(A93,'Données projet'!$A$87:$I$107,3,0))</f>
        <v>13</v>
      </c>
      <c r="BL93" s="16">
        <f>IF(ISNA(VLOOKUP(A93,'Données projet'!$A$87:$I$107,4,0)),0,VLOOKUP(A93,'Données projet'!$A$87:$I$107,4,0))</f>
        <v>14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207</v>
      </c>
      <c r="BW93" s="13">
        <f>VLOOKUP(A93,'Données projet'!$A$113:$I$133,9,0)</f>
        <v>4.2</v>
      </c>
      <c r="BX93" s="13">
        <f t="array" ref="BX93">INDEX(BW:BW,MIN(IF(ISNUMBER(BW93:BW289),ROW(BW93:BW289),"")))</f>
        <v>4.2</v>
      </c>
      <c r="BY93" s="13">
        <f>IF('Données projet'!$A$114&gt;35,BY92+BX93-CG92,IF(A93&lt;'Données projet'!$A$114,$BV$205^A93,IF(A93='Données projet'!$A$114,'Données projet'!$B$114,BY92+BX93-CG92)))</f>
        <v>206.9999999999998</v>
      </c>
      <c r="BZ93" s="14">
        <f>BY93*VLOOKUP('Données projet'!$B$12,Paramètres!$A$1:$I$89,3,0)*VLOOKUP('Données projet'!$B$12,Paramètres!$A$1:$I$89,5,0)</f>
        <v>200.21039999999982</v>
      </c>
      <c r="CA93" s="14">
        <f t="shared" si="93"/>
        <v>49.790404447235005</v>
      </c>
      <c r="CB93" s="22">
        <f t="shared" si="64"/>
        <v>435.41806774560064</v>
      </c>
      <c r="CC93" s="62">
        <f t="shared" si="65"/>
        <v>728.7514010789339</v>
      </c>
      <c r="CD93" s="62">
        <f ca="1">AVERAGE(OFFSET($CC$3,0,0,'Données projet'!$E$12+1,1))-AVERAGE(OFFSET($H$3,0,0,'Données projet'!$E$12+1,1))</f>
        <v>298.18906674058809</v>
      </c>
      <c r="CE93" s="62">
        <f t="shared" si="94"/>
        <v>154.08406475869634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14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3.8</v>
      </c>
      <c r="N94" s="14">
        <f>IF('Données projet'!$A$36&gt;35,N93+M94-V93,IF(A94&lt;'Données projet'!$A$36,$K$205^A94,IF(A94='Données projet'!$A$36,'Données projet'!$B$36,N93+M94-V93)))</f>
        <v>196.79999999999981</v>
      </c>
      <c r="O94" s="14">
        <f>N94*VLOOKUP('Données projet'!$B$9,Paramètres!$A$1:$I$89,3,0)*VLOOKUP('Données projet'!$B$9,Paramètres!$A$1:$I$89,5,0)</f>
        <v>178.06463999999983</v>
      </c>
      <c r="P94" s="14">
        <f t="shared" si="87"/>
        <v>44.891333695477108</v>
      </c>
      <c r="Q94" s="22">
        <f t="shared" si="54"/>
        <v>388.31498751962232</v>
      </c>
      <c r="R94" s="62">
        <f t="shared" si="55"/>
        <v>681.64832085295564</v>
      </c>
      <c r="S94" s="62">
        <f ca="1">AVERAGE(OFFSET($R$3,0,0,'Données projet'!$E$9+1,1))-AVERAGE(OFFSET($H$3,0,0,'Données projet'!$E$9+1,1))</f>
        <v>281.409397347842</v>
      </c>
      <c r="T94" s="62">
        <f t="shared" si="88"/>
        <v>146.70159365068315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196.79999999999981</v>
      </c>
      <c r="AJ94" s="14">
        <f>AI94*VLOOKUP('Données projet'!$B$10,Paramètres!$A$1:$I$89,3,0)*VLOOKUP('Données projet'!$B$10,Paramètres!$A$1:$I$89,5,0)</f>
        <v>199.55519999999984</v>
      </c>
      <c r="AK94" s="14">
        <f t="shared" si="89"/>
        <v>49.646401484745567</v>
      </c>
      <c r="AL94" s="22">
        <f t="shared" si="58"/>
        <v>434.02612258593155</v>
      </c>
      <c r="AM94" s="62">
        <f t="shared" si="59"/>
        <v>727.35945591926486</v>
      </c>
      <c r="AN94" s="62">
        <f ca="1">AVERAGE(OFFSET($AM$3,0,0,'Données projet'!$E$10+1,1))-AVERAGE(OFFSET($H$3,0,0,'Données projet'!$E$10+1,1))</f>
        <v>310.75846525561843</v>
      </c>
      <c r="AO94" s="62">
        <f t="shared" si="90"/>
        <v>159.6134369231965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4.8</v>
      </c>
      <c r="BD94" s="13">
        <f>IF('Données projet'!$A$88&gt;35,BD93+BC94-BL93,IF(A94&lt;'Données projet'!$A$88,$BA$205^A94,IF(A94='Données projet'!$A$88,'Données projet'!$B$88,BD93+BC94-BL93)))</f>
        <v>194.79999999999995</v>
      </c>
      <c r="BE94" s="14">
        <f>BD94*VLOOKUP('Données projet'!$B$11,Paramètres!$A$1:$I$89,3,0)*VLOOKUP('Données projet'!$B$11,Paramètres!$A$1:$I$89,5,0)</f>
        <v>167.13839999999999</v>
      </c>
      <c r="BF94" s="14">
        <f t="shared" si="91"/>
        <v>42.448488531551483</v>
      </c>
      <c r="BG94" s="22">
        <f t="shared" si="61"/>
        <v>365.03049752578545</v>
      </c>
      <c r="BH94" s="62">
        <f t="shared" si="62"/>
        <v>658.36383085911871</v>
      </c>
      <c r="BI94" s="62">
        <f ca="1">AVERAGE(OFFSET($BH$3,0,0,'Données projet'!$E$11+1,1))-AVERAGE(OFFSET($H$3,0,0,'Données projet'!$E$11+1,1))</f>
        <v>260.42009273498576</v>
      </c>
      <c r="BJ94" s="62">
        <f t="shared" si="92"/>
        <v>87.994087874724983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3.8</v>
      </c>
      <c r="BY94" s="13">
        <f>IF('Données projet'!$A$114&gt;35,BY93+BX94-CG93,IF(A94&lt;'Données projet'!$A$114,$BV$205^A94,IF(A94='Données projet'!$A$114,'Données projet'!$B$114,BY93+BX94-CG93)))</f>
        <v>196.79999999999981</v>
      </c>
      <c r="BZ94" s="14">
        <f>BY94*VLOOKUP('Données projet'!$B$12,Paramètres!$A$1:$I$89,3,0)*VLOOKUP('Données projet'!$B$12,Paramètres!$A$1:$I$89,5,0)</f>
        <v>190.34495999999982</v>
      </c>
      <c r="CA94" s="14">
        <f t="shared" si="93"/>
        <v>47.61621055610108</v>
      </c>
      <c r="CB94" s="22">
        <f t="shared" si="64"/>
        <v>414.4490387185424</v>
      </c>
      <c r="CC94" s="62">
        <f t="shared" si="65"/>
        <v>707.78237205187565</v>
      </c>
      <c r="CD94" s="62">
        <f ca="1">AVERAGE(OFFSET($CC$3,0,0,'Données projet'!$E$12+1,1))-AVERAGE(OFFSET($H$3,0,0,'Données projet'!$E$12+1,1))</f>
        <v>298.18906674058809</v>
      </c>
      <c r="CE94" s="62">
        <f t="shared" si="94"/>
        <v>154.08406475869634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3.8</v>
      </c>
      <c r="N95" s="14">
        <f>IF('Données projet'!$A$36&gt;35,N94+M95-V94,IF(A95&lt;'Données projet'!$A$36,$K$205^A95,IF(A95='Données projet'!$A$36,'Données projet'!$B$36,N94+M95-V94)))</f>
        <v>200.59999999999982</v>
      </c>
      <c r="O95" s="14">
        <f>N95*VLOOKUP('Données projet'!$B$9,Paramètres!$A$1:$I$89,3,0)*VLOOKUP('Données projet'!$B$9,Paramètres!$A$1:$I$89,5,0)</f>
        <v>181.50287999999983</v>
      </c>
      <c r="P95" s="14">
        <f t="shared" si="87"/>
        <v>45.656387302784616</v>
      </c>
      <c r="Q95" s="22">
        <f t="shared" si="54"/>
        <v>395.63572388568292</v>
      </c>
      <c r="R95" s="62">
        <f t="shared" si="55"/>
        <v>688.96905721901624</v>
      </c>
      <c r="S95" s="62">
        <f ca="1">AVERAGE(OFFSET($R$3,0,0,'Données projet'!$E$9+1,1))-AVERAGE(OFFSET($H$3,0,0,'Données projet'!$E$9+1,1))</f>
        <v>281.409397347842</v>
      </c>
      <c r="T95" s="62">
        <f t="shared" si="88"/>
        <v>146.70159365068315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200.59999999999982</v>
      </c>
      <c r="AJ95" s="14">
        <f>AI95*VLOOKUP('Données projet'!$B$10,Paramètres!$A$1:$I$89,3,0)*VLOOKUP('Données projet'!$B$10,Paramètres!$A$1:$I$89,5,0)</f>
        <v>203.40839999999986</v>
      </c>
      <c r="AK95" s="14">
        <f t="shared" si="89"/>
        <v>50.492492598976959</v>
      </c>
      <c r="AL95" s="22">
        <f t="shared" si="58"/>
        <v>442.21072127655128</v>
      </c>
      <c r="AM95" s="62">
        <f t="shared" si="59"/>
        <v>735.5440546098846</v>
      </c>
      <c r="AN95" s="62">
        <f ca="1">AVERAGE(OFFSET($AM$3,0,0,'Données projet'!$E$10+1,1))-AVERAGE(OFFSET($H$3,0,0,'Données projet'!$E$10+1,1))</f>
        <v>310.75846525561843</v>
      </c>
      <c r="AO95" s="62">
        <f t="shared" si="90"/>
        <v>159.6134369231965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4.8</v>
      </c>
      <c r="BD95" s="13">
        <f>IF('Données projet'!$A$88&gt;35,BD94+BC95-BL94,IF(A95&lt;'Données projet'!$A$88,$BA$205^A95,IF(A95='Données projet'!$A$88,'Données projet'!$B$88,BD94+BC95-BL94)))</f>
        <v>199.59999999999997</v>
      </c>
      <c r="BE95" s="14">
        <f>BD95*VLOOKUP('Données projet'!$B$11,Paramètres!$A$1:$I$89,3,0)*VLOOKUP('Données projet'!$B$11,Paramètres!$A$1:$I$89,5,0)</f>
        <v>171.2568</v>
      </c>
      <c r="BF95" s="14">
        <f t="shared" si="91"/>
        <v>43.371384196183378</v>
      </c>
      <c r="BG95" s="22">
        <f t="shared" si="61"/>
        <v>373.810754141686</v>
      </c>
      <c r="BH95" s="62">
        <f t="shared" si="62"/>
        <v>667.14408747501932</v>
      </c>
      <c r="BI95" s="62">
        <f ca="1">AVERAGE(OFFSET($BH$3,0,0,'Données projet'!$E$11+1,1))-AVERAGE(OFFSET($H$3,0,0,'Données projet'!$E$11+1,1))</f>
        <v>260.42009273498576</v>
      </c>
      <c r="BJ95" s="62">
        <f t="shared" si="92"/>
        <v>87.994087874724983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3.8</v>
      </c>
      <c r="BY95" s="13">
        <f>IF('Données projet'!$A$114&gt;35,BY94+BX95-CG94,IF(A95&lt;'Données projet'!$A$114,$BV$205^A95,IF(A95='Données projet'!$A$114,'Données projet'!$B$114,BY94+BX95-CG94)))</f>
        <v>200.59999999999982</v>
      </c>
      <c r="BZ95" s="14">
        <f>BY95*VLOOKUP('Données projet'!$B$12,Paramètres!$A$1:$I$89,3,0)*VLOOKUP('Données projet'!$B$12,Paramètres!$A$1:$I$89,5,0)</f>
        <v>194.02031999999983</v>
      </c>
      <c r="CA95" s="14">
        <f t="shared" si="93"/>
        <v>48.427702455615062</v>
      </c>
      <c r="CB95" s="22">
        <f t="shared" si="64"/>
        <v>422.26363911019592</v>
      </c>
      <c r="CC95" s="62">
        <f t="shared" si="65"/>
        <v>715.59697244352924</v>
      </c>
      <c r="CD95" s="62">
        <f ca="1">AVERAGE(OFFSET($CC$3,0,0,'Données projet'!$E$12+1,1))-AVERAGE(OFFSET($H$3,0,0,'Données projet'!$E$12+1,1))</f>
        <v>298.18906674058809</v>
      </c>
      <c r="CE95" s="62">
        <f t="shared" si="94"/>
        <v>154.08406475869634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3.8</v>
      </c>
      <c r="N96" s="14">
        <f>IF('Données projet'!$A$36&gt;35,N95+M96-V95,IF(A96&lt;'Données projet'!$A$36,$K$205^A96,IF(A96='Données projet'!$A$36,'Données projet'!$B$36,N95+M96-V95)))</f>
        <v>204.39999999999984</v>
      </c>
      <c r="O96" s="14">
        <f>N96*VLOOKUP('Données projet'!$B$9,Paramètres!$A$1:$I$89,3,0)*VLOOKUP('Données projet'!$B$9,Paramètres!$A$1:$I$89,5,0)</f>
        <v>184.94111999999984</v>
      </c>
      <c r="P96" s="14">
        <f t="shared" si="87"/>
        <v>46.419755730249435</v>
      </c>
      <c r="Q96" s="22">
        <f t="shared" si="54"/>
        <v>402.95352523018414</v>
      </c>
      <c r="R96" s="62">
        <f t="shared" si="55"/>
        <v>696.2868585635174</v>
      </c>
      <c r="S96" s="62">
        <f ca="1">AVERAGE(OFFSET($R$3,0,0,'Données projet'!$E$9+1,1))-AVERAGE(OFFSET($H$3,0,0,'Données projet'!$E$9+1,1))</f>
        <v>281.409397347842</v>
      </c>
      <c r="T96" s="62">
        <f t="shared" si="88"/>
        <v>146.70159365068315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204.39999999999984</v>
      </c>
      <c r="AJ96" s="14">
        <f>AI96*VLOOKUP('Données projet'!$B$10,Paramètres!$A$1:$I$89,3,0)*VLOOKUP('Données projet'!$B$10,Paramètres!$A$1:$I$89,5,0)</f>
        <v>207.26159999999985</v>
      </c>
      <c r="AK96" s="14">
        <f t="shared" si="89"/>
        <v>51.3367200324452</v>
      </c>
      <c r="AL96" s="22">
        <f t="shared" si="58"/>
        <v>450.39207405650836</v>
      </c>
      <c r="AM96" s="62">
        <f t="shared" si="59"/>
        <v>743.72540738984162</v>
      </c>
      <c r="AN96" s="62">
        <f ca="1">AVERAGE(OFFSET($AM$3,0,0,'Données projet'!$E$10+1,1))-AVERAGE(OFFSET($H$3,0,0,'Données projet'!$E$10+1,1))</f>
        <v>310.75846525561843</v>
      </c>
      <c r="AO96" s="62">
        <f t="shared" si="90"/>
        <v>159.6134369231965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4.8</v>
      </c>
      <c r="BD96" s="13">
        <f>IF('Données projet'!$A$88&gt;35,BD95+BC96-BL95,IF(A96&lt;'Données projet'!$A$88,$BA$205^A96,IF(A96='Données projet'!$A$88,'Données projet'!$B$88,BD95+BC96-BL95)))</f>
        <v>204.39999999999998</v>
      </c>
      <c r="BE96" s="14">
        <f>BD96*VLOOKUP('Données projet'!$B$11,Paramètres!$A$1:$I$89,3,0)*VLOOKUP('Données projet'!$B$11,Paramètres!$A$1:$I$89,5,0)</f>
        <v>175.37520000000001</v>
      </c>
      <c r="BF96" s="14">
        <f t="shared" si="91"/>
        <v>44.291699842241826</v>
      </c>
      <c r="BG96" s="22">
        <f t="shared" si="61"/>
        <v>382.58651722523786</v>
      </c>
      <c r="BH96" s="62">
        <f t="shared" si="62"/>
        <v>675.91985055857117</v>
      </c>
      <c r="BI96" s="62">
        <f ca="1">AVERAGE(OFFSET($BH$3,0,0,'Données projet'!$E$11+1,1))-AVERAGE(OFFSET($H$3,0,0,'Données projet'!$E$11+1,1))</f>
        <v>260.42009273498576</v>
      </c>
      <c r="BJ96" s="62">
        <f t="shared" si="92"/>
        <v>87.994087874724983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3.8</v>
      </c>
      <c r="BY96" s="13">
        <f>IF('Données projet'!$A$114&gt;35,BY95+BX96-CG95,IF(A96&lt;'Données projet'!$A$114,$BV$205^A96,IF(A96='Données projet'!$A$114,'Données projet'!$B$114,BY95+BX96-CG95)))</f>
        <v>204.39999999999984</v>
      </c>
      <c r="BZ96" s="14">
        <f>BY96*VLOOKUP('Données projet'!$B$12,Paramètres!$A$1:$I$89,3,0)*VLOOKUP('Données projet'!$B$12,Paramètres!$A$1:$I$89,5,0)</f>
        <v>197.69567999999984</v>
      </c>
      <c r="CA96" s="14">
        <f t="shared" si="93"/>
        <v>49.237406885887019</v>
      </c>
      <c r="CB96" s="22">
        <f t="shared" si="64"/>
        <v>430.07512632625293</v>
      </c>
      <c r="CC96" s="62">
        <f t="shared" si="65"/>
        <v>723.40845965958624</v>
      </c>
      <c r="CD96" s="62">
        <f ca="1">AVERAGE(OFFSET($CC$3,0,0,'Données projet'!$E$12+1,1))-AVERAGE(OFFSET($H$3,0,0,'Données projet'!$E$12+1,1))</f>
        <v>298.18906674058809</v>
      </c>
      <c r="CE96" s="62">
        <f t="shared" si="94"/>
        <v>154.08406475869634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3.8</v>
      </c>
      <c r="N97" s="14">
        <f>IF('Données projet'!$A$36&gt;35,N96+M97-V96,IF(A97&lt;'Données projet'!$A$36,$K$205^A97,IF(A97='Données projet'!$A$36,'Données projet'!$B$36,N96+M97-V96)))</f>
        <v>208.19999999999985</v>
      </c>
      <c r="O97" s="14">
        <f>N97*VLOOKUP('Données projet'!$B$9,Paramètres!$A$1:$I$89,3,0)*VLOOKUP('Données projet'!$B$9,Paramètres!$A$1:$I$89,5,0)</f>
        <v>188.37935999999985</v>
      </c>
      <c r="P97" s="14">
        <f t="shared" si="87"/>
        <v>47.181473920005871</v>
      </c>
      <c r="Q97" s="22">
        <f t="shared" si="54"/>
        <v>410.26845241067667</v>
      </c>
      <c r="R97" s="62">
        <f t="shared" si="55"/>
        <v>703.60178574400993</v>
      </c>
      <c r="S97" s="62">
        <f ca="1">AVERAGE(OFFSET($R$3,0,0,'Données projet'!$E$9+1,1))-AVERAGE(OFFSET($H$3,0,0,'Données projet'!$E$9+1,1))</f>
        <v>281.409397347842</v>
      </c>
      <c r="T97" s="62">
        <f t="shared" si="88"/>
        <v>146.70159365068315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208.19999999999985</v>
      </c>
      <c r="AJ97" s="14">
        <f>AI97*VLOOKUP('Données projet'!$B$10,Paramètres!$A$1:$I$89,3,0)*VLOOKUP('Données projet'!$B$10,Paramètres!$A$1:$I$89,5,0)</f>
        <v>211.11479999999986</v>
      </c>
      <c r="AK97" s="14">
        <f t="shared" si="89"/>
        <v>52.179122428493628</v>
      </c>
      <c r="AL97" s="22">
        <f t="shared" si="58"/>
        <v>458.57024822962609</v>
      </c>
      <c r="AM97" s="62">
        <f t="shared" si="59"/>
        <v>751.9035815629594</v>
      </c>
      <c r="AN97" s="62">
        <f ca="1">AVERAGE(OFFSET($AM$3,0,0,'Données projet'!$E$10+1,1))-AVERAGE(OFFSET($H$3,0,0,'Données projet'!$E$10+1,1))</f>
        <v>310.75846525561843</v>
      </c>
      <c r="AO97" s="62">
        <f t="shared" si="90"/>
        <v>159.6134369231965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4.8</v>
      </c>
      <c r="BD97" s="13">
        <f>IF('Données projet'!$A$88&gt;35,BD96+BC97-BL96,IF(A97&lt;'Données projet'!$A$88,$BA$205^A97,IF(A97='Données projet'!$A$88,'Données projet'!$B$88,BD96+BC97-BL96)))</f>
        <v>209.2</v>
      </c>
      <c r="BE97" s="14">
        <f>BD97*VLOOKUP('Données projet'!$B$11,Paramètres!$A$1:$I$89,3,0)*VLOOKUP('Données projet'!$B$11,Paramètres!$A$1:$I$89,5,0)</f>
        <v>179.49360000000001</v>
      </c>
      <c r="BF97" s="14">
        <f t="shared" si="91"/>
        <v>45.209503029826109</v>
      </c>
      <c r="BG97" s="22">
        <f t="shared" si="61"/>
        <v>391.3579044436139</v>
      </c>
      <c r="BH97" s="62">
        <f t="shared" si="62"/>
        <v>684.69123777694722</v>
      </c>
      <c r="BI97" s="62">
        <f ca="1">AVERAGE(OFFSET($BH$3,0,0,'Données projet'!$E$11+1,1))-AVERAGE(OFFSET($H$3,0,0,'Données projet'!$E$11+1,1))</f>
        <v>260.42009273498576</v>
      </c>
      <c r="BJ97" s="62">
        <f t="shared" si="92"/>
        <v>87.994087874724983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3.8</v>
      </c>
      <c r="BY97" s="13">
        <f>IF('Données projet'!$A$114&gt;35,BY96+BX97-CG96,IF(A97&lt;'Données projet'!$A$114,$BV$205^A97,IF(A97='Données projet'!$A$114,'Données projet'!$B$114,BY96+BX97-CG96)))</f>
        <v>208.19999999999985</v>
      </c>
      <c r="BZ97" s="14">
        <f>BY97*VLOOKUP('Données projet'!$B$12,Paramètres!$A$1:$I$89,3,0)*VLOOKUP('Données projet'!$B$12,Paramètres!$A$1:$I$89,5,0)</f>
        <v>201.37103999999988</v>
      </c>
      <c r="CA97" s="14">
        <f t="shared" si="93"/>
        <v>50.045360910017756</v>
      </c>
      <c r="CB97" s="22">
        <f t="shared" si="64"/>
        <v>437.88356491828068</v>
      </c>
      <c r="CC97" s="62">
        <f t="shared" si="65"/>
        <v>731.216898251614</v>
      </c>
      <c r="CD97" s="62">
        <f ca="1">AVERAGE(OFFSET($CC$3,0,0,'Données projet'!$E$12+1,1))-AVERAGE(OFFSET($H$3,0,0,'Données projet'!$E$12+1,1))</f>
        <v>298.18906674058809</v>
      </c>
      <c r="CE97" s="62">
        <f t="shared" si="94"/>
        <v>154.08406475869634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212</v>
      </c>
      <c r="L98" s="13">
        <f>VLOOKUP(A98,'Données projet'!$A$35:$I$55,9,0)</f>
        <v>3.8</v>
      </c>
      <c r="M98" s="13">
        <f t="array" ref="M98">INDEX(L:L,MIN(IF(ISNUMBER(L98:L294),ROW(L98:L294),"")))</f>
        <v>3.8</v>
      </c>
      <c r="N98" s="14">
        <f>IF('Données projet'!$A$36&gt;35,N97+M98-V97,IF(A98&lt;'Données projet'!$A$36,$K$205^A98,IF(A98='Données projet'!$A$36,'Données projet'!$B$36,N97+M98-V97)))</f>
        <v>211.99999999999986</v>
      </c>
      <c r="O98" s="14">
        <f>N98*VLOOKUP('Données projet'!$B$9,Paramètres!$A$1:$I$89,3,0)*VLOOKUP('Données projet'!$B$9,Paramètres!$A$1:$I$89,5,0)</f>
        <v>191.81759999999986</v>
      </c>
      <c r="P98" s="14">
        <f t="shared" si="87"/>
        <v>47.941575465657095</v>
      </c>
      <c r="Q98" s="22">
        <f t="shared" si="54"/>
        <v>417.58056393601919</v>
      </c>
      <c r="R98" s="62">
        <f t="shared" si="55"/>
        <v>710.91389726935245</v>
      </c>
      <c r="S98" s="62">
        <f ca="1">AVERAGE(OFFSET($R$3,0,0,'Données projet'!$E$9+1,1))-AVERAGE(OFFSET($H$3,0,0,'Données projet'!$E$9+1,1))</f>
        <v>281.409397347842</v>
      </c>
      <c r="T98" s="62">
        <f t="shared" si="88"/>
        <v>146.70159365068315</v>
      </c>
      <c r="U98" s="16">
        <f>IF(ISNA(VLOOKUP(A98,'Données projet'!$A$35:$I$55,3,0)),0,VLOOKUP(A98,'Données projet'!$A$35:$I$55,3,0))</f>
        <v>15</v>
      </c>
      <c r="V98" s="16">
        <f>IF(ISNA(VLOOKUP(A98,'Données projet'!$A$35:$I$55,4,0)),0,VLOOKUP(A98,'Données projet'!$A$35:$I$55,4,0))</f>
        <v>14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211.99999999999986</v>
      </c>
      <c r="AJ98" s="14">
        <f>AI98*VLOOKUP('Données projet'!$B$10,Paramètres!$A$1:$I$89,3,0)*VLOOKUP('Données projet'!$B$10,Paramètres!$A$1:$I$89,5,0)</f>
        <v>214.9679999999999</v>
      </c>
      <c r="AK98" s="14">
        <f t="shared" si="89"/>
        <v>53.019736939092994</v>
      </c>
      <c r="AL98" s="22">
        <f t="shared" si="58"/>
        <v>466.74530850225341</v>
      </c>
      <c r="AM98" s="62">
        <f t="shared" si="59"/>
        <v>760.07864183558672</v>
      </c>
      <c r="AN98" s="62">
        <f ca="1">AVERAGE(OFFSET($AM$3,0,0,'Données projet'!$E$10+1,1))-AVERAGE(OFFSET($H$3,0,0,'Données projet'!$E$10+1,1))</f>
        <v>310.75846525561843</v>
      </c>
      <c r="AO98" s="62">
        <f t="shared" si="90"/>
        <v>159.6134369231965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214</v>
      </c>
      <c r="BB98" s="13">
        <f>VLOOKUP(A98,'Données projet'!$A$87:$I$107,9,0)</f>
        <v>4.8</v>
      </c>
      <c r="BC98" s="13">
        <f t="array" ref="BC98">INDEX(BB:BB,MIN(IF(ISNUMBER(BB98:BB294),ROW(BB98:BB294),"")))</f>
        <v>4.8</v>
      </c>
      <c r="BD98" s="13">
        <f>IF('Données projet'!$A$88&gt;35,BD97+BC98-BL97,IF(A98&lt;'Données projet'!$A$88,$BA$205^A98,IF(A98='Données projet'!$A$88,'Données projet'!$B$88,BD97+BC98-BL97)))</f>
        <v>214</v>
      </c>
      <c r="BE98" s="14">
        <f>BD98*VLOOKUP('Données projet'!$B$11,Paramètres!$A$1:$I$89,3,0)*VLOOKUP('Données projet'!$B$11,Paramètres!$A$1:$I$89,5,0)</f>
        <v>183.61200000000002</v>
      </c>
      <c r="BF98" s="14">
        <f t="shared" si="91"/>
        <v>46.124858041839339</v>
      </c>
      <c r="BG98" s="22">
        <f t="shared" si="61"/>
        <v>400.12502775620351</v>
      </c>
      <c r="BH98" s="62">
        <f t="shared" si="62"/>
        <v>693.45836108953677</v>
      </c>
      <c r="BI98" s="62">
        <f ca="1">AVERAGE(OFFSET($BH$3,0,0,'Données projet'!$E$11+1,1))-AVERAGE(OFFSET($H$3,0,0,'Données projet'!$E$11+1,1))</f>
        <v>260.42009273498576</v>
      </c>
      <c r="BJ98" s="62">
        <f t="shared" si="92"/>
        <v>87.994087874724983</v>
      </c>
      <c r="BK98" s="16">
        <f>IF(ISNA(VLOOKUP(A98,'Données projet'!$A$87:$I$107,3,0)),0,VLOOKUP(A98,'Données projet'!$A$87:$I$107,3,0))</f>
        <v>14</v>
      </c>
      <c r="BL98" s="16">
        <f>IF(ISNA(VLOOKUP(A98,'Données projet'!$A$87:$I$107,4,0)),0,VLOOKUP(A98,'Données projet'!$A$87:$I$107,4,0))</f>
        <v>14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212</v>
      </c>
      <c r="BW98" s="13">
        <f>VLOOKUP(A98,'Données projet'!$A$113:$I$133,9,0)</f>
        <v>3.8</v>
      </c>
      <c r="BX98" s="13">
        <f t="array" ref="BX98">INDEX(BW:BW,MIN(IF(ISNUMBER(BW98:BW294),ROW(BW98:BW294),"")))</f>
        <v>3.8</v>
      </c>
      <c r="BY98" s="13">
        <f>IF('Données projet'!$A$114&gt;35,BY97+BX98-CG97,IF(A98&lt;'Données projet'!$A$114,$BV$205^A98,IF(A98='Données projet'!$A$114,'Données projet'!$B$114,BY97+BX98-CG97)))</f>
        <v>211.99999999999986</v>
      </c>
      <c r="BZ98" s="14">
        <f>BY98*VLOOKUP('Données projet'!$B$12,Paramètres!$A$1:$I$89,3,0)*VLOOKUP('Données projet'!$B$12,Paramètres!$A$1:$I$89,5,0)</f>
        <v>205.04639999999986</v>
      </c>
      <c r="CA98" s="14">
        <f t="shared" si="93"/>
        <v>50.851600160721709</v>
      </c>
      <c r="CB98" s="22">
        <f t="shared" si="64"/>
        <v>445.68901694659007</v>
      </c>
      <c r="CC98" s="62">
        <f t="shared" si="65"/>
        <v>739.02235027992333</v>
      </c>
      <c r="CD98" s="62">
        <f ca="1">AVERAGE(OFFSET($CC$3,0,0,'Données projet'!$E$12+1,1))-AVERAGE(OFFSET($H$3,0,0,'Données projet'!$E$12+1,1))</f>
        <v>298.18906674058809</v>
      </c>
      <c r="CE98" s="62">
        <f t="shared" si="94"/>
        <v>154.08406475869634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14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3.6</v>
      </c>
      <c r="N99" s="14">
        <f>IF('Données projet'!$A$36&gt;35,N98+M99-V98,IF(A99&lt;'Données projet'!$A$36,$K$205^A99,IF(A99='Données projet'!$A$36,'Données projet'!$B$36,N98+M99-V98)))</f>
        <v>201.59999999999985</v>
      </c>
      <c r="O99" s="14">
        <f>N99*VLOOKUP('Données projet'!$B$9,Paramètres!$A$1:$I$89,3,0)*VLOOKUP('Données projet'!$B$9,Paramètres!$A$1:$I$89,5,0)</f>
        <v>182.40767999999986</v>
      </c>
      <c r="P99" s="14">
        <f t="shared" si="87"/>
        <v>45.857435663065878</v>
      </c>
      <c r="Q99" s="22">
        <f t="shared" ref="Q99:Q130" si="107">(O99+P99)*0.475*44/12</f>
        <v>397.56174311317278</v>
      </c>
      <c r="R99" s="62">
        <f t="shared" si="55"/>
        <v>690.8950764465061</v>
      </c>
      <c r="S99" s="62">
        <f ca="1">AVERAGE(OFFSET($R$3,0,0,'Données projet'!$E$9+1,1))-AVERAGE(OFFSET($H$3,0,0,'Données projet'!$E$9+1,1))</f>
        <v>281.409397347842</v>
      </c>
      <c r="T99" s="62">
        <f t="shared" si="88"/>
        <v>146.70159365068315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201.59999999999985</v>
      </c>
      <c r="AJ99" s="14">
        <f>AI99*VLOOKUP('Données projet'!$B$10,Paramètres!$A$1:$I$89,3,0)*VLOOKUP('Données projet'!$B$10,Paramètres!$A$1:$I$89,5,0)</f>
        <v>204.42239999999987</v>
      </c>
      <c r="AK99" s="14">
        <f t="shared" si="89"/>
        <v>50.714836797527262</v>
      </c>
      <c r="AL99" s="22">
        <f t="shared" si="58"/>
        <v>444.36402075569305</v>
      </c>
      <c r="AM99" s="62">
        <f t="shared" si="59"/>
        <v>737.69735408902636</v>
      </c>
      <c r="AN99" s="62">
        <f ca="1">AVERAGE(OFFSET($AM$3,0,0,'Données projet'!$E$10+1,1))-AVERAGE(OFFSET($H$3,0,0,'Données projet'!$E$10+1,1))</f>
        <v>310.75846525561843</v>
      </c>
      <c r="AO99" s="62">
        <f t="shared" si="90"/>
        <v>159.6134369231965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4.4000000000000004</v>
      </c>
      <c r="BD99" s="13">
        <f>IF('Données projet'!$A$88&gt;35,BD98+BC99-BL98,IF(A99&lt;'Données projet'!$A$88,$BA$205^A99,IF(A99='Données projet'!$A$88,'Données projet'!$B$88,BD98+BC99-BL98)))</f>
        <v>204.4</v>
      </c>
      <c r="BE99" s="14">
        <f>BD99*VLOOKUP('Données projet'!$B$11,Paramètres!$A$1:$I$89,3,0)*VLOOKUP('Données projet'!$B$11,Paramètres!$A$1:$I$89,5,0)</f>
        <v>175.37520000000004</v>
      </c>
      <c r="BF99" s="14">
        <f t="shared" si="91"/>
        <v>44.291699842241826</v>
      </c>
      <c r="BG99" s="22">
        <f t="shared" si="61"/>
        <v>382.58651722523791</v>
      </c>
      <c r="BH99" s="62">
        <f t="shared" si="62"/>
        <v>675.91985055857117</v>
      </c>
      <c r="BI99" s="62">
        <f ca="1">AVERAGE(OFFSET($BH$3,0,0,'Données projet'!$E$11+1,1))-AVERAGE(OFFSET($H$3,0,0,'Données projet'!$E$11+1,1))</f>
        <v>260.42009273498576</v>
      </c>
      <c r="BJ99" s="62">
        <f t="shared" si="92"/>
        <v>87.994087874724983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3.6</v>
      </c>
      <c r="BY99" s="13">
        <f>IF('Données projet'!$A$114&gt;35,BY98+BX99-CG98,IF(A99&lt;'Données projet'!$A$114,$BV$205^A99,IF(A99='Données projet'!$A$114,'Données projet'!$B$114,BY98+BX99-CG98)))</f>
        <v>201.59999999999985</v>
      </c>
      <c r="BZ99" s="14">
        <f>BY99*VLOOKUP('Données projet'!$B$12,Paramètres!$A$1:$I$89,3,0)*VLOOKUP('Données projet'!$B$12,Paramètres!$A$1:$I$89,5,0)</f>
        <v>194.98751999999985</v>
      </c>
      <c r="CA99" s="14">
        <f t="shared" si="93"/>
        <v>48.640954330020342</v>
      </c>
      <c r="CB99" s="22">
        <f t="shared" si="64"/>
        <v>424.31959279145184</v>
      </c>
      <c r="CC99" s="62">
        <f t="shared" si="65"/>
        <v>717.65292612478515</v>
      </c>
      <c r="CD99" s="62">
        <f ca="1">AVERAGE(OFFSET($CC$3,0,0,'Données projet'!$E$12+1,1))-AVERAGE(OFFSET($H$3,0,0,'Données projet'!$E$12+1,1))</f>
        <v>298.18906674058809</v>
      </c>
      <c r="CE99" s="62">
        <f t="shared" si="94"/>
        <v>154.08406475869634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3.6</v>
      </c>
      <c r="N100" s="14">
        <f>IF('Données projet'!$A$36&gt;35,N99+M100-V99,IF(A100&lt;'Données projet'!$A$36,$K$205^A100,IF(A100='Données projet'!$A$36,'Données projet'!$B$36,N99+M100-V99)))</f>
        <v>205.19999999999985</v>
      </c>
      <c r="O100" s="14">
        <f>N100*VLOOKUP('Données projet'!$B$9,Paramètres!$A$1:$I$89,3,0)*VLOOKUP('Données projet'!$B$9,Paramètres!$A$1:$I$89,5,0)</f>
        <v>185.66495999999987</v>
      </c>
      <c r="P100" s="14">
        <f t="shared" si="87"/>
        <v>46.580253447083031</v>
      </c>
      <c r="Q100" s="22">
        <f t="shared" si="107"/>
        <v>404.49374675366943</v>
      </c>
      <c r="R100" s="62">
        <f t="shared" si="55"/>
        <v>697.82708008700274</v>
      </c>
      <c r="S100" s="62">
        <f ca="1">AVERAGE(OFFSET($R$3,0,0,'Données projet'!$E$9+1,1))-AVERAGE(OFFSET($H$3,0,0,'Données projet'!$E$9+1,1))</f>
        <v>281.409397347842</v>
      </c>
      <c r="T100" s="62">
        <f t="shared" si="88"/>
        <v>146.70159365068315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205.19999999999985</v>
      </c>
      <c r="AJ100" s="14">
        <f>AI100*VLOOKUP('Données projet'!$B$10,Paramètres!$A$1:$I$89,3,0)*VLOOKUP('Données projet'!$B$10,Paramètres!$A$1:$I$89,5,0)</f>
        <v>208.07279999999986</v>
      </c>
      <c r="AK100" s="14">
        <f t="shared" si="89"/>
        <v>51.514218302854317</v>
      </c>
      <c r="AL100" s="22">
        <f t="shared" si="58"/>
        <v>452.114056877471</v>
      </c>
      <c r="AM100" s="62">
        <f t="shared" si="59"/>
        <v>745.44739021080431</v>
      </c>
      <c r="AN100" s="62">
        <f ca="1">AVERAGE(OFFSET($AM$3,0,0,'Données projet'!$E$10+1,1))-AVERAGE(OFFSET($H$3,0,0,'Données projet'!$E$10+1,1))</f>
        <v>310.75846525561843</v>
      </c>
      <c r="AO100" s="62">
        <f t="shared" si="90"/>
        <v>159.6134369231965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4.4000000000000004</v>
      </c>
      <c r="BD100" s="13">
        <f>IF('Données projet'!$A$88&gt;35,BD99+BC100-BL99,IF(A100&lt;'Données projet'!$A$88,$BA$205^A100,IF(A100='Données projet'!$A$88,'Données projet'!$B$88,BD99+BC100-BL99)))</f>
        <v>208.8</v>
      </c>
      <c r="BE100" s="14">
        <f>BD100*VLOOKUP('Données projet'!$B$11,Paramètres!$A$1:$I$89,3,0)*VLOOKUP('Données projet'!$B$11,Paramètres!$A$1:$I$89,5,0)</f>
        <v>179.15040000000005</v>
      </c>
      <c r="BF100" s="14">
        <f t="shared" si="91"/>
        <v>45.133113803437347</v>
      </c>
      <c r="BG100" s="22">
        <f t="shared" si="61"/>
        <v>390.62711987432004</v>
      </c>
      <c r="BH100" s="62">
        <f t="shared" si="62"/>
        <v>683.96045320765336</v>
      </c>
      <c r="BI100" s="62">
        <f ca="1">AVERAGE(OFFSET($BH$3,0,0,'Données projet'!$E$11+1,1))-AVERAGE(OFFSET($H$3,0,0,'Données projet'!$E$11+1,1))</f>
        <v>260.42009273498576</v>
      </c>
      <c r="BJ100" s="62">
        <f t="shared" si="92"/>
        <v>87.994087874724983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3.6</v>
      </c>
      <c r="BY100" s="13">
        <f>IF('Données projet'!$A$114&gt;35,BY99+BX100-CG99,IF(A100&lt;'Données projet'!$A$114,$BV$205^A100,IF(A100='Données projet'!$A$114,'Données projet'!$B$114,BY99+BX100-CG99)))</f>
        <v>205.19999999999985</v>
      </c>
      <c r="BZ100" s="14">
        <f>BY100*VLOOKUP('Données projet'!$B$12,Paramètres!$A$1:$I$89,3,0)*VLOOKUP('Données projet'!$B$12,Paramètres!$A$1:$I$89,5,0)</f>
        <v>198.46943999999985</v>
      </c>
      <c r="CA100" s="14">
        <f t="shared" si="93"/>
        <v>49.407646717262132</v>
      </c>
      <c r="CB100" s="22">
        <f t="shared" si="64"/>
        <v>431.71925936589793</v>
      </c>
      <c r="CC100" s="62">
        <f t="shared" si="65"/>
        <v>725.05259269923124</v>
      </c>
      <c r="CD100" s="62">
        <f ca="1">AVERAGE(OFFSET($CC$3,0,0,'Données projet'!$E$12+1,1))-AVERAGE(OFFSET($H$3,0,0,'Données projet'!$E$12+1,1))</f>
        <v>298.18906674058809</v>
      </c>
      <c r="CE100" s="62">
        <f t="shared" si="94"/>
        <v>154.08406475869634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3.6</v>
      </c>
      <c r="N101" s="14">
        <f>IF('Données projet'!$A$36&gt;35,N100+M101-V100,IF(A101&lt;'Données projet'!$A$36,$K$205^A101,IF(A101='Données projet'!$A$36,'Données projet'!$B$36,N100+M101-V100)))</f>
        <v>208.79999999999984</v>
      </c>
      <c r="O101" s="14">
        <f>N101*VLOOKUP('Données projet'!$B$9,Paramètres!$A$1:$I$89,3,0)*VLOOKUP('Données projet'!$B$9,Paramètres!$A$1:$I$89,5,0)</f>
        <v>188.92223999999985</v>
      </c>
      <c r="P101" s="14">
        <f t="shared" si="87"/>
        <v>47.301596587245974</v>
      </c>
      <c r="Q101" s="22">
        <f t="shared" si="107"/>
        <v>411.42318205611974</v>
      </c>
      <c r="R101" s="62">
        <f t="shared" si="55"/>
        <v>704.75651538945306</v>
      </c>
      <c r="S101" s="62">
        <f ca="1">AVERAGE(OFFSET($R$3,0,0,'Données projet'!$E$9+1,1))-AVERAGE(OFFSET($H$3,0,0,'Données projet'!$E$9+1,1))</f>
        <v>281.409397347842</v>
      </c>
      <c r="T101" s="62">
        <f t="shared" si="88"/>
        <v>146.70159365068315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208.79999999999984</v>
      </c>
      <c r="AJ101" s="14">
        <f>AI101*VLOOKUP('Données projet'!$B$10,Paramètres!$A$1:$I$89,3,0)*VLOOKUP('Données projet'!$B$10,Paramètres!$A$1:$I$89,5,0)</f>
        <v>211.72319999999988</v>
      </c>
      <c r="AK101" s="14">
        <f t="shared" si="89"/>
        <v>52.311968964212028</v>
      </c>
      <c r="AL101" s="22">
        <f t="shared" si="58"/>
        <v>459.86125261266903</v>
      </c>
      <c r="AM101" s="62">
        <f t="shared" si="59"/>
        <v>753.19458594600235</v>
      </c>
      <c r="AN101" s="62">
        <f ca="1">AVERAGE(OFFSET($AM$3,0,0,'Données projet'!$E$10+1,1))-AVERAGE(OFFSET($H$3,0,0,'Données projet'!$E$10+1,1))</f>
        <v>310.75846525561843</v>
      </c>
      <c r="AO101" s="62">
        <f t="shared" si="90"/>
        <v>159.6134369231965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4.4000000000000004</v>
      </c>
      <c r="BD101" s="13">
        <f>IF('Données projet'!$A$88&gt;35,BD100+BC101-BL100,IF(A101&lt;'Données projet'!$A$88,$BA$205^A101,IF(A101='Données projet'!$A$88,'Données projet'!$B$88,BD100+BC101-BL100)))</f>
        <v>213.20000000000002</v>
      </c>
      <c r="BE101" s="14">
        <f>BD101*VLOOKUP('Données projet'!$B$11,Paramètres!$A$1:$I$89,3,0)*VLOOKUP('Données projet'!$B$11,Paramètres!$A$1:$I$89,5,0)</f>
        <v>182.92560000000003</v>
      </c>
      <c r="BF101" s="14">
        <f t="shared" si="91"/>
        <v>45.972466250451397</v>
      </c>
      <c r="BG101" s="22">
        <f t="shared" si="61"/>
        <v>398.66413205286955</v>
      </c>
      <c r="BH101" s="62">
        <f t="shared" si="62"/>
        <v>691.99746538620286</v>
      </c>
      <c r="BI101" s="62">
        <f ca="1">AVERAGE(OFFSET($BH$3,0,0,'Données projet'!$E$11+1,1))-AVERAGE(OFFSET($H$3,0,0,'Données projet'!$E$11+1,1))</f>
        <v>260.42009273498576</v>
      </c>
      <c r="BJ101" s="62">
        <f t="shared" si="92"/>
        <v>87.994087874724983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3.6</v>
      </c>
      <c r="BY101" s="13">
        <f>IF('Données projet'!$A$114&gt;35,BY100+BX101-CG100,IF(A101&lt;'Données projet'!$A$114,$BV$205^A101,IF(A101='Données projet'!$A$114,'Données projet'!$B$114,BY100+BX101-CG100)))</f>
        <v>208.79999999999984</v>
      </c>
      <c r="BZ101" s="14">
        <f>BY101*VLOOKUP('Données projet'!$B$12,Paramètres!$A$1:$I$89,3,0)*VLOOKUP('Données projet'!$B$12,Paramètres!$A$1:$I$89,5,0)</f>
        <v>201.95135999999985</v>
      </c>
      <c r="CA101" s="14">
        <f t="shared" si="93"/>
        <v>50.172774950657889</v>
      </c>
      <c r="CB101" s="22">
        <f t="shared" si="64"/>
        <v>439.11620170572888</v>
      </c>
      <c r="CC101" s="62">
        <f t="shared" si="65"/>
        <v>732.4495350390622</v>
      </c>
      <c r="CD101" s="62">
        <f ca="1">AVERAGE(OFFSET($CC$3,0,0,'Données projet'!$E$12+1,1))-AVERAGE(OFFSET($H$3,0,0,'Données projet'!$E$12+1,1))</f>
        <v>298.18906674058809</v>
      </c>
      <c r="CE101" s="62">
        <f t="shared" si="94"/>
        <v>154.08406475869634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3.6</v>
      </c>
      <c r="N102" s="14">
        <f>IF('Données projet'!$A$36&gt;35,N101+M102-V101,IF(A102&lt;'Données projet'!$A$36,$K$205^A102,IF(A102='Données projet'!$A$36,'Données projet'!$B$36,N101+M102-V101)))</f>
        <v>212.39999999999984</v>
      </c>
      <c r="O102" s="14">
        <f>N102*VLOOKUP('Données projet'!$B$9,Paramètres!$A$1:$I$89,3,0)*VLOOKUP('Données projet'!$B$9,Paramètres!$A$1:$I$89,5,0)</f>
        <v>192.17951999999985</v>
      </c>
      <c r="P102" s="14">
        <f t="shared" si="87"/>
        <v>48.021493442275272</v>
      </c>
      <c r="Q102" s="22">
        <f t="shared" si="107"/>
        <v>418.35009841196251</v>
      </c>
      <c r="R102" s="62">
        <f t="shared" si="55"/>
        <v>711.68343174529582</v>
      </c>
      <c r="S102" s="62">
        <f ca="1">AVERAGE(OFFSET($R$3,0,0,'Données projet'!$E$9+1,1))-AVERAGE(OFFSET($H$3,0,0,'Données projet'!$E$9+1,1))</f>
        <v>281.409397347842</v>
      </c>
      <c r="T102" s="62">
        <f t="shared" si="88"/>
        <v>146.70159365068315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212.39999999999984</v>
      </c>
      <c r="AJ102" s="14">
        <f>AI102*VLOOKUP('Données projet'!$B$10,Paramètres!$A$1:$I$89,3,0)*VLOOKUP('Données projet'!$B$10,Paramètres!$A$1:$I$89,5,0)</f>
        <v>215.37359999999984</v>
      </c>
      <c r="AK102" s="14">
        <f t="shared" si="89"/>
        <v>53.108120144188867</v>
      </c>
      <c r="AL102" s="22">
        <f t="shared" si="58"/>
        <v>467.60566258446198</v>
      </c>
      <c r="AM102" s="62">
        <f t="shared" si="59"/>
        <v>760.9389959177953</v>
      </c>
      <c r="AN102" s="62">
        <f ca="1">AVERAGE(OFFSET($AM$3,0,0,'Données projet'!$E$10+1,1))-AVERAGE(OFFSET($H$3,0,0,'Données projet'!$E$10+1,1))</f>
        <v>310.75846525561843</v>
      </c>
      <c r="AO102" s="62">
        <f t="shared" si="90"/>
        <v>159.6134369231965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4.4000000000000004</v>
      </c>
      <c r="BD102" s="13">
        <f>IF('Données projet'!$A$88&gt;35,BD101+BC102-BL101,IF(A102&lt;'Données projet'!$A$88,$BA$205^A102,IF(A102='Données projet'!$A$88,'Données projet'!$B$88,BD101+BC102-BL101)))</f>
        <v>217.60000000000002</v>
      </c>
      <c r="BE102" s="14">
        <f>BD102*VLOOKUP('Données projet'!$B$11,Paramètres!$A$1:$I$89,3,0)*VLOOKUP('Données projet'!$B$11,Paramètres!$A$1:$I$89,5,0)</f>
        <v>186.70080000000004</v>
      </c>
      <c r="BF102" s="14">
        <f t="shared" si="91"/>
        <v>46.809804630675139</v>
      </c>
      <c r="BG102" s="22">
        <f t="shared" si="61"/>
        <v>406.69763639842591</v>
      </c>
      <c r="BH102" s="62">
        <f t="shared" si="62"/>
        <v>700.03096973175923</v>
      </c>
      <c r="BI102" s="62">
        <f ca="1">AVERAGE(OFFSET($BH$3,0,0,'Données projet'!$E$11+1,1))-AVERAGE(OFFSET($H$3,0,0,'Données projet'!$E$11+1,1))</f>
        <v>260.42009273498576</v>
      </c>
      <c r="BJ102" s="62">
        <f t="shared" si="92"/>
        <v>87.994087874724983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3.6</v>
      </c>
      <c r="BY102" s="13">
        <f>IF('Données projet'!$A$114&gt;35,BY101+BX102-CG101,IF(A102&lt;'Données projet'!$A$114,$BV$205^A102,IF(A102='Données projet'!$A$114,'Données projet'!$B$114,BY101+BX102-CG101)))</f>
        <v>212.39999999999984</v>
      </c>
      <c r="BZ102" s="14">
        <f>BY102*VLOOKUP('Données projet'!$B$12,Paramètres!$A$1:$I$89,3,0)*VLOOKUP('Données projet'!$B$12,Paramètres!$A$1:$I$89,5,0)</f>
        <v>205.43327999999985</v>
      </c>
      <c r="CA102" s="14">
        <f t="shared" si="93"/>
        <v>50.93636911028527</v>
      </c>
      <c r="CB102" s="22">
        <f t="shared" si="64"/>
        <v>446.51047220041323</v>
      </c>
      <c r="CC102" s="62">
        <f t="shared" si="65"/>
        <v>739.84380553374649</v>
      </c>
      <c r="CD102" s="62">
        <f ca="1">AVERAGE(OFFSET($CC$3,0,0,'Données projet'!$E$12+1,1))-AVERAGE(OFFSET($H$3,0,0,'Données projet'!$E$12+1,1))</f>
        <v>298.18906674058809</v>
      </c>
      <c r="CE102" s="62">
        <f t="shared" si="94"/>
        <v>154.08406475869634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216</v>
      </c>
      <c r="L103" s="13">
        <f>VLOOKUP(A103,'Données projet'!$A$35:$I$55,9,0)</f>
        <v>3.6</v>
      </c>
      <c r="M103" s="13">
        <f t="array" ref="M103">INDEX(L:L,MIN(IF(ISNUMBER(L103:L299),ROW(L103:L299),"")))</f>
        <v>3.6</v>
      </c>
      <c r="N103" s="14">
        <f>IF('Données projet'!$A$36&gt;35,N102+M103-V102,IF(A103&lt;'Données projet'!$A$36,$K$205^A103,IF(A103='Données projet'!$A$36,'Données projet'!$B$36,N102+M103-V102)))</f>
        <v>215.99999999999983</v>
      </c>
      <c r="O103" s="14">
        <f>N103*VLOOKUP('Données projet'!$B$9,Paramètres!$A$1:$I$89,3,0)*VLOOKUP('Données projet'!$B$9,Paramètres!$A$1:$I$89,5,0)</f>
        <v>195.43679999999983</v>
      </c>
      <c r="P103" s="14">
        <f t="shared" si="87"/>
        <v>48.739971354487849</v>
      </c>
      <c r="Q103" s="22">
        <f t="shared" si="107"/>
        <v>425.27454344239936</v>
      </c>
      <c r="R103" s="62">
        <f t="shared" si="55"/>
        <v>718.60787677573262</v>
      </c>
      <c r="S103" s="62">
        <f ca="1">AVERAGE(OFFSET($R$3,0,0,'Données projet'!$E$9+1,1))-AVERAGE(OFFSET($H$3,0,0,'Données projet'!$E$9+1,1))</f>
        <v>281.409397347842</v>
      </c>
      <c r="T103" s="62">
        <f t="shared" si="88"/>
        <v>146.70159365068315</v>
      </c>
      <c r="U103" s="16">
        <f>IF(ISNA(VLOOKUP(A103,'Données projet'!$A$35:$I$55,3,0)),0,VLOOKUP(A103,'Données projet'!$A$35:$I$55,3,0))</f>
        <v>16</v>
      </c>
      <c r="V103" s="16">
        <f>IF(ISNA(VLOOKUP(A103,'Données projet'!$A$35:$I$55,4,0)),0,VLOOKUP(A103,'Données projet'!$A$35:$I$55,4,0))</f>
        <v>13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215.99999999999983</v>
      </c>
      <c r="AJ103" s="14">
        <f>AI103*VLOOKUP('Données projet'!$B$10,Paramètres!$A$1:$I$89,3,0)*VLOOKUP('Données projet'!$B$10,Paramètres!$A$1:$I$89,5,0)</f>
        <v>219.02399999999983</v>
      </c>
      <c r="AK103" s="14">
        <f t="shared" si="89"/>
        <v>53.902702081308306</v>
      </c>
      <c r="AL103" s="22">
        <f t="shared" si="58"/>
        <v>475.34733945827821</v>
      </c>
      <c r="AM103" s="62">
        <f t="shared" si="59"/>
        <v>768.68067279161153</v>
      </c>
      <c r="AN103" s="62">
        <f ca="1">AVERAGE(OFFSET($AM$3,0,0,'Données projet'!$E$10+1,1))-AVERAGE(OFFSET($H$3,0,0,'Données projet'!$E$10+1,1))</f>
        <v>310.75846525561843</v>
      </c>
      <c r="AO103" s="62">
        <f t="shared" si="90"/>
        <v>159.6134369231965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13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222</v>
      </c>
      <c r="BB103" s="13">
        <f>VLOOKUP(A103,'Données projet'!$A$87:$I$107,9,0)</f>
        <v>4.4000000000000004</v>
      </c>
      <c r="BC103" s="13">
        <f t="array" ref="BC103">INDEX(BB:BB,MIN(IF(ISNUMBER(BB103:BB299),ROW(BB103:BB299),"")))</f>
        <v>4.4000000000000004</v>
      </c>
      <c r="BD103" s="13">
        <f>IF('Données projet'!$A$88&gt;35,BD102+BC103-BL102,IF(A103&lt;'Données projet'!$A$88,$BA$205^A103,IF(A103='Données projet'!$A$88,'Données projet'!$B$88,BD102+BC103-BL102)))</f>
        <v>222.00000000000003</v>
      </c>
      <c r="BE103" s="14">
        <f>BD103*VLOOKUP('Données projet'!$B$11,Paramètres!$A$1:$I$89,3,0)*VLOOKUP('Données projet'!$B$11,Paramètres!$A$1:$I$89,5,0)</f>
        <v>190.47600000000006</v>
      </c>
      <c r="BF103" s="14">
        <f t="shared" si="91"/>
        <v>47.645174362968355</v>
      </c>
      <c r="BG103" s="22">
        <f t="shared" si="61"/>
        <v>414.7277120155033</v>
      </c>
      <c r="BH103" s="62">
        <f t="shared" si="62"/>
        <v>708.06104534883661</v>
      </c>
      <c r="BI103" s="62">
        <f ca="1">AVERAGE(OFFSET($BH$3,0,0,'Données projet'!$E$11+1,1))-AVERAGE(OFFSET($H$3,0,0,'Données projet'!$E$11+1,1))</f>
        <v>260.42009273498576</v>
      </c>
      <c r="BJ103" s="62">
        <f t="shared" si="92"/>
        <v>87.994087874724983</v>
      </c>
      <c r="BK103" s="16">
        <f>IF(ISNA(VLOOKUP(A103,'Données projet'!$A$87:$I$107,3,0)),0,VLOOKUP(A103,'Données projet'!$A$87:$I$107,3,0))</f>
        <v>15</v>
      </c>
      <c r="BL103" s="16">
        <f>IF(ISNA(VLOOKUP(A103,'Données projet'!$A$87:$I$107,4,0)),0,VLOOKUP(A103,'Données projet'!$A$87:$I$107,4,0))</f>
        <v>14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216</v>
      </c>
      <c r="BW103" s="13">
        <f>VLOOKUP(A103,'Données projet'!$A$113:$I$133,9,0)</f>
        <v>3.6</v>
      </c>
      <c r="BX103" s="13">
        <f t="array" ref="BX103">INDEX(BW:BW,MIN(IF(ISNUMBER(BW103:BW299),ROW(BW103:BW299),"")))</f>
        <v>3.6</v>
      </c>
      <c r="BY103" s="13">
        <f>IF('Données projet'!$A$114&gt;35,BY102+BX103-CG102,IF(A103&lt;'Données projet'!$A$114,$BV$205^A103,IF(A103='Données projet'!$A$114,'Données projet'!$B$114,BY102+BX103-CG102)))</f>
        <v>215.99999999999983</v>
      </c>
      <c r="BZ103" s="14">
        <f>BY103*VLOOKUP('Données projet'!$B$12,Paramètres!$A$1:$I$89,3,0)*VLOOKUP('Données projet'!$B$12,Paramètres!$A$1:$I$89,5,0)</f>
        <v>208.91519999999986</v>
      </c>
      <c r="CA103" s="14">
        <f t="shared" si="93"/>
        <v>51.698458198123326</v>
      </c>
      <c r="CB103" s="22">
        <f t="shared" si="64"/>
        <v>453.90212136173113</v>
      </c>
      <c r="CC103" s="62">
        <f t="shared" si="65"/>
        <v>747.23545469506439</v>
      </c>
      <c r="CD103" s="62">
        <f ca="1">AVERAGE(OFFSET($CC$3,0,0,'Données projet'!$E$12+1,1))-AVERAGE(OFFSET($H$3,0,0,'Données projet'!$E$12+1,1))</f>
        <v>298.18906674058809</v>
      </c>
      <c r="CE103" s="62">
        <f t="shared" si="94"/>
        <v>154.08406475869634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13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3.4</v>
      </c>
      <c r="N104" s="14">
        <f>IF('Données projet'!$A$36&gt;35,N103+M104-V103,IF(A104&lt;'Données projet'!$A$36,$K$205^A104,IF(A104='Données projet'!$A$36,'Données projet'!$B$36,N103+M104-V103)))</f>
        <v>206.39999999999984</v>
      </c>
      <c r="O104" s="14">
        <f>N104*VLOOKUP('Données projet'!$B$9,Paramètres!$A$1:$I$89,3,0)*VLOOKUP('Données projet'!$B$9,Paramètres!$A$1:$I$89,5,0)</f>
        <v>186.75071999999983</v>
      </c>
      <c r="P104" s="14">
        <f t="shared" si="87"/>
        <v>46.820863587839355</v>
      </c>
      <c r="Q104" s="22">
        <f t="shared" si="107"/>
        <v>406.8038414154866</v>
      </c>
      <c r="R104" s="62">
        <f t="shared" si="55"/>
        <v>700.13717474881992</v>
      </c>
      <c r="S104" s="62">
        <f ca="1">AVERAGE(OFFSET($R$3,0,0,'Données projet'!$E$9+1,1))-AVERAGE(OFFSET($H$3,0,0,'Données projet'!$E$9+1,1))</f>
        <v>281.409397347842</v>
      </c>
      <c r="T104" s="62">
        <f t="shared" si="88"/>
        <v>146.70159365068315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206.39999999999984</v>
      </c>
      <c r="AJ104" s="14">
        <f>AI104*VLOOKUP('Données projet'!$B$10,Paramètres!$A$1:$I$89,3,0)*VLOOKUP('Données projet'!$B$10,Paramètres!$A$1:$I$89,5,0)</f>
        <v>209.28959999999987</v>
      </c>
      <c r="AK104" s="14">
        <f t="shared" si="89"/>
        <v>51.780314822292169</v>
      </c>
      <c r="AL104" s="22">
        <f t="shared" si="58"/>
        <v>454.69676831549197</v>
      </c>
      <c r="AM104" s="62">
        <f t="shared" si="59"/>
        <v>748.03010164882528</v>
      </c>
      <c r="AN104" s="62">
        <f ca="1">AVERAGE(OFFSET($AM$3,0,0,'Données projet'!$E$10+1,1))-AVERAGE(OFFSET($H$3,0,0,'Données projet'!$E$10+1,1))</f>
        <v>310.75846525561843</v>
      </c>
      <c r="AO104" s="62">
        <f t="shared" si="90"/>
        <v>159.6134369231965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4.2</v>
      </c>
      <c r="BD104" s="13">
        <f>IF('Données projet'!$A$88&gt;35,BD103+BC104-BL103,IF(A104&lt;'Données projet'!$A$88,$BA$205^A104,IF(A104='Données projet'!$A$88,'Données projet'!$B$88,BD103+BC104-BL103)))</f>
        <v>212.20000000000002</v>
      </c>
      <c r="BE104" s="14">
        <f>BD104*VLOOKUP('Données projet'!$B$11,Paramètres!$A$1:$I$89,3,0)*VLOOKUP('Données projet'!$B$11,Paramètres!$A$1:$I$89,5,0)</f>
        <v>182.06760000000003</v>
      </c>
      <c r="BF104" s="14">
        <f t="shared" si="91"/>
        <v>45.781882856907664</v>
      </c>
      <c r="BG104" s="22">
        <f t="shared" si="61"/>
        <v>396.83784930911423</v>
      </c>
      <c r="BH104" s="62">
        <f t="shared" si="62"/>
        <v>690.17118264244755</v>
      </c>
      <c r="BI104" s="62">
        <f ca="1">AVERAGE(OFFSET($BH$3,0,0,'Données projet'!$E$11+1,1))-AVERAGE(OFFSET($H$3,0,0,'Données projet'!$E$11+1,1))</f>
        <v>260.42009273498576</v>
      </c>
      <c r="BJ104" s="62">
        <f t="shared" si="92"/>
        <v>87.994087874724983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3.4</v>
      </c>
      <c r="BY104" s="13">
        <f>IF('Données projet'!$A$114&gt;35,BY103+BX104-CG103,IF(A104&lt;'Données projet'!$A$114,$BV$205^A104,IF(A104='Données projet'!$A$114,'Données projet'!$B$114,BY103+BX104-CG103)))</f>
        <v>206.39999999999984</v>
      </c>
      <c r="BZ104" s="14">
        <f>BY104*VLOOKUP('Données projet'!$B$12,Paramètres!$A$1:$I$89,3,0)*VLOOKUP('Données projet'!$B$12,Paramètres!$A$1:$I$89,5,0)</f>
        <v>199.63007999999982</v>
      </c>
      <c r="CA104" s="14">
        <f t="shared" si="93"/>
        <v>49.662861748339331</v>
      </c>
      <c r="CB104" s="22">
        <f t="shared" si="64"/>
        <v>434.18520687835735</v>
      </c>
      <c r="CC104" s="62">
        <f t="shared" si="65"/>
        <v>727.51854021169061</v>
      </c>
      <c r="CD104" s="62">
        <f ca="1">AVERAGE(OFFSET($CC$3,0,0,'Données projet'!$E$12+1,1))-AVERAGE(OFFSET($H$3,0,0,'Données projet'!$E$12+1,1))</f>
        <v>298.18906674058809</v>
      </c>
      <c r="CE104" s="62">
        <f t="shared" si="94"/>
        <v>154.08406475869634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3.4</v>
      </c>
      <c r="N105" s="14">
        <f>IF('Données projet'!$A$36&gt;35,N104+M105-V104,IF(A105&lt;'Données projet'!$A$36,$K$205^A105,IF(A105='Données projet'!$A$36,'Données projet'!$B$36,N104+M105-V104)))</f>
        <v>209.79999999999984</v>
      </c>
      <c r="O105" s="14">
        <f>N105*VLOOKUP('Données projet'!$B$9,Paramètres!$A$1:$I$89,3,0)*VLOOKUP('Données projet'!$B$9,Paramètres!$A$1:$I$89,5,0)</f>
        <v>189.82703999999984</v>
      </c>
      <c r="P105" s="14">
        <f t="shared" si="87"/>
        <v>47.50171182434773</v>
      </c>
      <c r="Q105" s="22">
        <f t="shared" si="107"/>
        <v>413.34757609407194</v>
      </c>
      <c r="R105" s="62">
        <f t="shared" si="55"/>
        <v>706.68090942740525</v>
      </c>
      <c r="S105" s="62">
        <f ca="1">AVERAGE(OFFSET($R$3,0,0,'Données projet'!$E$9+1,1))-AVERAGE(OFFSET($H$3,0,0,'Données projet'!$E$9+1,1))</f>
        <v>281.409397347842</v>
      </c>
      <c r="T105" s="62">
        <f t="shared" si="88"/>
        <v>146.70159365068315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209.79999999999984</v>
      </c>
      <c r="AJ105" s="14">
        <f>AI105*VLOOKUP('Données projet'!$B$10,Paramètres!$A$1:$I$89,3,0)*VLOOKUP('Données projet'!$B$10,Paramètres!$A$1:$I$89,5,0)</f>
        <v>212.73719999999983</v>
      </c>
      <c r="AK105" s="14">
        <f t="shared" si="89"/>
        <v>52.533281199481387</v>
      </c>
      <c r="AL105" s="22">
        <f t="shared" si="58"/>
        <v>462.01275475576307</v>
      </c>
      <c r="AM105" s="62">
        <f t="shared" si="59"/>
        <v>755.34608808909638</v>
      </c>
      <c r="AN105" s="62">
        <f ca="1">AVERAGE(OFFSET($AM$3,0,0,'Données projet'!$E$10+1,1))-AVERAGE(OFFSET($H$3,0,0,'Données projet'!$E$10+1,1))</f>
        <v>310.75846525561843</v>
      </c>
      <c r="AO105" s="62">
        <f t="shared" si="90"/>
        <v>159.6134369231965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4.2</v>
      </c>
      <c r="BD105" s="13">
        <f>IF('Données projet'!$A$88&gt;35,BD104+BC105-BL104,IF(A105&lt;'Données projet'!$A$88,$BA$205^A105,IF(A105='Données projet'!$A$88,'Données projet'!$B$88,BD104+BC105-BL104)))</f>
        <v>216.4</v>
      </c>
      <c r="BE105" s="14">
        <f>BD105*VLOOKUP('Données projet'!$B$11,Paramètres!$A$1:$I$89,3,0)*VLOOKUP('Données projet'!$B$11,Paramètres!$A$1:$I$89,5,0)</f>
        <v>185.67120000000003</v>
      </c>
      <c r="BF105" s="14">
        <f t="shared" si="91"/>
        <v>46.581636731059653</v>
      </c>
      <c r="BG105" s="22">
        <f t="shared" si="61"/>
        <v>404.50702397326228</v>
      </c>
      <c r="BH105" s="62">
        <f t="shared" si="62"/>
        <v>697.84035730659559</v>
      </c>
      <c r="BI105" s="62">
        <f ca="1">AVERAGE(OFFSET($BH$3,0,0,'Données projet'!$E$11+1,1))-AVERAGE(OFFSET($H$3,0,0,'Données projet'!$E$11+1,1))</f>
        <v>260.42009273498576</v>
      </c>
      <c r="BJ105" s="62">
        <f t="shared" si="92"/>
        <v>87.994087874724983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3.4</v>
      </c>
      <c r="BY105" s="13">
        <f>IF('Données projet'!$A$114&gt;35,BY104+BX105-CG104,IF(A105&lt;'Données projet'!$A$114,$BV$205^A105,IF(A105='Données projet'!$A$114,'Données projet'!$B$114,BY104+BX105-CG104)))</f>
        <v>209.79999999999984</v>
      </c>
      <c r="BZ105" s="14">
        <f>BY105*VLOOKUP('Données projet'!$B$12,Paramètres!$A$1:$I$89,3,0)*VLOOKUP('Données projet'!$B$12,Paramètres!$A$1:$I$89,5,0)</f>
        <v>202.91855999999987</v>
      </c>
      <c r="CA105" s="14">
        <f t="shared" si="93"/>
        <v>50.385037061869774</v>
      </c>
      <c r="CB105" s="22">
        <f t="shared" si="64"/>
        <v>441.17043154942297</v>
      </c>
      <c r="CC105" s="62">
        <f t="shared" si="65"/>
        <v>734.50376488275629</v>
      </c>
      <c r="CD105" s="62">
        <f ca="1">AVERAGE(OFFSET($CC$3,0,0,'Données projet'!$E$12+1,1))-AVERAGE(OFFSET($H$3,0,0,'Données projet'!$E$12+1,1))</f>
        <v>298.18906674058809</v>
      </c>
      <c r="CE105" s="62">
        <f t="shared" si="94"/>
        <v>154.08406475869634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3.4</v>
      </c>
      <c r="N106" s="14">
        <f>IF('Données projet'!$A$36&gt;35,N105+M106-V105,IF(A106&lt;'Données projet'!$A$36,$K$205^A106,IF(A106='Données projet'!$A$36,'Données projet'!$B$36,N105+M106-V105)))</f>
        <v>213.19999999999985</v>
      </c>
      <c r="O106" s="14">
        <f>N106*VLOOKUP('Données projet'!$B$9,Paramètres!$A$1:$I$89,3,0)*VLOOKUP('Données projet'!$B$9,Paramètres!$A$1:$I$89,5,0)</f>
        <v>192.90335999999985</v>
      </c>
      <c r="P106" s="14">
        <f t="shared" si="87"/>
        <v>48.181276881765257</v>
      </c>
      <c r="Q106" s="22">
        <f t="shared" si="107"/>
        <v>419.88907590240751</v>
      </c>
      <c r="R106" s="62">
        <f t="shared" si="55"/>
        <v>713.22240923574077</v>
      </c>
      <c r="S106" s="62">
        <f ca="1">AVERAGE(OFFSET($R$3,0,0,'Données projet'!$E$9+1,1))-AVERAGE(OFFSET($H$3,0,0,'Données projet'!$E$9+1,1))</f>
        <v>281.409397347842</v>
      </c>
      <c r="T106" s="62">
        <f t="shared" si="88"/>
        <v>146.70159365068315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213.19999999999985</v>
      </c>
      <c r="AJ106" s="14">
        <f>AI106*VLOOKUP('Données projet'!$B$10,Paramètres!$A$1:$I$89,3,0)*VLOOKUP('Données projet'!$B$10,Paramètres!$A$1:$I$89,5,0)</f>
        <v>216.18479999999985</v>
      </c>
      <c r="AK106" s="14">
        <f t="shared" si="89"/>
        <v>53.284828478170326</v>
      </c>
      <c r="AL106" s="22">
        <f t="shared" si="58"/>
        <v>469.32626959947976</v>
      </c>
      <c r="AM106" s="62">
        <f t="shared" si="59"/>
        <v>762.65960293281307</v>
      </c>
      <c r="AN106" s="62">
        <f ca="1">AVERAGE(OFFSET($AM$3,0,0,'Données projet'!$E$10+1,1))-AVERAGE(OFFSET($H$3,0,0,'Données projet'!$E$10+1,1))</f>
        <v>310.75846525561843</v>
      </c>
      <c r="AO106" s="62">
        <f t="shared" si="90"/>
        <v>159.6134369231965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4.2</v>
      </c>
      <c r="BD106" s="13">
        <f>IF('Données projet'!$A$88&gt;35,BD105+BC106-BL105,IF(A106&lt;'Données projet'!$A$88,$BA$205^A106,IF(A106='Données projet'!$A$88,'Données projet'!$B$88,BD105+BC106-BL105)))</f>
        <v>220.6</v>
      </c>
      <c r="BE106" s="14">
        <f>BD106*VLOOKUP('Données projet'!$B$11,Paramètres!$A$1:$I$89,3,0)*VLOOKUP('Données projet'!$B$11,Paramètres!$A$1:$I$89,5,0)</f>
        <v>189.27480000000003</v>
      </c>
      <c r="BF106" s="14">
        <f t="shared" si="91"/>
        <v>47.379585761026142</v>
      </c>
      <c r="BG106" s="22">
        <f t="shared" si="61"/>
        <v>412.17305520045392</v>
      </c>
      <c r="BH106" s="62">
        <f t="shared" si="62"/>
        <v>705.50638853378723</v>
      </c>
      <c r="BI106" s="62">
        <f ca="1">AVERAGE(OFFSET($BH$3,0,0,'Données projet'!$E$11+1,1))-AVERAGE(OFFSET($H$3,0,0,'Données projet'!$E$11+1,1))</f>
        <v>260.42009273498576</v>
      </c>
      <c r="BJ106" s="62">
        <f t="shared" si="92"/>
        <v>87.994087874724983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3.4</v>
      </c>
      <c r="BY106" s="13">
        <f>IF('Données projet'!$A$114&gt;35,BY105+BX106-CG105,IF(A106&lt;'Données projet'!$A$114,$BV$205^A106,IF(A106='Données projet'!$A$114,'Données projet'!$B$114,BY105+BX106-CG105)))</f>
        <v>213.19999999999985</v>
      </c>
      <c r="BZ106" s="14">
        <f>BY106*VLOOKUP('Données projet'!$B$12,Paramètres!$A$1:$I$89,3,0)*VLOOKUP('Données projet'!$B$12,Paramètres!$A$1:$I$89,5,0)</f>
        <v>206.20703999999986</v>
      </c>
      <c r="CA106" s="14">
        <f t="shared" si="93"/>
        <v>51.105851308113039</v>
      </c>
      <c r="CB106" s="22">
        <f t="shared" si="64"/>
        <v>448.15328569496324</v>
      </c>
      <c r="CC106" s="62">
        <f t="shared" si="65"/>
        <v>741.48661902829656</v>
      </c>
      <c r="CD106" s="62">
        <f ca="1">AVERAGE(OFFSET($CC$3,0,0,'Données projet'!$E$12+1,1))-AVERAGE(OFFSET($H$3,0,0,'Données projet'!$E$12+1,1))</f>
        <v>298.18906674058809</v>
      </c>
      <c r="CE106" s="62">
        <f t="shared" si="94"/>
        <v>154.08406475869634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3.4</v>
      </c>
      <c r="N107" s="14">
        <f>IF('Données projet'!$A$36&gt;35,N106+M107-V106,IF(A107&lt;'Données projet'!$A$36,$K$205^A107,IF(A107='Données projet'!$A$36,'Données projet'!$B$36,N106+M107-V106)))</f>
        <v>216.59999999999985</v>
      </c>
      <c r="O107" s="14">
        <f>N107*VLOOKUP('Données projet'!$B$9,Paramètres!$A$1:$I$89,3,0)*VLOOKUP('Données projet'!$B$9,Paramètres!$A$1:$I$89,5,0)</f>
        <v>195.97967999999986</v>
      </c>
      <c r="P107" s="14">
        <f t="shared" si="87"/>
        <v>48.859581586252943</v>
      </c>
      <c r="Q107" s="22">
        <f t="shared" si="107"/>
        <v>426.42838059605697</v>
      </c>
      <c r="R107" s="62">
        <f t="shared" si="55"/>
        <v>719.76171392939023</v>
      </c>
      <c r="S107" s="62">
        <f ca="1">AVERAGE(OFFSET($R$3,0,0,'Données projet'!$E$9+1,1))-AVERAGE(OFFSET($H$3,0,0,'Données projet'!$E$9+1,1))</f>
        <v>281.409397347842</v>
      </c>
      <c r="T107" s="62">
        <f t="shared" si="88"/>
        <v>146.70159365068315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216.59999999999985</v>
      </c>
      <c r="AJ107" s="14">
        <f>AI107*VLOOKUP('Données projet'!$B$10,Paramètres!$A$1:$I$89,3,0)*VLOOKUP('Données projet'!$B$10,Paramètres!$A$1:$I$89,5,0)</f>
        <v>219.63239999999988</v>
      </c>
      <c r="AK107" s="14">
        <f t="shared" si="89"/>
        <v>54.034981902357458</v>
      </c>
      <c r="AL107" s="22">
        <f t="shared" si="58"/>
        <v>476.63735681327233</v>
      </c>
      <c r="AM107" s="62">
        <f t="shared" si="59"/>
        <v>769.97069014660565</v>
      </c>
      <c r="AN107" s="62">
        <f ca="1">AVERAGE(OFFSET($AM$3,0,0,'Données projet'!$E$10+1,1))-AVERAGE(OFFSET($H$3,0,0,'Données projet'!$E$10+1,1))</f>
        <v>310.75846525561843</v>
      </c>
      <c r="AO107" s="62">
        <f t="shared" si="90"/>
        <v>159.6134369231965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4.2</v>
      </c>
      <c r="BD107" s="13">
        <f>IF('Données projet'!$A$88&gt;35,BD106+BC107-BL106,IF(A107&lt;'Données projet'!$A$88,$BA$205^A107,IF(A107='Données projet'!$A$88,'Données projet'!$B$88,BD106+BC107-BL106)))</f>
        <v>224.79999999999998</v>
      </c>
      <c r="BE107" s="14">
        <f>BD107*VLOOKUP('Données projet'!$B$11,Paramètres!$A$1:$I$89,3,0)*VLOOKUP('Données projet'!$B$11,Paramètres!$A$1:$I$89,5,0)</f>
        <v>192.8784</v>
      </c>
      <c r="BF107" s="14">
        <f t="shared" si="91"/>
        <v>48.175768271185348</v>
      </c>
      <c r="BG107" s="22">
        <f t="shared" si="61"/>
        <v>419.83600973898109</v>
      </c>
      <c r="BH107" s="62">
        <f t="shared" si="62"/>
        <v>713.1693430723144</v>
      </c>
      <c r="BI107" s="62">
        <f ca="1">AVERAGE(OFFSET($BH$3,0,0,'Données projet'!$E$11+1,1))-AVERAGE(OFFSET($H$3,0,0,'Données projet'!$E$11+1,1))</f>
        <v>260.42009273498576</v>
      </c>
      <c r="BJ107" s="62">
        <f t="shared" si="92"/>
        <v>87.994087874724983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3.4</v>
      </c>
      <c r="BY107" s="13">
        <f>IF('Données projet'!$A$114&gt;35,BY106+BX107-CG106,IF(A107&lt;'Données projet'!$A$114,$BV$205^A107,IF(A107='Données projet'!$A$114,'Données projet'!$B$114,BY106+BX107-CG106)))</f>
        <v>216.59999999999985</v>
      </c>
      <c r="BZ107" s="14">
        <f>BY107*VLOOKUP('Données projet'!$B$12,Paramètres!$A$1:$I$89,3,0)*VLOOKUP('Données projet'!$B$12,Paramètres!$A$1:$I$89,5,0)</f>
        <v>209.49551999999989</v>
      </c>
      <c r="CA107" s="14">
        <f t="shared" si="93"/>
        <v>51.825328698764402</v>
      </c>
      <c r="CB107" s="22">
        <f t="shared" si="64"/>
        <v>455.13381148368109</v>
      </c>
      <c r="CC107" s="62">
        <f t="shared" si="65"/>
        <v>748.4671448170144</v>
      </c>
      <c r="CD107" s="62">
        <f ca="1">AVERAGE(OFFSET($CC$3,0,0,'Données projet'!$E$12+1,1))-AVERAGE(OFFSET($H$3,0,0,'Données projet'!$E$12+1,1))</f>
        <v>298.18906674058809</v>
      </c>
      <c r="CE107" s="62">
        <f t="shared" si="94"/>
        <v>154.08406475869634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220</v>
      </c>
      <c r="L108" s="13">
        <f>VLOOKUP(A108,'Données projet'!$A$35:$I$55,9,0)</f>
        <v>3.4</v>
      </c>
      <c r="M108" s="13">
        <f t="array" ref="M108">INDEX(L:L,MIN(IF(ISNUMBER(L108:L304),ROW(L108:L304),"")))</f>
        <v>3.4</v>
      </c>
      <c r="N108" s="14">
        <f>IF('Données projet'!$A$36&gt;35,N107+M108-V107,IF(A108&lt;'Données projet'!$A$36,$K$205^A108,IF(A108='Données projet'!$A$36,'Données projet'!$B$36,N107+M108-V107)))</f>
        <v>219.99999999999986</v>
      </c>
      <c r="O108" s="14">
        <f>N108*VLOOKUP('Données projet'!$B$9,Paramètres!$A$1:$I$89,3,0)*VLOOKUP('Données projet'!$B$9,Paramètres!$A$1:$I$89,5,0)</f>
        <v>199.05599999999987</v>
      </c>
      <c r="P108" s="14">
        <f t="shared" si="87"/>
        <v>49.536648006253891</v>
      </c>
      <c r="Q108" s="22">
        <f t="shared" si="107"/>
        <v>432.96552861089191</v>
      </c>
      <c r="R108" s="62">
        <f t="shared" si="55"/>
        <v>726.29886194422522</v>
      </c>
      <c r="S108" s="62">
        <f ca="1">AVERAGE(OFFSET($R$3,0,0,'Données projet'!$E$9+1,1))-AVERAGE(OFFSET($H$3,0,0,'Données projet'!$E$9+1,1))</f>
        <v>281.409397347842</v>
      </c>
      <c r="T108" s="62">
        <f t="shared" si="88"/>
        <v>146.70159365068315</v>
      </c>
      <c r="U108" s="16">
        <f>IF(ISNA(VLOOKUP(A108,'Données projet'!$A$35:$I$55,3,0)),0,VLOOKUP(A108,'Données projet'!$A$35:$I$55,3,0))</f>
        <v>17</v>
      </c>
      <c r="V108" s="16">
        <f>IF(ISNA(VLOOKUP(A108,'Données projet'!$A$35:$I$55,4,0)),0,VLOOKUP(A108,'Données projet'!$A$35:$I$55,4,0))</f>
        <v>13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220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219.99999999999986</v>
      </c>
      <c r="AJ108" s="14">
        <f>AI108*VLOOKUP('Données projet'!$B$10,Paramètres!$A$1:$I$89,3,0)*VLOOKUP('Données projet'!$B$10,Paramètres!$A$1:$I$89,5,0)</f>
        <v>223.07999999999987</v>
      </c>
      <c r="AK108" s="14">
        <f t="shared" si="89"/>
        <v>54.783765878062617</v>
      </c>
      <c r="AL108" s="22">
        <f t="shared" si="58"/>
        <v>483.94605890429216</v>
      </c>
      <c r="AM108" s="62">
        <f t="shared" si="59"/>
        <v>777.27939223762542</v>
      </c>
      <c r="AN108" s="62">
        <f ca="1">AVERAGE(OFFSET($AM$3,0,0,'Données projet'!$E$10+1,1))-AVERAGE(OFFSET($H$3,0,0,'Données projet'!$E$10+1,1))</f>
        <v>310.75846525561843</v>
      </c>
      <c r="AO108" s="62">
        <f t="shared" si="90"/>
        <v>159.6134369231965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13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229</v>
      </c>
      <c r="BB108" s="13">
        <f>VLOOKUP(A108,'Données projet'!$A$87:$I$107,9,0)</f>
        <v>4.2</v>
      </c>
      <c r="BC108" s="13">
        <f t="array" ref="BC108">INDEX(BB:BB,MIN(IF(ISNUMBER(BB108:BB304),ROW(BB108:BB304),"")))</f>
        <v>4.2</v>
      </c>
      <c r="BD108" s="13">
        <f>IF('Données projet'!$A$88&gt;35,BD107+BC108-BL107,IF(A108&lt;'Données projet'!$A$88,$BA$205^A108,IF(A108='Données projet'!$A$88,'Données projet'!$B$88,BD107+BC108-BL107)))</f>
        <v>228.99999999999997</v>
      </c>
      <c r="BE108" s="14">
        <f>BD108*VLOOKUP('Données projet'!$B$11,Paramètres!$A$1:$I$89,3,0)*VLOOKUP('Données projet'!$B$11,Paramètres!$A$1:$I$89,5,0)</f>
        <v>196.482</v>
      </c>
      <c r="BF108" s="14">
        <f t="shared" si="91"/>
        <v>48.97022107190336</v>
      </c>
      <c r="BG108" s="22">
        <f t="shared" si="61"/>
        <v>427.49595170023167</v>
      </c>
      <c r="BH108" s="62">
        <f t="shared" si="62"/>
        <v>720.82928503356493</v>
      </c>
      <c r="BI108" s="62">
        <f ca="1">AVERAGE(OFFSET($BH$3,0,0,'Données projet'!$E$11+1,1))-AVERAGE(OFFSET($H$3,0,0,'Données projet'!$E$11+1,1))</f>
        <v>260.42009273498576</v>
      </c>
      <c r="BJ108" s="62">
        <f t="shared" si="92"/>
        <v>87.994087874724983</v>
      </c>
      <c r="BK108" s="16">
        <f>IF(ISNA(VLOOKUP(A108,'Données projet'!$A$87:$I$107,3,0)),0,VLOOKUP(A108,'Données projet'!$A$87:$I$107,3,0))</f>
        <v>16</v>
      </c>
      <c r="BL108" s="16">
        <f>IF(ISNA(VLOOKUP(A108,'Données projet'!$A$87:$I$107,4,0)),0,VLOOKUP(A108,'Données projet'!$A$87:$I$107,4,0))</f>
        <v>14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220</v>
      </c>
      <c r="BW108" s="13">
        <f>VLOOKUP(A108,'Données projet'!$A$113:$I$133,9,0)</f>
        <v>3.4</v>
      </c>
      <c r="BX108" s="13">
        <f t="array" ref="BX108">INDEX(BW:BW,MIN(IF(ISNUMBER(BW108:BW304),ROW(BW108:BW304),"")))</f>
        <v>3.4</v>
      </c>
      <c r="BY108" s="13">
        <f>IF('Données projet'!$A$114&gt;35,BY107+BX108-CG107,IF(A108&lt;'Données projet'!$A$114,$BV$205^A108,IF(A108='Données projet'!$A$114,'Données projet'!$B$114,BY107+BX108-CG107)))</f>
        <v>219.99999999999986</v>
      </c>
      <c r="BZ108" s="14">
        <f>BY108*VLOOKUP('Données projet'!$B$12,Paramètres!$A$1:$I$89,3,0)*VLOOKUP('Données projet'!$B$12,Paramètres!$A$1:$I$89,5,0)</f>
        <v>212.78399999999988</v>
      </c>
      <c r="CA108" s="14">
        <f t="shared" si="93"/>
        <v>52.543492641808065</v>
      </c>
      <c r="CB108" s="22">
        <f t="shared" si="64"/>
        <v>462.11204968448214</v>
      </c>
      <c r="CC108" s="62">
        <f t="shared" si="65"/>
        <v>755.4453830178154</v>
      </c>
      <c r="CD108" s="62">
        <f ca="1">AVERAGE(OFFSET($CC$3,0,0,'Données projet'!$E$12+1,1))-AVERAGE(OFFSET($H$3,0,0,'Données projet'!$E$12+1,1))</f>
        <v>298.18906674058809</v>
      </c>
      <c r="CE108" s="62">
        <f t="shared" si="94"/>
        <v>154.08406475869634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13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3</v>
      </c>
      <c r="N109" s="14">
        <f>IF('Données projet'!$A$36&gt;35,N108+M109-V108,IF(A109&lt;'Données projet'!$A$36,$K$205^A109,IF(A109='Données projet'!$A$36,'Données projet'!$B$36,N108+M109-V108)))</f>
        <v>209.99999999999986</v>
      </c>
      <c r="O109" s="14">
        <f>N109*VLOOKUP('Données projet'!$B$9,Paramètres!$A$1:$I$89,3,0)*VLOOKUP('Données projet'!$B$9,Paramètres!$A$1:$I$89,5,0)</f>
        <v>190.00799999999987</v>
      </c>
      <c r="P109" s="14">
        <f t="shared" si="87"/>
        <v>47.541721533308163</v>
      </c>
      <c r="Q109" s="22">
        <f t="shared" si="107"/>
        <v>413.73243167051146</v>
      </c>
      <c r="R109" s="62">
        <f t="shared" si="55"/>
        <v>707.06576500384472</v>
      </c>
      <c r="S109" s="62">
        <f ca="1">AVERAGE(OFFSET($R$3,0,0,'Données projet'!$E$9+1,1))-AVERAGE(OFFSET($H$3,0,0,'Données projet'!$E$9+1,1))</f>
        <v>281.409397347842</v>
      </c>
      <c r="T109" s="62">
        <f t="shared" si="88"/>
        <v>146.70159365068315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209.99999999999986</v>
      </c>
      <c r="AJ109" s="14">
        <f>AI109*VLOOKUP('Données projet'!$B$10,Paramètres!$A$1:$I$89,3,0)*VLOOKUP('Données projet'!$B$10,Paramètres!$A$1:$I$89,5,0)</f>
        <v>212.93999999999988</v>
      </c>
      <c r="AK109" s="14">
        <f t="shared" si="89"/>
        <v>52.577528895212815</v>
      </c>
      <c r="AL109" s="22">
        <f t="shared" si="58"/>
        <v>462.44302949249544</v>
      </c>
      <c r="AM109" s="62">
        <f t="shared" si="59"/>
        <v>755.77636282582876</v>
      </c>
      <c r="AN109" s="62">
        <f ca="1">AVERAGE(OFFSET($AM$3,0,0,'Données projet'!$E$10+1,1))-AVERAGE(OFFSET($H$3,0,0,'Données projet'!$E$10+1,1))</f>
        <v>310.75846525561843</v>
      </c>
      <c r="AO109" s="62">
        <f t="shared" si="90"/>
        <v>159.6134369231965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</v>
      </c>
      <c r="BD109" s="13">
        <f>IF('Données projet'!$A$88&gt;35,BD108+BC109-BL108,IF(A109&lt;'Données projet'!$A$88,$BA$205^A109,IF(A109='Données projet'!$A$88,'Données projet'!$B$88,BD108+BC109-BL108)))</f>
        <v>218.99999999999997</v>
      </c>
      <c r="BE109" s="14">
        <f>BD109*VLOOKUP('Données projet'!$B$11,Paramètres!$A$1:$I$89,3,0)*VLOOKUP('Données projet'!$B$11,Paramètres!$A$1:$I$89,5,0)</f>
        <v>187.90199999999999</v>
      </c>
      <c r="BF109" s="14">
        <f t="shared" si="91"/>
        <v>47.075815521257816</v>
      </c>
      <c r="BG109" s="22">
        <f t="shared" si="61"/>
        <v>409.25302869952401</v>
      </c>
      <c r="BH109" s="62">
        <f t="shared" si="62"/>
        <v>702.58636203285732</v>
      </c>
      <c r="BI109" s="62">
        <f ca="1">AVERAGE(OFFSET($BH$3,0,0,'Données projet'!$E$11+1,1))-AVERAGE(OFFSET($H$3,0,0,'Données projet'!$E$11+1,1))</f>
        <v>260.42009273498576</v>
      </c>
      <c r="BJ109" s="62">
        <f t="shared" si="92"/>
        <v>87.994087874724983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3</v>
      </c>
      <c r="BY109" s="13">
        <f>IF('Données projet'!$A$114&gt;35,BY108+BX109-CG108,IF(A109&lt;'Données projet'!$A$114,$BV$205^A109,IF(A109='Données projet'!$A$114,'Données projet'!$B$114,BY108+BX109-CG108)))</f>
        <v>209.99999999999986</v>
      </c>
      <c r="BZ109" s="14">
        <f>BY109*VLOOKUP('Données projet'!$B$12,Paramètres!$A$1:$I$89,3,0)*VLOOKUP('Données projet'!$B$12,Paramètres!$A$1:$I$89,5,0)</f>
        <v>203.11199999999985</v>
      </c>
      <c r="CA109" s="14">
        <f t="shared" si="93"/>
        <v>50.427475336015782</v>
      </c>
      <c r="CB109" s="22">
        <f t="shared" si="64"/>
        <v>441.58125287689387</v>
      </c>
      <c r="CC109" s="62">
        <f t="shared" si="65"/>
        <v>734.91458621022718</v>
      </c>
      <c r="CD109" s="62">
        <f ca="1">AVERAGE(OFFSET($CC$3,0,0,'Données projet'!$E$12+1,1))-AVERAGE(OFFSET($H$3,0,0,'Données projet'!$E$12+1,1))</f>
        <v>298.18906674058809</v>
      </c>
      <c r="CE109" s="62">
        <f t="shared" si="94"/>
        <v>154.08406475869634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3</v>
      </c>
      <c r="N110" s="14">
        <f>IF('Données projet'!$A$36&gt;35,N109+M110-V109,IF(A110&lt;'Données projet'!$A$36,$K$205^A110,IF(A110='Données projet'!$A$36,'Données projet'!$B$36,N109+M110-V109)))</f>
        <v>212.99999999999986</v>
      </c>
      <c r="O110" s="14">
        <f>N110*VLOOKUP('Données projet'!$B$9,Paramètres!$A$1:$I$89,3,0)*VLOOKUP('Données projet'!$B$9,Paramètres!$A$1:$I$89,5,0)</f>
        <v>192.72239999999985</v>
      </c>
      <c r="P110" s="14">
        <f t="shared" si="87"/>
        <v>48.141337574630832</v>
      </c>
      <c r="Q110" s="22">
        <f t="shared" si="107"/>
        <v>419.50434294248174</v>
      </c>
      <c r="R110" s="62">
        <f t="shared" si="55"/>
        <v>712.83767627581506</v>
      </c>
      <c r="S110" s="62">
        <f ca="1">AVERAGE(OFFSET($R$3,0,0,'Données projet'!$E$9+1,1))-AVERAGE(OFFSET($H$3,0,0,'Données projet'!$E$9+1,1))</f>
        <v>281.409397347842</v>
      </c>
      <c r="T110" s="62">
        <f t="shared" si="88"/>
        <v>146.70159365068315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212.99999999999986</v>
      </c>
      <c r="AJ110" s="14">
        <f>AI110*VLOOKUP('Données projet'!$B$10,Paramètres!$A$1:$I$89,3,0)*VLOOKUP('Données projet'!$B$10,Paramètres!$A$1:$I$89,5,0)</f>
        <v>215.98199999999986</v>
      </c>
      <c r="AK110" s="14">
        <f t="shared" si="89"/>
        <v>53.240658641504993</v>
      </c>
      <c r="AL110" s="22">
        <f t="shared" si="58"/>
        <v>468.89613046728755</v>
      </c>
      <c r="AM110" s="62">
        <f t="shared" si="59"/>
        <v>762.22946380062081</v>
      </c>
      <c r="AN110" s="62">
        <f ca="1">AVERAGE(OFFSET($AM$3,0,0,'Données projet'!$E$10+1,1))-AVERAGE(OFFSET($H$3,0,0,'Données projet'!$E$10+1,1))</f>
        <v>310.75846525561843</v>
      </c>
      <c r="AO110" s="62">
        <f t="shared" si="90"/>
        <v>159.6134369231965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</v>
      </c>
      <c r="BD110" s="13">
        <f>IF('Données projet'!$A$88&gt;35,BD109+BC110-BL109,IF(A110&lt;'Données projet'!$A$88,$BA$205^A110,IF(A110='Données projet'!$A$88,'Données projet'!$B$88,BD109+BC110-BL109)))</f>
        <v>222.99999999999997</v>
      </c>
      <c r="BE110" s="14">
        <f>BD110*VLOOKUP('Données projet'!$B$11,Paramètres!$A$1:$I$89,3,0)*VLOOKUP('Données projet'!$B$11,Paramètres!$A$1:$I$89,5,0)</f>
        <v>191.334</v>
      </c>
      <c r="BF110" s="14">
        <f t="shared" si="91"/>
        <v>47.834761109304836</v>
      </c>
      <c r="BG110" s="22">
        <f t="shared" si="61"/>
        <v>416.55225893203925</v>
      </c>
      <c r="BH110" s="62">
        <f t="shared" si="62"/>
        <v>709.88559226537257</v>
      </c>
      <c r="BI110" s="62">
        <f ca="1">AVERAGE(OFFSET($BH$3,0,0,'Données projet'!$E$11+1,1))-AVERAGE(OFFSET($H$3,0,0,'Données projet'!$E$11+1,1))</f>
        <v>260.42009273498576</v>
      </c>
      <c r="BJ110" s="62">
        <f t="shared" si="92"/>
        <v>87.994087874724983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3</v>
      </c>
      <c r="BY110" s="13">
        <f>IF('Données projet'!$A$114&gt;35,BY109+BX110-CG109,IF(A110&lt;'Données projet'!$A$114,$BV$205^A110,IF(A110='Données projet'!$A$114,'Données projet'!$B$114,BY109+BX110-CG109)))</f>
        <v>212.99999999999986</v>
      </c>
      <c r="BZ110" s="14">
        <f>BY110*VLOOKUP('Données projet'!$B$12,Paramètres!$A$1:$I$89,3,0)*VLOOKUP('Données projet'!$B$12,Paramètres!$A$1:$I$89,5,0)</f>
        <v>206.01359999999988</v>
      </c>
      <c r="CA110" s="14">
        <f t="shared" si="93"/>
        <v>51.063487709141434</v>
      </c>
      <c r="CB110" s="22">
        <f t="shared" si="64"/>
        <v>447.74259442675447</v>
      </c>
      <c r="CC110" s="62">
        <f t="shared" si="65"/>
        <v>741.07592776008778</v>
      </c>
      <c r="CD110" s="62">
        <f ca="1">AVERAGE(OFFSET($CC$3,0,0,'Données projet'!$E$12+1,1))-AVERAGE(OFFSET($H$3,0,0,'Données projet'!$E$12+1,1))</f>
        <v>298.18906674058809</v>
      </c>
      <c r="CE110" s="62">
        <f t="shared" si="94"/>
        <v>154.08406475869634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3</v>
      </c>
      <c r="N111" s="14">
        <f>IF('Données projet'!$A$36&gt;35,N110+M111-V110,IF(A111&lt;'Données projet'!$A$36,$K$205^A111,IF(A111='Données projet'!$A$36,'Données projet'!$B$36,N110+M111-V110)))</f>
        <v>215.99999999999986</v>
      </c>
      <c r="O111" s="14">
        <f>N111*VLOOKUP('Données projet'!$B$9,Paramètres!$A$1:$I$89,3,0)*VLOOKUP('Données projet'!$B$9,Paramètres!$A$1:$I$89,5,0)</f>
        <v>195.43679999999986</v>
      </c>
      <c r="P111" s="14">
        <f t="shared" si="87"/>
        <v>48.739971354487849</v>
      </c>
      <c r="Q111" s="22">
        <f t="shared" si="107"/>
        <v>425.27454344239936</v>
      </c>
      <c r="R111" s="62">
        <f t="shared" si="55"/>
        <v>718.60787677573262</v>
      </c>
      <c r="S111" s="62">
        <f ca="1">AVERAGE(OFFSET($R$3,0,0,'Données projet'!$E$9+1,1))-AVERAGE(OFFSET($H$3,0,0,'Données projet'!$E$9+1,1))</f>
        <v>281.409397347842</v>
      </c>
      <c r="T111" s="62">
        <f t="shared" si="88"/>
        <v>146.70159365068315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215.99999999999986</v>
      </c>
      <c r="AJ111" s="14">
        <f>AI111*VLOOKUP('Données projet'!$B$10,Paramètres!$A$1:$I$89,3,0)*VLOOKUP('Données projet'!$B$10,Paramètres!$A$1:$I$89,5,0)</f>
        <v>219.02399999999989</v>
      </c>
      <c r="AK111" s="14">
        <f t="shared" si="89"/>
        <v>53.902702081308306</v>
      </c>
      <c r="AL111" s="22">
        <f t="shared" si="58"/>
        <v>475.34733945827838</v>
      </c>
      <c r="AM111" s="62">
        <f t="shared" si="59"/>
        <v>768.68067279161164</v>
      </c>
      <c r="AN111" s="62">
        <f ca="1">AVERAGE(OFFSET($AM$3,0,0,'Données projet'!$E$10+1,1))-AVERAGE(OFFSET($H$3,0,0,'Données projet'!$E$10+1,1))</f>
        <v>310.75846525561843</v>
      </c>
      <c r="AO111" s="62">
        <f t="shared" si="90"/>
        <v>159.6134369231965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</v>
      </c>
      <c r="BD111" s="13">
        <f>IF('Données projet'!$A$88&gt;35,BD110+BC111-BL110,IF(A111&lt;'Données projet'!$A$88,$BA$205^A111,IF(A111='Données projet'!$A$88,'Données projet'!$B$88,BD110+BC111-BL110)))</f>
        <v>226.99999999999997</v>
      </c>
      <c r="BE111" s="14">
        <f>BD111*VLOOKUP('Données projet'!$B$11,Paramètres!$A$1:$I$89,3,0)*VLOOKUP('Données projet'!$B$11,Paramètres!$A$1:$I$89,5,0)</f>
        <v>194.76599999999999</v>
      </c>
      <c r="BF111" s="14">
        <f t="shared" si="91"/>
        <v>48.592123663984928</v>
      </c>
      <c r="BG111" s="22">
        <f t="shared" si="61"/>
        <v>423.84873204810702</v>
      </c>
      <c r="BH111" s="62">
        <f t="shared" si="62"/>
        <v>717.18206538144034</v>
      </c>
      <c r="BI111" s="62">
        <f ca="1">AVERAGE(OFFSET($BH$3,0,0,'Données projet'!$E$11+1,1))-AVERAGE(OFFSET($H$3,0,0,'Données projet'!$E$11+1,1))</f>
        <v>260.42009273498576</v>
      </c>
      <c r="BJ111" s="62">
        <f t="shared" si="92"/>
        <v>87.994087874724983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3</v>
      </c>
      <c r="BY111" s="13">
        <f>IF('Données projet'!$A$114&gt;35,BY110+BX111-CG110,IF(A111&lt;'Données projet'!$A$114,$BV$205^A111,IF(A111='Données projet'!$A$114,'Données projet'!$B$114,BY110+BX111-CG110)))</f>
        <v>215.99999999999986</v>
      </c>
      <c r="BZ111" s="14">
        <f>BY111*VLOOKUP('Données projet'!$B$12,Paramètres!$A$1:$I$89,3,0)*VLOOKUP('Données projet'!$B$12,Paramètres!$A$1:$I$89,5,0)</f>
        <v>208.91519999999986</v>
      </c>
      <c r="CA111" s="14">
        <f t="shared" si="93"/>
        <v>51.698458198123326</v>
      </c>
      <c r="CB111" s="22">
        <f t="shared" si="64"/>
        <v>453.90212136173113</v>
      </c>
      <c r="CC111" s="62">
        <f t="shared" si="65"/>
        <v>747.23545469506439</v>
      </c>
      <c r="CD111" s="62">
        <f ca="1">AVERAGE(OFFSET($CC$3,0,0,'Données projet'!$E$12+1,1))-AVERAGE(OFFSET($H$3,0,0,'Données projet'!$E$12+1,1))</f>
        <v>298.18906674058809</v>
      </c>
      <c r="CE111" s="62">
        <f t="shared" si="94"/>
        <v>154.08406475869634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3</v>
      </c>
      <c r="N112" s="14">
        <f>IF('Données projet'!$A$36&gt;35,N111+M112-V111,IF(A112&lt;'Données projet'!$A$36,$K$205^A112,IF(A112='Données projet'!$A$36,'Données projet'!$B$36,N111+M112-V111)))</f>
        <v>218.99999999999986</v>
      </c>
      <c r="O112" s="14">
        <f>N112*VLOOKUP('Données projet'!$B$9,Paramètres!$A$1:$I$89,3,0)*VLOOKUP('Données projet'!$B$9,Paramètres!$A$1:$I$89,5,0)</f>
        <v>198.15119999999987</v>
      </c>
      <c r="P112" s="14">
        <f t="shared" si="87"/>
        <v>49.337638092068914</v>
      </c>
      <c r="Q112" s="22">
        <f t="shared" si="107"/>
        <v>431.04305967701976</v>
      </c>
      <c r="R112" s="62">
        <f t="shared" si="55"/>
        <v>724.37639301035301</v>
      </c>
      <c r="S112" s="62">
        <f ca="1">AVERAGE(OFFSET($R$3,0,0,'Données projet'!$E$9+1,1))-AVERAGE(OFFSET($H$3,0,0,'Données projet'!$E$9+1,1))</f>
        <v>281.409397347842</v>
      </c>
      <c r="T112" s="62">
        <f t="shared" si="88"/>
        <v>146.70159365068315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218.99999999999986</v>
      </c>
      <c r="AJ112" s="14">
        <f>AI112*VLOOKUP('Données projet'!$B$10,Paramètres!$A$1:$I$89,3,0)*VLOOKUP('Données projet'!$B$10,Paramètres!$A$1:$I$89,5,0)</f>
        <v>222.06599999999986</v>
      </c>
      <c r="AK112" s="14">
        <f t="shared" si="89"/>
        <v>54.563676045889295</v>
      </c>
      <c r="AL112" s="22">
        <f t="shared" si="58"/>
        <v>481.79668577992356</v>
      </c>
      <c r="AM112" s="62">
        <f t="shared" si="59"/>
        <v>775.13001911325682</v>
      </c>
      <c r="AN112" s="62">
        <f ca="1">AVERAGE(OFFSET($AM$3,0,0,'Données projet'!$E$10+1,1))-AVERAGE(OFFSET($H$3,0,0,'Données projet'!$E$10+1,1))</f>
        <v>310.75846525561843</v>
      </c>
      <c r="AO112" s="62">
        <f t="shared" si="90"/>
        <v>159.6134369231965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IF('Données projet'!$A$88&gt;35,BD111+BC112-BL111,IF(A112&lt;'Données projet'!$A$88,$BA$205^A112,IF(A112='Données projet'!$A$88,'Données projet'!$B$88,BD111+BC112-BL111)))</f>
        <v>230.99999999999997</v>
      </c>
      <c r="BE112" s="14">
        <f>BD112*VLOOKUP('Données projet'!$B$11,Paramètres!$A$1:$I$89,3,0)*VLOOKUP('Données projet'!$B$11,Paramètres!$A$1:$I$89,5,0)</f>
        <v>198.19800000000001</v>
      </c>
      <c r="BF112" s="14">
        <f t="shared" si="91"/>
        <v>49.347934298451406</v>
      </c>
      <c r="BG112" s="22">
        <f t="shared" si="61"/>
        <v>431.14250223646951</v>
      </c>
      <c r="BH112" s="62">
        <f t="shared" si="62"/>
        <v>724.47583556980283</v>
      </c>
      <c r="BI112" s="62">
        <f ca="1">AVERAGE(OFFSET($BH$3,0,0,'Données projet'!$E$11+1,1))-AVERAGE(OFFSET($H$3,0,0,'Données projet'!$E$11+1,1))</f>
        <v>260.42009273498576</v>
      </c>
      <c r="BJ112" s="62">
        <f t="shared" si="92"/>
        <v>87.994087874724983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3</v>
      </c>
      <c r="BY112" s="13">
        <f>IF('Données projet'!$A$114&gt;35,BY111+BX112-CG111,IF(A112&lt;'Données projet'!$A$114,$BV$205^A112,IF(A112='Données projet'!$A$114,'Données projet'!$B$114,BY111+BX112-CG111)))</f>
        <v>218.99999999999986</v>
      </c>
      <c r="BZ112" s="14">
        <f>BY112*VLOOKUP('Données projet'!$B$12,Paramètres!$A$1:$I$89,3,0)*VLOOKUP('Données projet'!$B$12,Paramètres!$A$1:$I$89,5,0)</f>
        <v>211.81679999999989</v>
      </c>
      <c r="CA112" s="14">
        <f t="shared" si="93"/>
        <v>52.332402945946782</v>
      </c>
      <c r="CB112" s="22">
        <f t="shared" si="64"/>
        <v>460.05986179752381</v>
      </c>
      <c r="CC112" s="62">
        <f t="shared" si="65"/>
        <v>753.39319513085707</v>
      </c>
      <c r="CD112" s="62">
        <f ca="1">AVERAGE(OFFSET($CC$3,0,0,'Données projet'!$E$12+1,1))-AVERAGE(OFFSET($H$3,0,0,'Données projet'!$E$12+1,1))</f>
        <v>298.18906674058809</v>
      </c>
      <c r="CE112" s="62">
        <f t="shared" si="94"/>
        <v>154.08406475869634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222</v>
      </c>
      <c r="L113" s="13">
        <f>VLOOKUP(A113,'Données projet'!$A$35:$I$55,9,0)</f>
        <v>3</v>
      </c>
      <c r="M113" s="13">
        <f t="array" ref="M113">INDEX(L:L,MIN(IF(ISNUMBER(L113:L309),ROW(L113:L309),"")))</f>
        <v>3</v>
      </c>
      <c r="N113" s="14">
        <f>IF('Données projet'!$A$36&gt;35,N112+M113-V112,IF(A113&lt;'Données projet'!$A$36,$K$205^A113,IF(A113='Données projet'!$A$36,'Données projet'!$B$36,N112+M113-V112)))</f>
        <v>221.99999999999986</v>
      </c>
      <c r="O113" s="14">
        <f>N113*VLOOKUP('Données projet'!$B$9,Paramètres!$A$1:$I$89,3,0)*VLOOKUP('Données projet'!$B$9,Paramètres!$A$1:$I$89,5,0)</f>
        <v>200.86559999999986</v>
      </c>
      <c r="P113" s="14">
        <f t="shared" si="87"/>
        <v>49.934352565642911</v>
      </c>
      <c r="Q113" s="22">
        <f t="shared" si="107"/>
        <v>436.8099173851611</v>
      </c>
      <c r="R113" s="62">
        <f t="shared" si="55"/>
        <v>730.14325071849441</v>
      </c>
      <c r="S113" s="62">
        <f ca="1">AVERAGE(OFFSET($R$3,0,0,'Données projet'!$E$9+1,1))-AVERAGE(OFFSET($H$3,0,0,'Données projet'!$E$9+1,1))</f>
        <v>281.409397347842</v>
      </c>
      <c r="T113" s="62">
        <f t="shared" si="88"/>
        <v>146.70159365068315</v>
      </c>
      <c r="U113" s="16">
        <f>IF(ISNA(VLOOKUP(A113,'Données projet'!$A$35:$I$55,3,0)),0,VLOOKUP(A113,'Données projet'!$A$35:$I$55,3,0))</f>
        <v>18</v>
      </c>
      <c r="V113" s="16">
        <f>IF(ISNA(VLOOKUP(A113,'Données projet'!$A$35:$I$55,4,0)),0,VLOOKUP(A113,'Données projet'!$A$35:$I$55,4,0))</f>
        <v>13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222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221.99999999999986</v>
      </c>
      <c r="AJ113" s="14">
        <f>AI113*VLOOKUP('Données projet'!$B$10,Paramètres!$A$1:$I$89,3,0)*VLOOKUP('Données projet'!$B$10,Paramètres!$A$1:$I$89,5,0)</f>
        <v>225.10799999999989</v>
      </c>
      <c r="AK113" s="14">
        <f t="shared" si="89"/>
        <v>55.223596878889587</v>
      </c>
      <c r="AL113" s="22">
        <f t="shared" si="58"/>
        <v>488.24419789739909</v>
      </c>
      <c r="AM113" s="62">
        <f t="shared" si="59"/>
        <v>781.57753123073235</v>
      </c>
      <c r="AN113" s="62">
        <f ca="1">AVERAGE(OFFSET($AM$3,0,0,'Données projet'!$E$10+1,1))-AVERAGE(OFFSET($H$3,0,0,'Données projet'!$E$10+1,1))</f>
        <v>310.75846525561843</v>
      </c>
      <c r="AO113" s="62">
        <f t="shared" si="90"/>
        <v>159.6134369231965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235</v>
      </c>
      <c r="BB113" s="13">
        <f>VLOOKUP(A113,'Données projet'!$A$87:$I$107,9,0)</f>
        <v>4</v>
      </c>
      <c r="BC113" s="13">
        <f t="array" ref="BC113">INDEX(BB:BB,MIN(IF(ISNUMBER(BB113:BB309),ROW(BB113:BB309),"")))</f>
        <v>4</v>
      </c>
      <c r="BD113" s="13">
        <f>IF('Données projet'!$A$88&gt;35,BD112+BC113-BL112,IF(A113&lt;'Données projet'!$A$88,$BA$205^A113,IF(A113='Données projet'!$A$88,'Données projet'!$B$88,BD112+BC113-BL112)))</f>
        <v>234.99999999999997</v>
      </c>
      <c r="BE113" s="14">
        <f>BD113*VLOOKUP('Données projet'!$B$11,Paramètres!$A$1:$I$89,3,0)*VLOOKUP('Données projet'!$B$11,Paramètres!$A$1:$I$89,5,0)</f>
        <v>201.63</v>
      </c>
      <c r="BF113" s="14">
        <f t="shared" si="91"/>
        <v>50.102222986612546</v>
      </c>
      <c r="BG113" s="22">
        <f t="shared" si="61"/>
        <v>438.43362170168348</v>
      </c>
      <c r="BH113" s="62">
        <f t="shared" si="62"/>
        <v>731.76695503501674</v>
      </c>
      <c r="BI113" s="62">
        <f ca="1">AVERAGE(OFFSET($BH$3,0,0,'Données projet'!$E$11+1,1))-AVERAGE(OFFSET($H$3,0,0,'Données projet'!$E$11+1,1))</f>
        <v>260.42009273498576</v>
      </c>
      <c r="BJ113" s="62">
        <f t="shared" si="92"/>
        <v>87.994087874724983</v>
      </c>
      <c r="BK113" s="16">
        <f>IF(ISNA(VLOOKUP(A113,'Données projet'!$A$87:$I$107,3,0)),0,VLOOKUP(A113,'Données projet'!$A$87:$I$107,3,0))</f>
        <v>17</v>
      </c>
      <c r="BL113" s="16">
        <f>IF(ISNA(VLOOKUP(A113,'Données projet'!$A$87:$I$107,4,0)),0,VLOOKUP(A113,'Données projet'!$A$87:$I$107,4,0))</f>
        <v>13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222</v>
      </c>
      <c r="BW113" s="13">
        <f>VLOOKUP(A113,'Données projet'!$A$113:$I$133,9,0)</f>
        <v>3</v>
      </c>
      <c r="BX113" s="13">
        <f t="array" ref="BX113">INDEX(BW:BW,MIN(IF(ISNUMBER(BW113:BW309),ROW(BW113:BW309),"")))</f>
        <v>3</v>
      </c>
      <c r="BY113" s="13">
        <f>IF('Données projet'!$A$114&gt;35,BY112+BX113-CG112,IF(A113&lt;'Données projet'!$A$114,$BV$205^A113,IF(A113='Données projet'!$A$114,'Données projet'!$B$114,BY112+BX113-CG112)))</f>
        <v>221.99999999999986</v>
      </c>
      <c r="BZ113" s="14">
        <f>BY113*VLOOKUP('Données projet'!$B$12,Paramètres!$A$1:$I$89,3,0)*VLOOKUP('Données projet'!$B$12,Paramètres!$A$1:$I$89,5,0)</f>
        <v>214.71839999999986</v>
      </c>
      <c r="CA113" s="14">
        <f t="shared" si="93"/>
        <v>52.965337627912696</v>
      </c>
      <c r="CB113" s="22">
        <f t="shared" si="64"/>
        <v>466.21584303528101</v>
      </c>
      <c r="CC113" s="62">
        <f t="shared" si="65"/>
        <v>759.54917636861433</v>
      </c>
      <c r="CD113" s="62">
        <f ca="1">AVERAGE(OFFSET($CC$3,0,0,'Données projet'!$E$12+1,1))-AVERAGE(OFFSET($H$3,0,0,'Données projet'!$E$12+1,1))</f>
        <v>298.18906674058809</v>
      </c>
      <c r="CE113" s="62">
        <f t="shared" si="94"/>
        <v>154.08406475869634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13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2.8</v>
      </c>
      <c r="N114" s="14">
        <f>IF('Données projet'!$A$36&gt;35,N113+M114-V113,IF(A114&lt;'Données projet'!$A$36,$K$205^A114,IF(A114='Données projet'!$A$36,'Données projet'!$B$36,N113+M114-V113)))</f>
        <v>211.79999999999987</v>
      </c>
      <c r="O114" s="14">
        <f>N114*VLOOKUP('Données projet'!$B$9,Paramètres!$A$1:$I$89,3,0)*VLOOKUP('Données projet'!$B$9,Paramètres!$A$1:$I$89,5,0)</f>
        <v>191.63663999999986</v>
      </c>
      <c r="P114" s="14">
        <f t="shared" si="87"/>
        <v>47.901609897009187</v>
      </c>
      <c r="Q114" s="22">
        <f t="shared" si="107"/>
        <v>417.19578523729075</v>
      </c>
      <c r="R114" s="62">
        <f t="shared" si="55"/>
        <v>710.52911857062406</v>
      </c>
      <c r="S114" s="62">
        <f ca="1">AVERAGE(OFFSET($R$3,0,0,'Données projet'!$E$9+1,1))-AVERAGE(OFFSET($H$3,0,0,'Données projet'!$E$9+1,1))</f>
        <v>281.409397347842</v>
      </c>
      <c r="T114" s="62">
        <f t="shared" si="88"/>
        <v>146.70159365068315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211.79999999999987</v>
      </c>
      <c r="AJ114" s="14">
        <f>AI114*VLOOKUP('Données projet'!$B$10,Paramètres!$A$1:$I$89,3,0)*VLOOKUP('Données projet'!$B$10,Paramètres!$A$1:$I$89,5,0)</f>
        <v>214.76519999999991</v>
      </c>
      <c r="AK114" s="14">
        <f t="shared" si="89"/>
        <v>52.975538059190747</v>
      </c>
      <c r="AL114" s="22">
        <f t="shared" si="58"/>
        <v>466.31511878642374</v>
      </c>
      <c r="AM114" s="62">
        <f t="shared" si="59"/>
        <v>759.64845211975705</v>
      </c>
      <c r="AN114" s="62">
        <f ca="1">AVERAGE(OFFSET($AM$3,0,0,'Données projet'!$E$10+1,1))-AVERAGE(OFFSET($H$3,0,0,'Données projet'!$E$10+1,1))</f>
        <v>310.75846525561843</v>
      </c>
      <c r="AO114" s="62">
        <f t="shared" si="90"/>
        <v>159.6134369231965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3.6</v>
      </c>
      <c r="BD114" s="13">
        <f>IF('Données projet'!$A$88&gt;35,BD113+BC114-BL113,IF(A114&lt;'Données projet'!$A$88,$BA$205^A114,IF(A114='Données projet'!$A$88,'Données projet'!$B$88,BD113+BC114-BL113)))</f>
        <v>225.59999999999997</v>
      </c>
      <c r="BE114" s="14">
        <f>BD114*VLOOKUP('Données projet'!$B$11,Paramètres!$A$1:$I$89,3,0)*VLOOKUP('Données projet'!$B$11,Paramètres!$A$1:$I$89,5,0)</f>
        <v>193.56479999999999</v>
      </c>
      <c r="BF114" s="14">
        <f t="shared" si="91"/>
        <v>48.327224868697201</v>
      </c>
      <c r="BG114" s="22">
        <f t="shared" si="61"/>
        <v>421.29527664631428</v>
      </c>
      <c r="BH114" s="62">
        <f t="shared" si="62"/>
        <v>714.62860997964754</v>
      </c>
      <c r="BI114" s="62">
        <f ca="1">AVERAGE(OFFSET($BH$3,0,0,'Données projet'!$E$11+1,1))-AVERAGE(OFFSET($H$3,0,0,'Données projet'!$E$11+1,1))</f>
        <v>260.42009273498576</v>
      </c>
      <c r="BJ114" s="62">
        <f t="shared" si="92"/>
        <v>87.994087874724983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2.8</v>
      </c>
      <c r="BY114" s="13">
        <f>IF('Données projet'!$A$114&gt;35,BY113+BX114-CG113,IF(A114&lt;'Données projet'!$A$114,$BV$205^A114,IF(A114='Données projet'!$A$114,'Données projet'!$B$114,BY113+BX114-CG113)))</f>
        <v>211.79999999999987</v>
      </c>
      <c r="BZ114" s="14">
        <f>BY114*VLOOKUP('Données projet'!$B$12,Paramètres!$A$1:$I$89,3,0)*VLOOKUP('Données projet'!$B$12,Paramètres!$A$1:$I$89,5,0)</f>
        <v>204.85295999999988</v>
      </c>
      <c r="CA114" s="14">
        <f t="shared" si="93"/>
        <v>50.809208706178609</v>
      </c>
      <c r="CB114" s="22">
        <f t="shared" si="64"/>
        <v>445.27827716326078</v>
      </c>
      <c r="CC114" s="62">
        <f t="shared" si="65"/>
        <v>738.61161049659404</v>
      </c>
      <c r="CD114" s="62">
        <f ca="1">AVERAGE(OFFSET($CC$3,0,0,'Données projet'!$E$12+1,1))-AVERAGE(OFFSET($H$3,0,0,'Données projet'!$E$12+1,1))</f>
        <v>298.18906674058809</v>
      </c>
      <c r="CE114" s="62">
        <f t="shared" si="94"/>
        <v>154.08406475869634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2.8</v>
      </c>
      <c r="N115" s="14">
        <f>IF('Données projet'!$A$36&gt;35,N114+M115-V114,IF(A115&lt;'Données projet'!$A$36,$K$205^A115,IF(A115='Données projet'!$A$36,'Données projet'!$B$36,N114+M115-V114)))</f>
        <v>214.59999999999988</v>
      </c>
      <c r="O115" s="14">
        <f>N115*VLOOKUP('Données projet'!$B$9,Paramètres!$A$1:$I$89,3,0)*VLOOKUP('Données projet'!$B$9,Paramètres!$A$1:$I$89,5,0)</f>
        <v>194.17007999999987</v>
      </c>
      <c r="P115" s="14">
        <f t="shared" si="87"/>
        <v>48.460730182351035</v>
      </c>
      <c r="Q115" s="22">
        <f t="shared" si="107"/>
        <v>422.58199440092784</v>
      </c>
      <c r="R115" s="62">
        <f t="shared" si="55"/>
        <v>715.91532773426115</v>
      </c>
      <c r="S115" s="62">
        <f ca="1">AVERAGE(OFFSET($R$3,0,0,'Données projet'!$E$9+1,1))-AVERAGE(OFFSET($H$3,0,0,'Données projet'!$E$9+1,1))</f>
        <v>281.409397347842</v>
      </c>
      <c r="T115" s="62">
        <f t="shared" si="88"/>
        <v>146.70159365068315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214.59999999999988</v>
      </c>
      <c r="AJ115" s="14">
        <f>AI115*VLOOKUP('Données projet'!$B$10,Paramètres!$A$1:$I$89,3,0)*VLOOKUP('Données projet'!$B$10,Paramètres!$A$1:$I$89,5,0)</f>
        <v>217.60439999999988</v>
      </c>
      <c r="AK115" s="14">
        <f t="shared" si="89"/>
        <v>53.593882578706356</v>
      </c>
      <c r="AL115" s="22">
        <f t="shared" si="58"/>
        <v>472.3370088245801</v>
      </c>
      <c r="AM115" s="62">
        <f t="shared" si="59"/>
        <v>765.67034215791341</v>
      </c>
      <c r="AN115" s="62">
        <f ca="1">AVERAGE(OFFSET($AM$3,0,0,'Données projet'!$E$10+1,1))-AVERAGE(OFFSET($H$3,0,0,'Données projet'!$E$10+1,1))</f>
        <v>310.75846525561843</v>
      </c>
      <c r="AO115" s="62">
        <f t="shared" si="90"/>
        <v>159.6134369231965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3.6</v>
      </c>
      <c r="BD115" s="13">
        <f>IF('Données projet'!$A$88&gt;35,BD114+BC115-BL114,IF(A115&lt;'Données projet'!$A$88,$BA$205^A115,IF(A115='Données projet'!$A$88,'Données projet'!$B$88,BD114+BC115-BL114)))</f>
        <v>229.19999999999996</v>
      </c>
      <c r="BE115" s="14">
        <f>BD115*VLOOKUP('Données projet'!$B$11,Paramètres!$A$1:$I$89,3,0)*VLOOKUP('Données projet'!$B$11,Paramètres!$A$1:$I$89,5,0)</f>
        <v>196.65359999999998</v>
      </c>
      <c r="BF115" s="14">
        <f t="shared" si="91"/>
        <v>49.008009620941195</v>
      </c>
      <c r="BG115" s="22">
        <f t="shared" si="61"/>
        <v>427.86063675647256</v>
      </c>
      <c r="BH115" s="62">
        <f t="shared" si="62"/>
        <v>721.19397008980582</v>
      </c>
      <c r="BI115" s="62">
        <f ca="1">AVERAGE(OFFSET($BH$3,0,0,'Données projet'!$E$11+1,1))-AVERAGE(OFFSET($H$3,0,0,'Données projet'!$E$11+1,1))</f>
        <v>260.42009273498576</v>
      </c>
      <c r="BJ115" s="62">
        <f t="shared" si="92"/>
        <v>87.994087874724983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2.8</v>
      </c>
      <c r="BY115" s="13">
        <f>IF('Données projet'!$A$114&gt;35,BY114+BX115-CG114,IF(A115&lt;'Données projet'!$A$114,$BV$205^A115,IF(A115='Données projet'!$A$114,'Données projet'!$B$114,BY114+BX115-CG114)))</f>
        <v>214.59999999999988</v>
      </c>
      <c r="BZ115" s="14">
        <f>BY115*VLOOKUP('Données projet'!$B$12,Paramètres!$A$1:$I$89,3,0)*VLOOKUP('Données projet'!$B$12,Paramètres!$A$1:$I$89,5,0)</f>
        <v>207.5611199999999</v>
      </c>
      <c r="CA115" s="14">
        <f t="shared" si="93"/>
        <v>51.40226725537709</v>
      </c>
      <c r="CB115" s="22">
        <f t="shared" si="64"/>
        <v>451.02789946978152</v>
      </c>
      <c r="CC115" s="62">
        <f t="shared" si="65"/>
        <v>744.36123280311483</v>
      </c>
      <c r="CD115" s="62">
        <f ca="1">AVERAGE(OFFSET($CC$3,0,0,'Données projet'!$E$12+1,1))-AVERAGE(OFFSET($H$3,0,0,'Données projet'!$E$12+1,1))</f>
        <v>298.18906674058809</v>
      </c>
      <c r="CE115" s="62">
        <f t="shared" si="94"/>
        <v>154.08406475869634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2.8</v>
      </c>
      <c r="N116" s="14">
        <f>IF('Données projet'!$A$36&gt;35,N115+M116-V115,IF(A116&lt;'Données projet'!$A$36,$K$205^A116,IF(A116='Données projet'!$A$36,'Données projet'!$B$36,N115+M116-V115)))</f>
        <v>217.39999999999989</v>
      </c>
      <c r="O116" s="14">
        <f>N116*VLOOKUP('Données projet'!$B$9,Paramètres!$A$1:$I$89,3,0)*VLOOKUP('Données projet'!$B$9,Paramètres!$A$1:$I$89,5,0)</f>
        <v>196.70351999999988</v>
      </c>
      <c r="P116" s="14">
        <f t="shared" si="87"/>
        <v>49.019001932564066</v>
      </c>
      <c r="Q116" s="22">
        <f t="shared" si="107"/>
        <v>427.96672569921549</v>
      </c>
      <c r="R116" s="62">
        <f t="shared" si="55"/>
        <v>721.3000590325488</v>
      </c>
      <c r="S116" s="62">
        <f ca="1">AVERAGE(OFFSET($R$3,0,0,'Données projet'!$E$9+1,1))-AVERAGE(OFFSET($H$3,0,0,'Données projet'!$E$9+1,1))</f>
        <v>281.409397347842</v>
      </c>
      <c r="T116" s="62">
        <f t="shared" si="88"/>
        <v>146.70159365068315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217.39999999999989</v>
      </c>
      <c r="AJ116" s="14">
        <f>AI116*VLOOKUP('Données projet'!$B$10,Paramètres!$A$1:$I$89,3,0)*VLOOKUP('Données projet'!$B$10,Paramètres!$A$1:$I$89,5,0)</f>
        <v>220.44359999999992</v>
      </c>
      <c r="AK116" s="14">
        <f t="shared" si="89"/>
        <v>54.211288682893063</v>
      </c>
      <c r="AL116" s="22">
        <f t="shared" si="58"/>
        <v>478.35726445603859</v>
      </c>
      <c r="AM116" s="62">
        <f t="shared" si="59"/>
        <v>771.69059778937185</v>
      </c>
      <c r="AN116" s="62">
        <f ca="1">AVERAGE(OFFSET($AM$3,0,0,'Données projet'!$E$10+1,1))-AVERAGE(OFFSET($H$3,0,0,'Données projet'!$E$10+1,1))</f>
        <v>310.75846525561843</v>
      </c>
      <c r="AO116" s="62">
        <f t="shared" si="90"/>
        <v>159.6134369231965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3.6</v>
      </c>
      <c r="BD116" s="13">
        <f>IF('Données projet'!$A$88&gt;35,BD115+BC116-BL115,IF(A116&lt;'Données projet'!$A$88,$BA$205^A116,IF(A116='Données projet'!$A$88,'Données projet'!$B$88,BD115+BC116-BL115)))</f>
        <v>232.79999999999995</v>
      </c>
      <c r="BE116" s="14">
        <f>BD116*VLOOKUP('Données projet'!$B$11,Paramètres!$A$1:$I$89,3,0)*VLOOKUP('Données projet'!$B$11,Paramètres!$A$1:$I$89,5,0)</f>
        <v>199.7424</v>
      </c>
      <c r="BF116" s="14">
        <f t="shared" si="91"/>
        <v>49.687550796346812</v>
      </c>
      <c r="BG116" s="22">
        <f t="shared" si="61"/>
        <v>434.42383097030398</v>
      </c>
      <c r="BH116" s="62">
        <f t="shared" si="62"/>
        <v>727.7571643036373</v>
      </c>
      <c r="BI116" s="62">
        <f ca="1">AVERAGE(OFFSET($BH$3,0,0,'Données projet'!$E$11+1,1))-AVERAGE(OFFSET($H$3,0,0,'Données projet'!$E$11+1,1))</f>
        <v>260.42009273498576</v>
      </c>
      <c r="BJ116" s="62">
        <f t="shared" si="92"/>
        <v>87.994087874724983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2.8</v>
      </c>
      <c r="BY116" s="13">
        <f>IF('Données projet'!$A$114&gt;35,BY115+BX116-CG115,IF(A116&lt;'Données projet'!$A$114,$BV$205^A116,IF(A116='Données projet'!$A$114,'Données projet'!$B$114,BY115+BX116-CG115)))</f>
        <v>217.39999999999989</v>
      </c>
      <c r="BZ116" s="14">
        <f>BY116*VLOOKUP('Données projet'!$B$12,Paramètres!$A$1:$I$89,3,0)*VLOOKUP('Données projet'!$B$12,Paramètres!$A$1:$I$89,5,0)</f>
        <v>210.2692799999999</v>
      </c>
      <c r="CA116" s="14">
        <f t="shared" si="93"/>
        <v>51.994425763876635</v>
      </c>
      <c r="CB116" s="22">
        <f t="shared" si="64"/>
        <v>456.77595420541826</v>
      </c>
      <c r="CC116" s="62">
        <f t="shared" si="65"/>
        <v>750.10928753875157</v>
      </c>
      <c r="CD116" s="62">
        <f ca="1">AVERAGE(OFFSET($CC$3,0,0,'Données projet'!$E$12+1,1))-AVERAGE(OFFSET($H$3,0,0,'Données projet'!$E$12+1,1))</f>
        <v>298.18906674058809</v>
      </c>
      <c r="CE116" s="62">
        <f t="shared" si="94"/>
        <v>154.08406475869634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2.8</v>
      </c>
      <c r="N117" s="14">
        <f>IF('Données projet'!$A$36&gt;35,N116+M117-V116,IF(A117&lt;'Données projet'!$A$36,$K$205^A117,IF(A117='Données projet'!$A$36,'Données projet'!$B$36,N116+M117-V116)))</f>
        <v>220.1999999999999</v>
      </c>
      <c r="O117" s="14">
        <f>N117*VLOOKUP('Données projet'!$B$9,Paramètres!$A$1:$I$89,3,0)*VLOOKUP('Données projet'!$B$9,Paramètres!$A$1:$I$89,5,0)</f>
        <v>199.2369599999999</v>
      </c>
      <c r="P117" s="14">
        <f t="shared" si="87"/>
        <v>49.576437339980899</v>
      </c>
      <c r="Q117" s="22">
        <f t="shared" si="107"/>
        <v>433.35000036713313</v>
      </c>
      <c r="R117" s="62">
        <f t="shared" si="55"/>
        <v>726.68333370046639</v>
      </c>
      <c r="S117" s="62">
        <f ca="1">AVERAGE(OFFSET($R$3,0,0,'Données projet'!$E$9+1,1))-AVERAGE(OFFSET($H$3,0,0,'Données projet'!$E$9+1,1))</f>
        <v>281.409397347842</v>
      </c>
      <c r="T117" s="62">
        <f t="shared" si="88"/>
        <v>146.70159365068315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220.1999999999999</v>
      </c>
      <c r="AJ117" s="14">
        <f>AI117*VLOOKUP('Données projet'!$B$10,Paramètres!$A$1:$I$89,3,0)*VLOOKUP('Données projet'!$B$10,Paramètres!$A$1:$I$89,5,0)</f>
        <v>223.28279999999992</v>
      </c>
      <c r="AK117" s="14">
        <f t="shared" si="89"/>
        <v>54.82776985554348</v>
      </c>
      <c r="AL117" s="22">
        <f t="shared" si="58"/>
        <v>484.37590916507139</v>
      </c>
      <c r="AM117" s="62">
        <f t="shared" si="59"/>
        <v>777.70924249840471</v>
      </c>
      <c r="AN117" s="62">
        <f ca="1">AVERAGE(OFFSET($AM$3,0,0,'Données projet'!$E$10+1,1))-AVERAGE(OFFSET($H$3,0,0,'Données projet'!$E$10+1,1))</f>
        <v>310.75846525561843</v>
      </c>
      <c r="AO117" s="62">
        <f t="shared" si="90"/>
        <v>159.6134369231965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3.6</v>
      </c>
      <c r="BD117" s="13">
        <f>IF('Données projet'!$A$88&gt;35,BD116+BC117-BL116,IF(A117&lt;'Données projet'!$A$88,$BA$205^A117,IF(A117='Données projet'!$A$88,'Données projet'!$B$88,BD116+BC117-BL116)))</f>
        <v>236.39999999999995</v>
      </c>
      <c r="BE117" s="14">
        <f>BD117*VLOOKUP('Données projet'!$B$11,Paramètres!$A$1:$I$89,3,0)*VLOOKUP('Données projet'!$B$11,Paramètres!$A$1:$I$89,5,0)</f>
        <v>202.83119999999997</v>
      </c>
      <c r="BF117" s="14">
        <f t="shared" si="91"/>
        <v>50.365869846333389</v>
      </c>
      <c r="BG117" s="22">
        <f t="shared" si="61"/>
        <v>440.98489664903059</v>
      </c>
      <c r="BH117" s="62">
        <f t="shared" si="62"/>
        <v>734.31822998236385</v>
      </c>
      <c r="BI117" s="62">
        <f ca="1">AVERAGE(OFFSET($BH$3,0,0,'Données projet'!$E$11+1,1))-AVERAGE(OFFSET($H$3,0,0,'Données projet'!$E$11+1,1))</f>
        <v>260.42009273498576</v>
      </c>
      <c r="BJ117" s="62">
        <f t="shared" si="92"/>
        <v>87.994087874724983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2.8</v>
      </c>
      <c r="BY117" s="13">
        <f>IF('Données projet'!$A$114&gt;35,BY116+BX117-CG116,IF(A117&lt;'Données projet'!$A$114,$BV$205^A117,IF(A117='Données projet'!$A$114,'Données projet'!$B$114,BY116+BX117-CG116)))</f>
        <v>220.1999999999999</v>
      </c>
      <c r="BZ117" s="14">
        <f>BY117*VLOOKUP('Données projet'!$B$12,Paramètres!$A$1:$I$89,3,0)*VLOOKUP('Données projet'!$B$12,Paramètres!$A$1:$I$89,5,0)</f>
        <v>212.97743999999992</v>
      </c>
      <c r="CA117" s="14">
        <f t="shared" si="93"/>
        <v>52.585697164076983</v>
      </c>
      <c r="CB117" s="22">
        <f t="shared" si="64"/>
        <v>462.52246389410061</v>
      </c>
      <c r="CC117" s="62">
        <f t="shared" si="65"/>
        <v>755.85579722743387</v>
      </c>
      <c r="CD117" s="62">
        <f ca="1">AVERAGE(OFFSET($CC$3,0,0,'Données projet'!$E$12+1,1))-AVERAGE(OFFSET($H$3,0,0,'Données projet'!$E$12+1,1))</f>
        <v>298.18906674058809</v>
      </c>
      <c r="CE117" s="62">
        <f t="shared" si="94"/>
        <v>154.08406475869634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223</v>
      </c>
      <c r="L118" s="13">
        <f>VLOOKUP(A118,'Données projet'!$A$35:$I$55,9,0)</f>
        <v>2.8</v>
      </c>
      <c r="M118" s="13">
        <f t="array" ref="M118">INDEX(L:L,MIN(IF(ISNUMBER(L118:L314),ROW(L118:L314),"")))</f>
        <v>2.8</v>
      </c>
      <c r="N118" s="14">
        <f>IF('Données projet'!$A$36&gt;35,N117+M118-V117,IF(A118&lt;'Données projet'!$A$36,$K$205^A118,IF(A118='Données projet'!$A$36,'Données projet'!$B$36,N117+M118-V117)))</f>
        <v>222.99999999999991</v>
      </c>
      <c r="O118" s="14">
        <f>N118*VLOOKUP('Données projet'!$B$9,Paramètres!$A$1:$I$89,3,0)*VLOOKUP('Données projet'!$B$9,Paramètres!$A$1:$I$89,5,0)</f>
        <v>201.77039999999991</v>
      </c>
      <c r="P118" s="14">
        <f t="shared" si="87"/>
        <v>50.133048269036053</v>
      </c>
      <c r="Q118" s="22">
        <f t="shared" si="107"/>
        <v>438.73183906857093</v>
      </c>
      <c r="R118" s="62">
        <f t="shared" si="55"/>
        <v>732.06517240190419</v>
      </c>
      <c r="S118" s="62">
        <f ca="1">AVERAGE(OFFSET($R$3,0,0,'Données projet'!$E$9+1,1))-AVERAGE(OFFSET($H$3,0,0,'Données projet'!$E$9+1,1))</f>
        <v>281.409397347842</v>
      </c>
      <c r="T118" s="62">
        <f t="shared" si="88"/>
        <v>146.70159365068315</v>
      </c>
      <c r="U118" s="16">
        <f>IF(ISNA(VLOOKUP(A118,'Données projet'!$A$35:$I$55,3,0)),0,VLOOKUP(A118,'Données projet'!$A$35:$I$55,3,0))</f>
        <v>19</v>
      </c>
      <c r="V118" s="16">
        <f>IF(ISNA(VLOOKUP(A118,'Données projet'!$A$35:$I$55,4,0)),0,VLOOKUP(A118,'Données projet'!$A$35:$I$55,4,0))</f>
        <v>13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223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222.99999999999991</v>
      </c>
      <c r="AJ118" s="14">
        <f>AI118*VLOOKUP('Données projet'!$B$10,Paramètres!$A$1:$I$89,3,0)*VLOOKUP('Données projet'!$B$10,Paramètres!$A$1:$I$89,5,0)</f>
        <v>226.12199999999996</v>
      </c>
      <c r="AK118" s="14">
        <f t="shared" si="89"/>
        <v>55.443339217820046</v>
      </c>
      <c r="AL118" s="22">
        <f t="shared" si="58"/>
        <v>490.39296580436979</v>
      </c>
      <c r="AM118" s="62">
        <f t="shared" si="59"/>
        <v>783.72629913770311</v>
      </c>
      <c r="AN118" s="62">
        <f ca="1">AVERAGE(OFFSET($AM$3,0,0,'Données projet'!$E$10+1,1))-AVERAGE(OFFSET($H$3,0,0,'Données projet'!$E$10+1,1))</f>
        <v>310.75846525561843</v>
      </c>
      <c r="AO118" s="62">
        <f t="shared" si="90"/>
        <v>159.6134369231965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240</v>
      </c>
      <c r="BB118" s="13">
        <f>VLOOKUP(A118,'Données projet'!$A$87:$I$107,9,0)</f>
        <v>3.6</v>
      </c>
      <c r="BC118" s="13">
        <f t="array" ref="BC118">INDEX(BB:BB,MIN(IF(ISNUMBER(BB118:BB314),ROW(BB118:BB314),"")))</f>
        <v>3.6</v>
      </c>
      <c r="BD118" s="13">
        <f>IF('Données projet'!$A$88&gt;35,BD117+BC118-BL117,IF(A118&lt;'Données projet'!$A$88,$BA$205^A118,IF(A118='Données projet'!$A$88,'Données projet'!$B$88,BD117+BC118-BL117)))</f>
        <v>239.99999999999994</v>
      </c>
      <c r="BE118" s="14">
        <f>BD118*VLOOKUP('Données projet'!$B$11,Paramètres!$A$1:$I$89,3,0)*VLOOKUP('Données projet'!$B$11,Paramètres!$A$1:$I$89,5,0)</f>
        <v>205.91999999999996</v>
      </c>
      <c r="BF118" s="14">
        <f t="shared" si="91"/>
        <v>51.042987531485686</v>
      </c>
      <c r="BG118" s="22">
        <f t="shared" si="61"/>
        <v>447.5438699506708</v>
      </c>
      <c r="BH118" s="62">
        <f t="shared" si="62"/>
        <v>740.87720328400405</v>
      </c>
      <c r="BI118" s="62">
        <f ca="1">AVERAGE(OFFSET($BH$3,0,0,'Données projet'!$E$11+1,1))-AVERAGE(OFFSET($H$3,0,0,'Données projet'!$E$11+1,1))</f>
        <v>260.42009273498576</v>
      </c>
      <c r="BJ118" s="62">
        <f t="shared" si="92"/>
        <v>87.994087874724983</v>
      </c>
      <c r="BK118" s="16">
        <f>IF(ISNA(VLOOKUP(A118,'Données projet'!$A$87:$I$107,3,0)),0,VLOOKUP(A118,'Données projet'!$A$87:$I$107,3,0))</f>
        <v>18</v>
      </c>
      <c r="BL118" s="16">
        <f>IF(ISNA(VLOOKUP(A118,'Données projet'!$A$87:$I$107,4,0)),0,VLOOKUP(A118,'Données projet'!$A$87:$I$107,4,0))</f>
        <v>12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223</v>
      </c>
      <c r="BW118" s="13">
        <f>VLOOKUP(A118,'Données projet'!$A$113:$I$133,9,0)</f>
        <v>2.8</v>
      </c>
      <c r="BX118" s="13">
        <f t="array" ref="BX118">INDEX(BW:BW,MIN(IF(ISNUMBER(BW118:BW314),ROW(BW118:BW314),"")))</f>
        <v>2.8</v>
      </c>
      <c r="BY118" s="13">
        <f>IF('Données projet'!$A$114&gt;35,BY117+BX118-CG117,IF(A118&lt;'Données projet'!$A$114,$BV$205^A118,IF(A118='Données projet'!$A$114,'Données projet'!$B$114,BY117+BX118-CG117)))</f>
        <v>222.99999999999991</v>
      </c>
      <c r="BZ118" s="14">
        <f>BY118*VLOOKUP('Données projet'!$B$12,Paramètres!$A$1:$I$89,3,0)*VLOOKUP('Données projet'!$B$12,Paramètres!$A$1:$I$89,5,0)</f>
        <v>215.68559999999991</v>
      </c>
      <c r="CA118" s="14">
        <f t="shared" si="93"/>
        <v>53.176094040576679</v>
      </c>
      <c r="CB118" s="22">
        <f t="shared" si="64"/>
        <v>468.26745045400418</v>
      </c>
      <c r="CC118" s="62">
        <f t="shared" si="65"/>
        <v>761.60078378733749</v>
      </c>
      <c r="CD118" s="62">
        <f ca="1">AVERAGE(OFFSET($CC$3,0,0,'Données projet'!$E$12+1,1))-AVERAGE(OFFSET($H$3,0,0,'Données projet'!$E$12+1,1))</f>
        <v>298.18906674058809</v>
      </c>
      <c r="CE118" s="62">
        <f t="shared" si="94"/>
        <v>154.08406475869634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13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2.4</v>
      </c>
      <c r="N119" s="14">
        <f>IF('Données projet'!$A$36&gt;35,N118+M119-V118,IF(A119&lt;'Données projet'!$A$36,$K$205^A119,IF(A119='Données projet'!$A$36,'Données projet'!$B$36,N118+M119-V118)))</f>
        <v>212.39999999999992</v>
      </c>
      <c r="O119" s="14">
        <f>N119*VLOOKUP('Données projet'!$B$9,Paramètres!$A$1:$I$89,3,0)*VLOOKUP('Données projet'!$B$9,Paramètres!$A$1:$I$89,5,0)</f>
        <v>192.17951999999994</v>
      </c>
      <c r="P119" s="14">
        <f t="shared" si="87"/>
        <v>48.021493442275315</v>
      </c>
      <c r="Q119" s="22">
        <f t="shared" si="107"/>
        <v>418.35009841196273</v>
      </c>
      <c r="R119" s="62">
        <f t="shared" si="55"/>
        <v>711.68343174529605</v>
      </c>
      <c r="S119" s="62">
        <f ca="1">AVERAGE(OFFSET($R$3,0,0,'Données projet'!$E$9+1,1))-AVERAGE(OFFSET($H$3,0,0,'Données projet'!$E$9+1,1))</f>
        <v>281.409397347842</v>
      </c>
      <c r="T119" s="62">
        <f t="shared" si="88"/>
        <v>146.70159365068315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</v>
      </c>
      <c r="AI119" s="14">
        <f>IF('Données projet'!$A$62&gt;35,AI118+AH119-AQ118,IF(A119&lt;'Données projet'!$A$62,$AF$205^A119,IF(A119='Données projet'!$A$62,'Données projet'!$B$62,AI118+AH119-AQ118)))</f>
        <v>212.39999999999992</v>
      </c>
      <c r="AJ119" s="14">
        <f>AI119*VLOOKUP('Données projet'!$B$10,Paramètres!$A$1:$I$89,3,0)*VLOOKUP('Données projet'!$B$10,Paramètres!$A$1:$I$89,5,0)</f>
        <v>215.37359999999993</v>
      </c>
      <c r="AK119" s="14">
        <f t="shared" si="89"/>
        <v>53.108120144188916</v>
      </c>
      <c r="AL119" s="22">
        <f t="shared" si="58"/>
        <v>467.60566258446215</v>
      </c>
      <c r="AM119" s="62">
        <f t="shared" si="59"/>
        <v>760.93899591779541</v>
      </c>
      <c r="AN119" s="62">
        <f ca="1">AVERAGE(OFFSET($AM$3,0,0,'Données projet'!$E$10+1,1))-AVERAGE(OFFSET($H$3,0,0,'Données projet'!$E$10+1,1))</f>
        <v>310.75846525561843</v>
      </c>
      <c r="AO119" s="62">
        <f t="shared" si="90"/>
        <v>159.6134369231965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3.4</v>
      </c>
      <c r="BD119" s="13">
        <f>IF('Données projet'!$A$88&gt;35,BD118+BC119-BL118,IF(A119&lt;'Données projet'!$A$88,$BA$205^A119,IF(A119='Données projet'!$A$88,'Données projet'!$B$88,BD118+BC119-BL118)))</f>
        <v>231.39999999999995</v>
      </c>
      <c r="BE119" s="14">
        <f>BD119*VLOOKUP('Données projet'!$B$11,Paramètres!$A$1:$I$89,3,0)*VLOOKUP('Données projet'!$B$11,Paramètres!$A$1:$I$89,5,0)</f>
        <v>198.54119999999998</v>
      </c>
      <c r="BF119" s="14">
        <f t="shared" si="91"/>
        <v>49.423431169818834</v>
      </c>
      <c r="BG119" s="22">
        <f t="shared" si="61"/>
        <v>431.87173262076772</v>
      </c>
      <c r="BH119" s="62">
        <f t="shared" si="62"/>
        <v>725.20506595410097</v>
      </c>
      <c r="BI119" s="62">
        <f ca="1">AVERAGE(OFFSET($BH$3,0,0,'Données projet'!$E$11+1,1))-AVERAGE(OFFSET($H$3,0,0,'Données projet'!$E$11+1,1))</f>
        <v>260.42009273498576</v>
      </c>
      <c r="BJ119" s="62">
        <f t="shared" si="92"/>
        <v>87.994087874724983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2.4</v>
      </c>
      <c r="BY119" s="13">
        <f>IF('Données projet'!$A$114&gt;35,BY118+BX119-CG118,IF(A119&lt;'Données projet'!$A$114,$BV$205^A119,IF(A119='Données projet'!$A$114,'Données projet'!$B$114,BY118+BX119-CG118)))</f>
        <v>212.39999999999992</v>
      </c>
      <c r="BZ119" s="14">
        <f>BY119*VLOOKUP('Données projet'!$B$12,Paramètres!$A$1:$I$89,3,0)*VLOOKUP('Données projet'!$B$12,Paramètres!$A$1:$I$89,5,0)</f>
        <v>205.43327999999994</v>
      </c>
      <c r="CA119" s="14">
        <f t="shared" si="93"/>
        <v>50.93636911028532</v>
      </c>
      <c r="CB119" s="22">
        <f t="shared" si="64"/>
        <v>446.51047220041346</v>
      </c>
      <c r="CC119" s="62">
        <f t="shared" si="65"/>
        <v>739.84380553374672</v>
      </c>
      <c r="CD119" s="62">
        <f ca="1">AVERAGE(OFFSET($CC$3,0,0,'Données projet'!$E$12+1,1))-AVERAGE(OFFSET($H$3,0,0,'Données projet'!$E$12+1,1))</f>
        <v>298.18906674058809</v>
      </c>
      <c r="CE119" s="62">
        <f t="shared" si="94"/>
        <v>154.08406475869634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2.4</v>
      </c>
      <c r="N120" s="14">
        <f>IF('Données projet'!$A$36&gt;35,N119+M120-V119,IF(A120&lt;'Données projet'!$A$36,$K$205^A120,IF(A120='Données projet'!$A$36,'Données projet'!$B$36,N119+M120-V119)))</f>
        <v>214.79999999999993</v>
      </c>
      <c r="O120" s="14">
        <f>N120*VLOOKUP('Données projet'!$B$9,Paramètres!$A$1:$I$89,3,0)*VLOOKUP('Données projet'!$B$9,Paramètres!$A$1:$I$89,5,0)</f>
        <v>194.35103999999993</v>
      </c>
      <c r="P120" s="14">
        <f t="shared" si="87"/>
        <v>48.500634729810159</v>
      </c>
      <c r="Q120" s="22">
        <f t="shared" si="107"/>
        <v>422.96666682108594</v>
      </c>
      <c r="R120" s="62">
        <f t="shared" si="55"/>
        <v>716.30000015441919</v>
      </c>
      <c r="S120" s="62">
        <f ca="1">AVERAGE(OFFSET($R$3,0,0,'Données projet'!$E$9+1,1))-AVERAGE(OFFSET($H$3,0,0,'Données projet'!$E$9+1,1))</f>
        <v>281.409397347842</v>
      </c>
      <c r="T120" s="62">
        <f t="shared" si="88"/>
        <v>146.70159365068315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</v>
      </c>
      <c r="AI120" s="14">
        <f>IF('Données projet'!$A$62&gt;35,AI119+AH120-AQ119,IF(A120&lt;'Données projet'!$A$62,$AF$205^A120,IF(A120='Données projet'!$A$62,'Données projet'!$B$62,AI119+AH120-AQ119)))</f>
        <v>214.79999999999993</v>
      </c>
      <c r="AJ120" s="14">
        <f>AI120*VLOOKUP('Données projet'!$B$10,Paramètres!$A$1:$I$89,3,0)*VLOOKUP('Données projet'!$B$10,Paramètres!$A$1:$I$89,5,0)</f>
        <v>217.80719999999994</v>
      </c>
      <c r="AK120" s="14">
        <f t="shared" si="89"/>
        <v>53.638013973813976</v>
      </c>
      <c r="AL120" s="22">
        <f t="shared" si="58"/>
        <v>472.76708100439259</v>
      </c>
      <c r="AM120" s="62">
        <f t="shared" si="59"/>
        <v>766.10041433772585</v>
      </c>
      <c r="AN120" s="62">
        <f ca="1">AVERAGE(OFFSET($AM$3,0,0,'Données projet'!$E$10+1,1))-AVERAGE(OFFSET($H$3,0,0,'Données projet'!$E$10+1,1))</f>
        <v>310.75846525561843</v>
      </c>
      <c r="AO120" s="62">
        <f t="shared" si="90"/>
        <v>159.6134369231965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3.4</v>
      </c>
      <c r="BD120" s="13">
        <f>IF('Données projet'!$A$88&gt;35,BD119+BC120-BL119,IF(A120&lt;'Données projet'!$A$88,$BA$205^A120,IF(A120='Données projet'!$A$88,'Données projet'!$B$88,BD119+BC120-BL119)))</f>
        <v>234.79999999999995</v>
      </c>
      <c r="BE120" s="14">
        <f>BD120*VLOOKUP('Données projet'!$B$11,Paramètres!$A$1:$I$89,3,0)*VLOOKUP('Données projet'!$B$11,Paramètres!$A$1:$I$89,5,0)</f>
        <v>201.45839999999998</v>
      </c>
      <c r="BF120" s="14">
        <f t="shared" si="91"/>
        <v>50.06454424812766</v>
      </c>
      <c r="BG120" s="22">
        <f t="shared" si="61"/>
        <v>438.06912789882227</v>
      </c>
      <c r="BH120" s="62">
        <f t="shared" si="62"/>
        <v>731.40246123215559</v>
      </c>
      <c r="BI120" s="62">
        <f ca="1">AVERAGE(OFFSET($BH$3,0,0,'Données projet'!$E$11+1,1))-AVERAGE(OFFSET($H$3,0,0,'Données projet'!$E$11+1,1))</f>
        <v>260.42009273498576</v>
      </c>
      <c r="BJ120" s="62">
        <f t="shared" si="92"/>
        <v>87.994087874724983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2.4</v>
      </c>
      <c r="BY120" s="13">
        <f>IF('Données projet'!$A$114&gt;35,BY119+BX120-CG119,IF(A120&lt;'Données projet'!$A$114,$BV$205^A120,IF(A120='Données projet'!$A$114,'Données projet'!$B$114,BY119+BX120-CG119)))</f>
        <v>214.79999999999993</v>
      </c>
      <c r="BZ120" s="14">
        <f>BY120*VLOOKUP('Données projet'!$B$12,Paramètres!$A$1:$I$89,3,0)*VLOOKUP('Données projet'!$B$12,Paramètres!$A$1:$I$89,5,0)</f>
        <v>207.75455999999994</v>
      </c>
      <c r="CA120" s="14">
        <f t="shared" si="93"/>
        <v>51.444593984782131</v>
      </c>
      <c r="CB120" s="22">
        <f t="shared" si="64"/>
        <v>451.43852652349545</v>
      </c>
      <c r="CC120" s="62">
        <f t="shared" si="65"/>
        <v>744.77185985682877</v>
      </c>
      <c r="CD120" s="62">
        <f ca="1">AVERAGE(OFFSET($CC$3,0,0,'Données projet'!$E$12+1,1))-AVERAGE(OFFSET($H$3,0,0,'Données projet'!$E$12+1,1))</f>
        <v>298.18906674058809</v>
      </c>
      <c r="CE120" s="62">
        <f t="shared" si="94"/>
        <v>154.08406475869634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2.4</v>
      </c>
      <c r="N121" s="14">
        <f>IF('Données projet'!$A$36&gt;35,N120+M121-V120,IF(A121&lt;'Données projet'!$A$36,$K$205^A121,IF(A121='Données projet'!$A$36,'Données projet'!$B$36,N120+M121-V120)))</f>
        <v>217.19999999999993</v>
      </c>
      <c r="O121" s="14">
        <f>N121*VLOOKUP('Données projet'!$B$9,Paramètres!$A$1:$I$89,3,0)*VLOOKUP('Données projet'!$B$9,Paramètres!$A$1:$I$89,5,0)</f>
        <v>196.52255999999994</v>
      </c>
      <c r="P121" s="14">
        <f t="shared" si="87"/>
        <v>48.979153257338155</v>
      </c>
      <c r="Q121" s="22">
        <f t="shared" si="107"/>
        <v>427.58215058986383</v>
      </c>
      <c r="R121" s="62">
        <f t="shared" si="55"/>
        <v>720.91548392319714</v>
      </c>
      <c r="S121" s="62">
        <f ca="1">AVERAGE(OFFSET($R$3,0,0,'Données projet'!$E$9+1,1))-AVERAGE(OFFSET($H$3,0,0,'Données projet'!$E$9+1,1))</f>
        <v>281.409397347842</v>
      </c>
      <c r="T121" s="62">
        <f t="shared" si="88"/>
        <v>146.70159365068315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</v>
      </c>
      <c r="AI121" s="14">
        <f>IF('Données projet'!$A$62&gt;35,AI120+AH121-AQ120,IF(A121&lt;'Données projet'!$A$62,$AF$205^A121,IF(A121='Données projet'!$A$62,'Données projet'!$B$62,AI120+AH121-AQ120)))</f>
        <v>217.19999999999993</v>
      </c>
      <c r="AJ121" s="14">
        <f>AI121*VLOOKUP('Données projet'!$B$10,Paramètres!$A$1:$I$89,3,0)*VLOOKUP('Données projet'!$B$10,Paramètres!$A$1:$I$89,5,0)</f>
        <v>220.24079999999992</v>
      </c>
      <c r="AK121" s="14">
        <f t="shared" si="89"/>
        <v>54.167219078226751</v>
      </c>
      <c r="AL121" s="22">
        <f t="shared" si="58"/>
        <v>477.9272998945782</v>
      </c>
      <c r="AM121" s="62">
        <f t="shared" si="59"/>
        <v>771.26063322791151</v>
      </c>
      <c r="AN121" s="62">
        <f ca="1">AVERAGE(OFFSET($AM$3,0,0,'Données projet'!$E$10+1,1))-AVERAGE(OFFSET($H$3,0,0,'Données projet'!$E$10+1,1))</f>
        <v>310.75846525561843</v>
      </c>
      <c r="AO121" s="62">
        <f t="shared" si="90"/>
        <v>159.6134369231965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3.4</v>
      </c>
      <c r="BD121" s="13">
        <f>IF('Données projet'!$A$88&gt;35,BD120+BC121-BL120,IF(A121&lt;'Données projet'!$A$88,$BA$205^A121,IF(A121='Données projet'!$A$88,'Données projet'!$B$88,BD120+BC121-BL120)))</f>
        <v>238.19999999999996</v>
      </c>
      <c r="BE121" s="14">
        <f>BD121*VLOOKUP('Données projet'!$B$11,Paramètres!$A$1:$I$89,3,0)*VLOOKUP('Données projet'!$B$11,Paramètres!$A$1:$I$89,5,0)</f>
        <v>204.37559999999999</v>
      </c>
      <c r="BF121" s="14">
        <f t="shared" si="91"/>
        <v>50.704577588066869</v>
      </c>
      <c r="BG121" s="22">
        <f t="shared" si="61"/>
        <v>444.26464263254979</v>
      </c>
      <c r="BH121" s="62">
        <f t="shared" si="62"/>
        <v>737.59797596588305</v>
      </c>
      <c r="BI121" s="62">
        <f ca="1">AVERAGE(OFFSET($BH$3,0,0,'Données projet'!$E$11+1,1))-AVERAGE(OFFSET($H$3,0,0,'Données projet'!$E$11+1,1))</f>
        <v>260.42009273498576</v>
      </c>
      <c r="BJ121" s="62">
        <f t="shared" si="92"/>
        <v>87.994087874724983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2.4</v>
      </c>
      <c r="BY121" s="13">
        <f>IF('Données projet'!$A$114&gt;35,BY120+BX121-CG120,IF(A121&lt;'Données projet'!$A$114,$BV$205^A121,IF(A121='Données projet'!$A$114,'Données projet'!$B$114,BY120+BX121-CG120)))</f>
        <v>217.19999999999993</v>
      </c>
      <c r="BZ121" s="14">
        <f>BY121*VLOOKUP('Données projet'!$B$12,Paramètres!$A$1:$I$89,3,0)*VLOOKUP('Données projet'!$B$12,Paramètres!$A$1:$I$89,5,0)</f>
        <v>210.07583999999994</v>
      </c>
      <c r="CA121" s="14">
        <f t="shared" si="93"/>
        <v>51.952158298115599</v>
      </c>
      <c r="CB121" s="22">
        <f t="shared" si="64"/>
        <v>456.3654303692179</v>
      </c>
      <c r="CC121" s="62">
        <f t="shared" si="65"/>
        <v>749.69876370255122</v>
      </c>
      <c r="CD121" s="62">
        <f ca="1">AVERAGE(OFFSET($CC$3,0,0,'Données projet'!$E$12+1,1))-AVERAGE(OFFSET($H$3,0,0,'Données projet'!$E$12+1,1))</f>
        <v>298.18906674058809</v>
      </c>
      <c r="CE121" s="62">
        <f t="shared" si="94"/>
        <v>154.08406475869634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2.4</v>
      </c>
      <c r="N122" s="14">
        <f>IF('Données projet'!$A$36&gt;35,N121+M122-V121,IF(A122&lt;'Données projet'!$A$36,$K$205^A122,IF(A122='Données projet'!$A$36,'Données projet'!$B$36,N121+M122-V121)))</f>
        <v>219.59999999999994</v>
      </c>
      <c r="O122" s="14">
        <f>N122*VLOOKUP('Données projet'!$B$9,Paramètres!$A$1:$I$89,3,0)*VLOOKUP('Données projet'!$B$9,Paramètres!$A$1:$I$89,5,0)</f>
        <v>198.69407999999993</v>
      </c>
      <c r="P122" s="14">
        <f t="shared" si="87"/>
        <v>49.457056702547348</v>
      </c>
      <c r="Q122" s="22">
        <f t="shared" si="107"/>
        <v>432.19656309026982</v>
      </c>
      <c r="R122" s="62">
        <f t="shared" si="55"/>
        <v>725.52989642360308</v>
      </c>
      <c r="S122" s="62">
        <f ca="1">AVERAGE(OFFSET($R$3,0,0,'Données projet'!$E$9+1,1))-AVERAGE(OFFSET($H$3,0,0,'Données projet'!$E$9+1,1))</f>
        <v>281.409397347842</v>
      </c>
      <c r="T122" s="62">
        <f t="shared" si="88"/>
        <v>146.70159365068315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</v>
      </c>
      <c r="AI122" s="14">
        <f>IF('Données projet'!$A$62&gt;35,AI121+AH122-AQ121,IF(A122&lt;'Données projet'!$A$62,$AF$205^A122,IF(A122='Données projet'!$A$62,'Données projet'!$B$62,AI121+AH122-AQ121)))</f>
        <v>219.59999999999994</v>
      </c>
      <c r="AJ122" s="14">
        <f>AI122*VLOOKUP('Données projet'!$B$10,Paramètres!$A$1:$I$89,3,0)*VLOOKUP('Données projet'!$B$10,Paramètres!$A$1:$I$89,5,0)</f>
        <v>222.67439999999993</v>
      </c>
      <c r="AK122" s="14">
        <f t="shared" si="89"/>
        <v>54.695743948366427</v>
      </c>
      <c r="AL122" s="22">
        <f t="shared" si="58"/>
        <v>483.08633404340475</v>
      </c>
      <c r="AM122" s="62">
        <f t="shared" si="59"/>
        <v>776.41966737673806</v>
      </c>
      <c r="AN122" s="62">
        <f ca="1">AVERAGE(OFFSET($AM$3,0,0,'Données projet'!$E$10+1,1))-AVERAGE(OFFSET($H$3,0,0,'Données projet'!$E$10+1,1))</f>
        <v>310.75846525561843</v>
      </c>
      <c r="AO122" s="62">
        <f t="shared" si="90"/>
        <v>159.6134369231965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3.4</v>
      </c>
      <c r="BD122" s="13">
        <f>IF('Données projet'!$A$88&gt;35,BD121+BC122-BL121,IF(A122&lt;'Données projet'!$A$88,$BA$205^A122,IF(A122='Données projet'!$A$88,'Données projet'!$B$88,BD121+BC122-BL121)))</f>
        <v>241.59999999999997</v>
      </c>
      <c r="BE122" s="14">
        <f>BD122*VLOOKUP('Données projet'!$B$11,Paramètres!$A$1:$I$89,3,0)*VLOOKUP('Données projet'!$B$11,Paramètres!$A$1:$I$89,5,0)</f>
        <v>207.2928</v>
      </c>
      <c r="BF122" s="14">
        <f t="shared" si="91"/>
        <v>51.343548382351813</v>
      </c>
      <c r="BG122" s="22">
        <f t="shared" si="61"/>
        <v>450.45830676592936</v>
      </c>
      <c r="BH122" s="62">
        <f t="shared" si="62"/>
        <v>743.79164009926262</v>
      </c>
      <c r="BI122" s="62">
        <f ca="1">AVERAGE(OFFSET($BH$3,0,0,'Données projet'!$E$11+1,1))-AVERAGE(OFFSET($H$3,0,0,'Données projet'!$E$11+1,1))</f>
        <v>260.42009273498576</v>
      </c>
      <c r="BJ122" s="62">
        <f t="shared" si="92"/>
        <v>87.994087874724983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2.4</v>
      </c>
      <c r="BY122" s="13">
        <f>IF('Données projet'!$A$114&gt;35,BY121+BX122-CG121,IF(A122&lt;'Données projet'!$A$114,$BV$205^A122,IF(A122='Données projet'!$A$114,'Données projet'!$B$114,BY121+BX122-CG121)))</f>
        <v>219.59999999999994</v>
      </c>
      <c r="BZ122" s="14">
        <f>BY122*VLOOKUP('Données projet'!$B$12,Paramètres!$A$1:$I$89,3,0)*VLOOKUP('Données projet'!$B$12,Paramètres!$A$1:$I$89,5,0)</f>
        <v>212.39711999999994</v>
      </c>
      <c r="CA122" s="14">
        <f t="shared" si="93"/>
        <v>52.459070194004759</v>
      </c>
      <c r="CB122" s="22">
        <f t="shared" si="64"/>
        <v>461.29119792122486</v>
      </c>
      <c r="CC122" s="62">
        <f t="shared" si="65"/>
        <v>754.62453125455818</v>
      </c>
      <c r="CD122" s="62">
        <f ca="1">AVERAGE(OFFSET($CC$3,0,0,'Données projet'!$E$12+1,1))-AVERAGE(OFFSET($H$3,0,0,'Données projet'!$E$12+1,1))</f>
        <v>298.18906674058809</v>
      </c>
      <c r="CE122" s="62">
        <f t="shared" si="94"/>
        <v>154.08406475869634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222</v>
      </c>
      <c r="L123" s="13">
        <f>VLOOKUP(A123,'Données projet'!$A$35:$I$55,9,0)</f>
        <v>2.4</v>
      </c>
      <c r="M123" s="13">
        <f t="array" ref="M123">INDEX(L:L,MIN(IF(ISNUMBER(L123:L319),ROW(L123:L319),"")))</f>
        <v>2.4</v>
      </c>
      <c r="N123" s="14">
        <f>IF('Données projet'!$A$36&gt;35,N122+M123-V122,IF(A123&lt;'Données projet'!$A$36,$K$205^A123,IF(A123='Données projet'!$A$36,'Données projet'!$B$36,N122+M123-V122)))</f>
        <v>221.99999999999994</v>
      </c>
      <c r="O123" s="14">
        <f>N123*VLOOKUP('Données projet'!$B$9,Paramètres!$A$1:$I$89,3,0)*VLOOKUP('Données projet'!$B$9,Paramètres!$A$1:$I$89,5,0)</f>
        <v>200.86559999999994</v>
      </c>
      <c r="P123" s="14">
        <f t="shared" si="87"/>
        <v>49.934352565642911</v>
      </c>
      <c r="Q123" s="22">
        <f t="shared" si="107"/>
        <v>436.80991738516127</v>
      </c>
      <c r="R123" s="62">
        <f t="shared" si="55"/>
        <v>730.14325071849453</v>
      </c>
      <c r="S123" s="62">
        <f ca="1">AVERAGE(OFFSET($R$3,0,0,'Données projet'!$E$9+1,1))-AVERAGE(OFFSET($H$3,0,0,'Données projet'!$E$9+1,1))</f>
        <v>281.409397347842</v>
      </c>
      <c r="T123" s="62">
        <f t="shared" si="88"/>
        <v>146.70159365068315</v>
      </c>
      <c r="U123" s="16">
        <f>IF(ISNA(VLOOKUP(A123,'Données projet'!$A$35:$I$55,3,0)),0,VLOOKUP(A123,'Données projet'!$A$35:$I$55,3,0))</f>
        <v>20</v>
      </c>
      <c r="V123" s="16">
        <f>IF(ISNA(VLOOKUP(A123,'Données projet'!$A$35:$I$55,4,0)),0,VLOOKUP(A123,'Données projet'!$A$35:$I$55,4,0))</f>
        <v>222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222</v>
      </c>
      <c r="AG123" s="13">
        <f>VLOOKUP(A123,'Données projet'!$A$61:$I$81,9,0)</f>
        <v>2.4</v>
      </c>
      <c r="AH123" s="13">
        <f t="array" ref="AH123">INDEX(AG:AG,MIN(IF(ISNUMBER(AG123:AG319),ROW(AG123:AG319),"")))</f>
        <v>2.4</v>
      </c>
      <c r="AI123" s="14">
        <f>IF('Données projet'!$A$62&gt;35,AI122+AH123-AQ122,IF(A123&lt;'Données projet'!$A$62,$AF$205^A123,IF(A123='Données projet'!$A$62,'Données projet'!$B$62,AI122+AH123-AQ122)))</f>
        <v>221.99999999999994</v>
      </c>
      <c r="AJ123" s="14">
        <f>AI123*VLOOKUP('Données projet'!$B$10,Paramètres!$A$1:$I$89,3,0)*VLOOKUP('Données projet'!$B$10,Paramètres!$A$1:$I$89,5,0)</f>
        <v>225.10799999999995</v>
      </c>
      <c r="AK123" s="14">
        <f t="shared" si="89"/>
        <v>55.223596878889587</v>
      </c>
      <c r="AL123" s="22">
        <f t="shared" si="58"/>
        <v>488.24419789739915</v>
      </c>
      <c r="AM123" s="62">
        <f t="shared" si="59"/>
        <v>781.57753123073246</v>
      </c>
      <c r="AN123" s="62">
        <f ca="1">AVERAGE(OFFSET($AM$3,0,0,'Données projet'!$E$10+1,1))-AVERAGE(OFFSET($H$3,0,0,'Données projet'!$E$10+1,1))</f>
        <v>310.75846525561843</v>
      </c>
      <c r="AO123" s="62">
        <f t="shared" si="90"/>
        <v>159.6134369231965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222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245</v>
      </c>
      <c r="BB123" s="13">
        <f>VLOOKUP(A123,'Données projet'!$A$87:$I$107,9,0)</f>
        <v>3.4</v>
      </c>
      <c r="BC123" s="13">
        <f t="array" ref="BC123">INDEX(BB:BB,MIN(IF(ISNUMBER(BB123:BB319),ROW(BB123:BB319),"")))</f>
        <v>3.4</v>
      </c>
      <c r="BD123" s="13">
        <f>IF('Données projet'!$A$88&gt;35,BD122+BC123-BL122,IF(A123&lt;'Données projet'!$A$88,$BA$205^A123,IF(A123='Données projet'!$A$88,'Données projet'!$B$88,BD122+BC123-BL122)))</f>
        <v>244.99999999999997</v>
      </c>
      <c r="BE123" s="14">
        <f>BD123*VLOOKUP('Données projet'!$B$11,Paramètres!$A$1:$I$89,3,0)*VLOOKUP('Données projet'!$B$11,Paramètres!$A$1:$I$89,5,0)</f>
        <v>210.21</v>
      </c>
      <c r="BF123" s="14">
        <f t="shared" si="91"/>
        <v>51.981473312002848</v>
      </c>
      <c r="BG123" s="22">
        <f t="shared" si="61"/>
        <v>456.65014935173832</v>
      </c>
      <c r="BH123" s="62">
        <f t="shared" si="62"/>
        <v>749.98348268507164</v>
      </c>
      <c r="BI123" s="62">
        <f ca="1">AVERAGE(OFFSET($BH$3,0,0,'Données projet'!$E$11+1,1))-AVERAGE(OFFSET($H$3,0,0,'Données projet'!$E$11+1,1))</f>
        <v>260.42009273498576</v>
      </c>
      <c r="BJ123" s="62">
        <f t="shared" si="92"/>
        <v>87.994087874724983</v>
      </c>
      <c r="BK123" s="16">
        <f>IF(ISNA(VLOOKUP(A123,'Données projet'!$A$87:$I$107,3,0)),0,VLOOKUP(A123,'Données projet'!$A$87:$I$107,3,0))</f>
        <v>19</v>
      </c>
      <c r="BL123" s="16">
        <f>IF(ISNA(VLOOKUP(A123,'Données projet'!$A$87:$I$107,4,0)),0,VLOOKUP(A123,'Données projet'!$A$87:$I$107,4,0))</f>
        <v>12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222</v>
      </c>
      <c r="BW123" s="13">
        <f>VLOOKUP(A123,'Données projet'!$A$113:$I$133,9,0)</f>
        <v>2.4</v>
      </c>
      <c r="BX123" s="13">
        <f t="array" ref="BX123">INDEX(BW:BW,MIN(IF(ISNUMBER(BW123:BW319),ROW(BW123:BW319),"")))</f>
        <v>2.4</v>
      </c>
      <c r="BY123" s="13">
        <f>IF('Données projet'!$A$114&gt;35,BY122+BX123-CG122,IF(A123&lt;'Données projet'!$A$114,$BV$205^A123,IF(A123='Données projet'!$A$114,'Données projet'!$B$114,BY122+BX123-CG122)))</f>
        <v>221.99999999999994</v>
      </c>
      <c r="BZ123" s="14">
        <f>BY123*VLOOKUP('Données projet'!$B$12,Paramètres!$A$1:$I$89,3,0)*VLOOKUP('Données projet'!$B$12,Paramètres!$A$1:$I$89,5,0)</f>
        <v>214.71839999999995</v>
      </c>
      <c r="CA123" s="14">
        <f t="shared" si="93"/>
        <v>52.965337627912746</v>
      </c>
      <c r="CB123" s="22">
        <f t="shared" si="64"/>
        <v>466.2158430352813</v>
      </c>
      <c r="CC123" s="62">
        <f t="shared" si="65"/>
        <v>759.54917636861455</v>
      </c>
      <c r="CD123" s="62">
        <f ca="1">AVERAGE(OFFSET($CC$3,0,0,'Données projet'!$E$12+1,1))-AVERAGE(OFFSET($H$3,0,0,'Données projet'!$E$12+1,1))</f>
        <v>298.18906674058809</v>
      </c>
      <c r="CE123" s="62">
        <f t="shared" si="94"/>
        <v>154.08406475869634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222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281.409397347842</v>
      </c>
      <c r="T124" s="62">
        <f t="shared" si="88"/>
        <v>146.70159365068315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-5.7639226724859328E-14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310.75846525561843</v>
      </c>
      <c r="AO124" s="62">
        <f t="shared" si="90"/>
        <v>159.6134369231965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3.4</v>
      </c>
      <c r="BD124" s="13">
        <f>IF('Données projet'!$A$88&gt;35,BD123+BC124-BL123,IF(A124&lt;'Données projet'!$A$88,$BA$205^A124,IF(A124='Données projet'!$A$88,'Données projet'!$B$88,BD123+BC124-BL123)))</f>
        <v>236.39999999999998</v>
      </c>
      <c r="BE124" s="14">
        <f>BD124*VLOOKUP('Données projet'!$B$11,Paramètres!$A$1:$I$89,3,0)*VLOOKUP('Données projet'!$B$11,Paramètres!$A$1:$I$89,5,0)</f>
        <v>202.83120000000002</v>
      </c>
      <c r="BF124" s="14">
        <f t="shared" si="91"/>
        <v>50.365869846333389</v>
      </c>
      <c r="BG124" s="22">
        <f t="shared" si="61"/>
        <v>440.98489664903076</v>
      </c>
      <c r="BH124" s="62">
        <f t="shared" si="62"/>
        <v>734.31822998236407</v>
      </c>
      <c r="BI124" s="62">
        <f ca="1">AVERAGE(OFFSET($BH$3,0,0,'Données projet'!$E$11+1,1))-AVERAGE(OFFSET($H$3,0,0,'Données projet'!$E$11+1,1))</f>
        <v>260.42009273498576</v>
      </c>
      <c r="BJ124" s="62">
        <f t="shared" si="92"/>
        <v>87.994087874724983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-5.6843418860808015E-14</v>
      </c>
      <c r="BZ124" s="14">
        <f>BY124*VLOOKUP('Données projet'!$B$12,Paramètres!$A$1:$I$89,3,0)*VLOOKUP('Données projet'!$B$12,Paramètres!$A$1:$I$89,5,0)</f>
        <v>-5.4978954722173515E-14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298.18906674058809</v>
      </c>
      <c r="CE124" s="62">
        <f t="shared" si="94"/>
        <v>154.08406475869634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281.409397347842</v>
      </c>
      <c r="T125" s="62">
        <f t="shared" si="88"/>
        <v>146.70159365068315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-5.7639226724859328E-14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310.75846525561843</v>
      </c>
      <c r="AO125" s="62">
        <f t="shared" si="90"/>
        <v>159.6134369231965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3.4</v>
      </c>
      <c r="BD125" s="13">
        <f>IF('Données projet'!$A$88&gt;35,BD124+BC125-BL124,IF(A125&lt;'Données projet'!$A$88,$BA$205^A125,IF(A125='Données projet'!$A$88,'Données projet'!$B$88,BD124+BC125-BL124)))</f>
        <v>239.79999999999998</v>
      </c>
      <c r="BE125" s="14">
        <f>BD125*VLOOKUP('Données projet'!$B$11,Paramètres!$A$1:$I$89,3,0)*VLOOKUP('Données projet'!$B$11,Paramètres!$A$1:$I$89,5,0)</f>
        <v>205.74840000000003</v>
      </c>
      <c r="BF125" s="14">
        <f t="shared" si="91"/>
        <v>51.005401054912141</v>
      </c>
      <c r="BG125" s="22">
        <f t="shared" si="61"/>
        <v>447.17953683730531</v>
      </c>
      <c r="BH125" s="62">
        <f t="shared" si="62"/>
        <v>740.51287017063862</v>
      </c>
      <c r="BI125" s="62">
        <f ca="1">AVERAGE(OFFSET($BH$3,0,0,'Données projet'!$E$11+1,1))-AVERAGE(OFFSET($H$3,0,0,'Données projet'!$E$11+1,1))</f>
        <v>260.42009273498576</v>
      </c>
      <c r="BJ125" s="62">
        <f t="shared" si="92"/>
        <v>87.994087874724983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-5.6843418860808015E-14</v>
      </c>
      <c r="BZ125" s="14">
        <f>BY125*VLOOKUP('Données projet'!$B$12,Paramètres!$A$1:$I$89,3,0)*VLOOKUP('Données projet'!$B$12,Paramètres!$A$1:$I$89,5,0)</f>
        <v>-5.4978954722173515E-14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298.18906674058809</v>
      </c>
      <c r="CE125" s="62">
        <f t="shared" si="94"/>
        <v>154.08406475869634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281.409397347842</v>
      </c>
      <c r="T126" s="62">
        <f t="shared" si="88"/>
        <v>146.70159365068315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-5.7639226724859328E-14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310.75846525561843</v>
      </c>
      <c r="AO126" s="62">
        <f t="shared" si="90"/>
        <v>159.6134369231965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3.4</v>
      </c>
      <c r="BD126" s="13">
        <f>IF('Données projet'!$A$88&gt;35,BD125+BC126-BL125,IF(A126&lt;'Données projet'!$A$88,$BA$205^A126,IF(A126='Données projet'!$A$88,'Données projet'!$B$88,BD125+BC126-BL125)))</f>
        <v>243.2</v>
      </c>
      <c r="BE126" s="14">
        <f>BD126*VLOOKUP('Données projet'!$B$11,Paramètres!$A$1:$I$89,3,0)*VLOOKUP('Données projet'!$B$11,Paramètres!$A$1:$I$89,5,0)</f>
        <v>208.66559999999998</v>
      </c>
      <c r="BF126" s="14">
        <f t="shared" si="91"/>
        <v>51.643877630088596</v>
      </c>
      <c r="BG126" s="22">
        <f t="shared" si="61"/>
        <v>453.37234020573754</v>
      </c>
      <c r="BH126" s="62">
        <f t="shared" si="62"/>
        <v>746.70567353907086</v>
      </c>
      <c r="BI126" s="62">
        <f ca="1">AVERAGE(OFFSET($BH$3,0,0,'Données projet'!$E$11+1,1))-AVERAGE(OFFSET($H$3,0,0,'Données projet'!$E$11+1,1))</f>
        <v>260.42009273498576</v>
      </c>
      <c r="BJ126" s="62">
        <f t="shared" si="92"/>
        <v>87.994087874724983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-5.6843418860808015E-14</v>
      </c>
      <c r="BZ126" s="14">
        <f>BY126*VLOOKUP('Données projet'!$B$12,Paramètres!$A$1:$I$89,3,0)*VLOOKUP('Données projet'!$B$12,Paramètres!$A$1:$I$89,5,0)</f>
        <v>-5.4978954722173515E-14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298.18906674058809</v>
      </c>
      <c r="CE126" s="62">
        <f t="shared" si="94"/>
        <v>154.08406475869634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281.409397347842</v>
      </c>
      <c r="T127" s="62">
        <f t="shared" si="88"/>
        <v>146.70159365068315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-5.7639226724859328E-14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310.75846525561843</v>
      </c>
      <c r="AO127" s="62">
        <f t="shared" si="90"/>
        <v>159.6134369231965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3.4</v>
      </c>
      <c r="BD127" s="13">
        <f>IF('Données projet'!$A$88&gt;35,BD126+BC127-BL126,IF(A127&lt;'Données projet'!$A$88,$BA$205^A127,IF(A127='Données projet'!$A$88,'Données projet'!$B$88,BD126+BC127-BL126)))</f>
        <v>246.6</v>
      </c>
      <c r="BE127" s="14">
        <f>BD127*VLOOKUP('Données projet'!$B$11,Paramètres!$A$1:$I$89,3,0)*VLOOKUP('Données projet'!$B$11,Paramètres!$A$1:$I$89,5,0)</f>
        <v>211.58279999999999</v>
      </c>
      <c r="BF127" s="14">
        <f t="shared" si="91"/>
        <v>52.281316019815705</v>
      </c>
      <c r="BG127" s="22">
        <f t="shared" si="61"/>
        <v>459.56333540117902</v>
      </c>
      <c r="BH127" s="62">
        <f t="shared" si="62"/>
        <v>752.89666873451233</v>
      </c>
      <c r="BI127" s="62">
        <f ca="1">AVERAGE(OFFSET($BH$3,0,0,'Données projet'!$E$11+1,1))-AVERAGE(OFFSET($H$3,0,0,'Données projet'!$E$11+1,1))</f>
        <v>260.42009273498576</v>
      </c>
      <c r="BJ127" s="62">
        <f t="shared" si="92"/>
        <v>87.994087874724983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-5.6843418860808015E-14</v>
      </c>
      <c r="BZ127" s="14">
        <f>BY127*VLOOKUP('Données projet'!$B$12,Paramètres!$A$1:$I$89,3,0)*VLOOKUP('Données projet'!$B$12,Paramètres!$A$1:$I$89,5,0)</f>
        <v>-5.4978954722173515E-14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298.18906674058809</v>
      </c>
      <c r="CE127" s="62">
        <f t="shared" si="94"/>
        <v>154.08406475869634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281.409397347842</v>
      </c>
      <c r="T128" s="62">
        <f t="shared" si="88"/>
        <v>146.70159365068315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-5.7639226724859328E-14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310.75846525561843</v>
      </c>
      <c r="AO128" s="62">
        <f t="shared" si="90"/>
        <v>159.6134369231965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>
        <f>VLOOKUP(A128,'Données projet'!$A$87:$I$107,2,0)</f>
        <v>250</v>
      </c>
      <c r="BB128" s="13">
        <f>VLOOKUP(A128,'Données projet'!$A$87:$I$107,9,0)</f>
        <v>3.4</v>
      </c>
      <c r="BC128" s="13">
        <f t="array" ref="BC128">INDEX(BB:BB,MIN(IF(ISNUMBER(BB128:BB324),ROW(BB128:BB324),"")))</f>
        <v>3.4</v>
      </c>
      <c r="BD128" s="13">
        <f>IF('Données projet'!$A$88&gt;35,BD127+BC128-BL127,IF(A128&lt;'Données projet'!$A$88,$BA$205^A128,IF(A128='Données projet'!$A$88,'Données projet'!$B$88,BD127+BC128-BL127)))</f>
        <v>250</v>
      </c>
      <c r="BE128" s="14">
        <f>BD128*VLOOKUP('Données projet'!$B$11,Paramètres!$A$1:$I$89,3,0)*VLOOKUP('Données projet'!$B$11,Paramètres!$A$1:$I$89,5,0)</f>
        <v>214.5</v>
      </c>
      <c r="BF128" s="14">
        <f t="shared" si="91"/>
        <v>52.917732192436588</v>
      </c>
      <c r="BG128" s="22">
        <f t="shared" si="61"/>
        <v>465.7525502351603</v>
      </c>
      <c r="BH128" s="62">
        <f t="shared" si="62"/>
        <v>759.08588356849361</v>
      </c>
      <c r="BI128" s="62">
        <f ca="1">AVERAGE(OFFSET($BH$3,0,0,'Données projet'!$E$11+1,1))-AVERAGE(OFFSET($H$3,0,0,'Données projet'!$E$11+1,1))</f>
        <v>260.42009273498576</v>
      </c>
      <c r="BJ128" s="62">
        <f t="shared" si="92"/>
        <v>87.994087874724983</v>
      </c>
      <c r="BK128" s="16">
        <f>IF(ISNA(VLOOKUP(A128,'Données projet'!$A$87:$I$107,3,0)),0,VLOOKUP(A128,'Données projet'!$A$87:$I$107,3,0))</f>
        <v>20</v>
      </c>
      <c r="BL128" s="16">
        <f>IF(ISNA(VLOOKUP(A128,'Données projet'!$A$87:$I$107,4,0)),0,VLOOKUP(A128,'Données projet'!$A$87:$I$107,4,0))</f>
        <v>250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-5.6843418860808015E-14</v>
      </c>
      <c r="BZ128" s="14">
        <f>BY128*VLOOKUP('Données projet'!$B$12,Paramètres!$A$1:$I$89,3,0)*VLOOKUP('Données projet'!$B$12,Paramètres!$A$1:$I$89,5,0)</f>
        <v>-5.4978954722173515E-14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298.18906674058809</v>
      </c>
      <c r="CE128" s="62">
        <f t="shared" si="94"/>
        <v>154.08406475869634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281.409397347842</v>
      </c>
      <c r="T129" s="62">
        <f t="shared" si="88"/>
        <v>146.70159365068315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-5.7639226724859328E-14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310.75846525561843</v>
      </c>
      <c r="AO129" s="62">
        <f t="shared" si="90"/>
        <v>159.6134369231965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260.42009273498576</v>
      </c>
      <c r="BJ129" s="62">
        <f t="shared" si="92"/>
        <v>87.994087874724983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-5.6843418860808015E-14</v>
      </c>
      <c r="BZ129" s="14">
        <f>BY129*VLOOKUP('Données projet'!$B$12,Paramètres!$A$1:$I$89,3,0)*VLOOKUP('Données projet'!$B$12,Paramètres!$A$1:$I$89,5,0)</f>
        <v>-5.4978954722173515E-14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298.18906674058809</v>
      </c>
      <c r="CE129" s="62">
        <f t="shared" si="94"/>
        <v>154.08406475869634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281.409397347842</v>
      </c>
      <c r="T130" s="62">
        <f t="shared" si="88"/>
        <v>146.70159365068315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-5.7639226724859328E-14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310.75846525561843</v>
      </c>
      <c r="AO130" s="62">
        <f t="shared" si="90"/>
        <v>159.6134369231965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260.42009273498576</v>
      </c>
      <c r="BJ130" s="62">
        <f t="shared" si="92"/>
        <v>87.994087874724983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-5.6843418860808015E-14</v>
      </c>
      <c r="BZ130" s="14">
        <f>BY130*VLOOKUP('Données projet'!$B$12,Paramètres!$A$1:$I$89,3,0)*VLOOKUP('Données projet'!$B$12,Paramètres!$A$1:$I$89,5,0)</f>
        <v>-5.4978954722173515E-14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298.18906674058809</v>
      </c>
      <c r="CE130" s="62">
        <f t="shared" si="94"/>
        <v>154.08406475869634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281.409397347842</v>
      </c>
      <c r="T131" s="62">
        <f t="shared" si="88"/>
        <v>146.70159365068315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-5.7639226724859328E-14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310.75846525561843</v>
      </c>
      <c r="AO131" s="62">
        <f t="shared" si="90"/>
        <v>159.6134369231965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260.42009273498576</v>
      </c>
      <c r="BJ131" s="62">
        <f t="shared" si="92"/>
        <v>87.994087874724983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-5.6843418860808015E-14</v>
      </c>
      <c r="BZ131" s="14">
        <f>BY131*VLOOKUP('Données projet'!$B$12,Paramètres!$A$1:$I$89,3,0)*VLOOKUP('Données projet'!$B$12,Paramètres!$A$1:$I$89,5,0)</f>
        <v>-5.4978954722173515E-14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298.18906674058809</v>
      </c>
      <c r="CE131" s="62">
        <f t="shared" si="94"/>
        <v>154.08406475869634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281.409397347842</v>
      </c>
      <c r="T132" s="62">
        <f t="shared" si="88"/>
        <v>146.70159365068315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-5.7639226724859328E-14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310.75846525561843</v>
      </c>
      <c r="AO132" s="62">
        <f t="shared" si="90"/>
        <v>159.6134369231965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260.42009273498576</v>
      </c>
      <c r="BJ132" s="62">
        <f t="shared" si="92"/>
        <v>87.994087874724983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-5.6843418860808015E-14</v>
      </c>
      <c r="BZ132" s="14">
        <f>BY132*VLOOKUP('Données projet'!$B$12,Paramètres!$A$1:$I$89,3,0)*VLOOKUP('Données projet'!$B$12,Paramètres!$A$1:$I$89,5,0)</f>
        <v>-5.4978954722173515E-14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298.18906674058809</v>
      </c>
      <c r="CE132" s="62">
        <f t="shared" si="94"/>
        <v>154.08406475869634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281.409397347842</v>
      </c>
      <c r="T133" s="62">
        <f t="shared" ref="T133:T196" si="142">$T$3</f>
        <v>146.70159365068315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-5.7639226724859328E-14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310.75846525561843</v>
      </c>
      <c r="AO133" s="62">
        <f t="shared" ref="AO133:AO196" si="144">$AO$3</f>
        <v>159.6134369231965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260.42009273498576</v>
      </c>
      <c r="BJ133" s="62">
        <f t="shared" ref="BJ133:BJ196" si="146">$BJ$3</f>
        <v>87.994087874724983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-5.6843418860808015E-14</v>
      </c>
      <c r="BZ133" s="14">
        <f>BY133*VLOOKUP('Données projet'!$B$12,Paramètres!$A$1:$I$89,3,0)*VLOOKUP('Données projet'!$B$12,Paramètres!$A$1:$I$89,5,0)</f>
        <v>-5.4978954722173515E-14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298.18906674058809</v>
      </c>
      <c r="CE133" s="62">
        <f t="shared" ref="CE133:CE196" si="148">$CE$3</f>
        <v>154.08406475869634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281.409397347842</v>
      </c>
      <c r="T134" s="62">
        <f t="shared" si="142"/>
        <v>146.70159365068315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-5.7639226724859328E-14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310.75846525561843</v>
      </c>
      <c r="AO134" s="62">
        <f t="shared" si="144"/>
        <v>159.6134369231965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260.42009273498576</v>
      </c>
      <c r="BJ134" s="62">
        <f t="shared" si="146"/>
        <v>87.994087874724983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-5.6843418860808015E-14</v>
      </c>
      <c r="BZ134" s="14">
        <f>BY134*VLOOKUP('Données projet'!$B$12,Paramètres!$A$1:$I$89,3,0)*VLOOKUP('Données projet'!$B$12,Paramètres!$A$1:$I$89,5,0)</f>
        <v>-5.4978954722173515E-14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298.18906674058809</v>
      </c>
      <c r="CE134" s="62">
        <f t="shared" si="148"/>
        <v>154.08406475869634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281.409397347842</v>
      </c>
      <c r="T135" s="62">
        <f t="shared" si="142"/>
        <v>146.70159365068315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-5.7639226724859328E-14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310.75846525561843</v>
      </c>
      <c r="AO135" s="62">
        <f t="shared" si="144"/>
        <v>159.6134369231965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260.42009273498576</v>
      </c>
      <c r="BJ135" s="62">
        <f t="shared" si="146"/>
        <v>87.994087874724983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-5.6843418860808015E-14</v>
      </c>
      <c r="BZ135" s="14">
        <f>BY135*VLOOKUP('Données projet'!$B$12,Paramètres!$A$1:$I$89,3,0)*VLOOKUP('Données projet'!$B$12,Paramètres!$A$1:$I$89,5,0)</f>
        <v>-5.4978954722173515E-14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298.18906674058809</v>
      </c>
      <c r="CE135" s="62">
        <f t="shared" si="148"/>
        <v>154.08406475869634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281.409397347842</v>
      </c>
      <c r="T136" s="62">
        <f t="shared" si="142"/>
        <v>146.70159365068315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-5.7639226724859328E-14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310.75846525561843</v>
      </c>
      <c r="AO136" s="62">
        <f t="shared" si="144"/>
        <v>159.6134369231965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260.42009273498576</v>
      </c>
      <c r="BJ136" s="62">
        <f t="shared" si="146"/>
        <v>87.994087874724983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-5.6843418860808015E-14</v>
      </c>
      <c r="BZ136" s="14">
        <f>BY136*VLOOKUP('Données projet'!$B$12,Paramètres!$A$1:$I$89,3,0)*VLOOKUP('Données projet'!$B$12,Paramètres!$A$1:$I$89,5,0)</f>
        <v>-5.4978954722173515E-14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298.18906674058809</v>
      </c>
      <c r="CE136" s="62">
        <f t="shared" si="148"/>
        <v>154.08406475869634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281.409397347842</v>
      </c>
      <c r="T137" s="62">
        <f t="shared" si="142"/>
        <v>146.70159365068315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-5.7639226724859328E-14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310.75846525561843</v>
      </c>
      <c r="AO137" s="62">
        <f t="shared" si="144"/>
        <v>159.6134369231965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260.42009273498576</v>
      </c>
      <c r="BJ137" s="62">
        <f t="shared" si="146"/>
        <v>87.994087874724983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-5.6843418860808015E-14</v>
      </c>
      <c r="BZ137" s="14">
        <f>BY137*VLOOKUP('Données projet'!$B$12,Paramètres!$A$1:$I$89,3,0)*VLOOKUP('Données projet'!$B$12,Paramètres!$A$1:$I$89,5,0)</f>
        <v>-5.4978954722173515E-14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298.18906674058809</v>
      </c>
      <c r="CE137" s="62">
        <f t="shared" si="148"/>
        <v>154.08406475869634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281.409397347842</v>
      </c>
      <c r="T138" s="62">
        <f t="shared" si="142"/>
        <v>146.70159365068315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-5.7639226724859328E-14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310.75846525561843</v>
      </c>
      <c r="AO138" s="62">
        <f t="shared" si="144"/>
        <v>159.6134369231965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260.42009273498576</v>
      </c>
      <c r="BJ138" s="62">
        <f t="shared" si="146"/>
        <v>87.994087874724983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-5.6843418860808015E-14</v>
      </c>
      <c r="BZ138" s="14">
        <f>BY138*VLOOKUP('Données projet'!$B$12,Paramètres!$A$1:$I$89,3,0)*VLOOKUP('Données projet'!$B$12,Paramètres!$A$1:$I$89,5,0)</f>
        <v>-5.4978954722173515E-14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298.18906674058809</v>
      </c>
      <c r="CE138" s="62">
        <f t="shared" si="148"/>
        <v>154.08406475869634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281.409397347842</v>
      </c>
      <c r="T139" s="62">
        <f t="shared" si="142"/>
        <v>146.70159365068315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-5.7639226724859328E-14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310.75846525561843</v>
      </c>
      <c r="AO139" s="62">
        <f t="shared" si="144"/>
        <v>159.6134369231965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260.42009273498576</v>
      </c>
      <c r="BJ139" s="62">
        <f t="shared" si="146"/>
        <v>87.994087874724983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-5.6843418860808015E-14</v>
      </c>
      <c r="BZ139" s="14">
        <f>BY139*VLOOKUP('Données projet'!$B$12,Paramètres!$A$1:$I$89,3,0)*VLOOKUP('Données projet'!$B$12,Paramètres!$A$1:$I$89,5,0)</f>
        <v>-5.4978954722173515E-14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298.18906674058809</v>
      </c>
      <c r="CE139" s="62">
        <f t="shared" si="148"/>
        <v>154.08406475869634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281.409397347842</v>
      </c>
      <c r="T140" s="62">
        <f t="shared" si="142"/>
        <v>146.70159365068315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-5.7639226724859328E-14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310.75846525561843</v>
      </c>
      <c r="AO140" s="62">
        <f t="shared" si="144"/>
        <v>159.6134369231965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260.42009273498576</v>
      </c>
      <c r="BJ140" s="62">
        <f t="shared" si="146"/>
        <v>87.994087874724983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-5.6843418860808015E-14</v>
      </c>
      <c r="BZ140" s="14">
        <f>BY140*VLOOKUP('Données projet'!$B$12,Paramètres!$A$1:$I$89,3,0)*VLOOKUP('Données projet'!$B$12,Paramètres!$A$1:$I$89,5,0)</f>
        <v>-5.4978954722173515E-14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298.18906674058809</v>
      </c>
      <c r="CE140" s="62">
        <f t="shared" si="148"/>
        <v>154.08406475869634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281.409397347842</v>
      </c>
      <c r="T141" s="62">
        <f t="shared" si="142"/>
        <v>146.70159365068315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-5.7639226724859328E-14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310.75846525561843</v>
      </c>
      <c r="AO141" s="62">
        <f t="shared" si="144"/>
        <v>159.6134369231965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260.42009273498576</v>
      </c>
      <c r="BJ141" s="62">
        <f t="shared" si="146"/>
        <v>87.994087874724983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-5.6843418860808015E-14</v>
      </c>
      <c r="BZ141" s="14">
        <f>BY141*VLOOKUP('Données projet'!$B$12,Paramètres!$A$1:$I$89,3,0)*VLOOKUP('Données projet'!$B$12,Paramètres!$A$1:$I$89,5,0)</f>
        <v>-5.4978954722173515E-14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298.18906674058809</v>
      </c>
      <c r="CE141" s="62">
        <f t="shared" si="148"/>
        <v>154.08406475869634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281.409397347842</v>
      </c>
      <c r="T142" s="62">
        <f t="shared" si="142"/>
        <v>146.70159365068315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-5.7639226724859328E-14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310.75846525561843</v>
      </c>
      <c r="AO142" s="62">
        <f t="shared" si="144"/>
        <v>159.6134369231965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260.42009273498576</v>
      </c>
      <c r="BJ142" s="62">
        <f t="shared" si="146"/>
        <v>87.994087874724983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-5.6843418860808015E-14</v>
      </c>
      <c r="BZ142" s="14">
        <f>BY142*VLOOKUP('Données projet'!$B$12,Paramètres!$A$1:$I$89,3,0)*VLOOKUP('Données projet'!$B$12,Paramètres!$A$1:$I$89,5,0)</f>
        <v>-5.4978954722173515E-14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298.18906674058809</v>
      </c>
      <c r="CE142" s="62">
        <f t="shared" si="148"/>
        <v>154.08406475869634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281.409397347842</v>
      </c>
      <c r="T143" s="62">
        <f t="shared" si="142"/>
        <v>146.70159365068315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-5.7639226724859328E-14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310.75846525561843</v>
      </c>
      <c r="AO143" s="62">
        <f t="shared" si="144"/>
        <v>159.6134369231965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260.42009273498576</v>
      </c>
      <c r="BJ143" s="62">
        <f t="shared" si="146"/>
        <v>87.994087874724983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-5.6843418860808015E-14</v>
      </c>
      <c r="BZ143" s="14">
        <f>BY143*VLOOKUP('Données projet'!$B$12,Paramètres!$A$1:$I$89,3,0)*VLOOKUP('Données projet'!$B$12,Paramètres!$A$1:$I$89,5,0)</f>
        <v>-5.4978954722173515E-14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298.18906674058809</v>
      </c>
      <c r="CE143" s="62">
        <f t="shared" si="148"/>
        <v>154.08406475869634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281.409397347842</v>
      </c>
      <c r="T144" s="62">
        <f t="shared" si="142"/>
        <v>146.70159365068315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-5.7639226724859328E-14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310.75846525561843</v>
      </c>
      <c r="AO144" s="62">
        <f t="shared" si="144"/>
        <v>159.6134369231965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260.42009273498576</v>
      </c>
      <c r="BJ144" s="62">
        <f t="shared" si="146"/>
        <v>87.994087874724983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-5.6843418860808015E-14</v>
      </c>
      <c r="BZ144" s="14">
        <f>BY144*VLOOKUP('Données projet'!$B$12,Paramètres!$A$1:$I$89,3,0)*VLOOKUP('Données projet'!$B$12,Paramètres!$A$1:$I$89,5,0)</f>
        <v>-5.4978954722173515E-14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298.18906674058809</v>
      </c>
      <c r="CE144" s="62">
        <f t="shared" si="148"/>
        <v>154.08406475869634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281.409397347842</v>
      </c>
      <c r="T145" s="62">
        <f t="shared" si="142"/>
        <v>146.70159365068315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-5.7639226724859328E-14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310.75846525561843</v>
      </c>
      <c r="AO145" s="62">
        <f t="shared" si="144"/>
        <v>159.6134369231965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260.42009273498576</v>
      </c>
      <c r="BJ145" s="62">
        <f t="shared" si="146"/>
        <v>87.994087874724983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-5.6843418860808015E-14</v>
      </c>
      <c r="BZ145" s="14">
        <f>BY145*VLOOKUP('Données projet'!$B$12,Paramètres!$A$1:$I$89,3,0)*VLOOKUP('Données projet'!$B$12,Paramètres!$A$1:$I$89,5,0)</f>
        <v>-5.4978954722173515E-14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298.18906674058809</v>
      </c>
      <c r="CE145" s="62">
        <f t="shared" si="148"/>
        <v>154.08406475869634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281.409397347842</v>
      </c>
      <c r="T146" s="62">
        <f t="shared" si="142"/>
        <v>146.70159365068315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-5.7639226724859328E-14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310.75846525561843</v>
      </c>
      <c r="AO146" s="62">
        <f t="shared" si="144"/>
        <v>159.6134369231965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260.42009273498576</v>
      </c>
      <c r="BJ146" s="62">
        <f t="shared" si="146"/>
        <v>87.994087874724983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-5.6843418860808015E-14</v>
      </c>
      <c r="BZ146" s="14">
        <f>BY146*VLOOKUP('Données projet'!$B$12,Paramètres!$A$1:$I$89,3,0)*VLOOKUP('Données projet'!$B$12,Paramètres!$A$1:$I$89,5,0)</f>
        <v>-5.4978954722173515E-14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298.18906674058809</v>
      </c>
      <c r="CE146" s="62">
        <f t="shared" si="148"/>
        <v>154.08406475869634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281.409397347842</v>
      </c>
      <c r="T147" s="62">
        <f t="shared" si="142"/>
        <v>146.70159365068315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-5.7639226724859328E-14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310.75846525561843</v>
      </c>
      <c r="AO147" s="62">
        <f t="shared" si="144"/>
        <v>159.6134369231965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260.42009273498576</v>
      </c>
      <c r="BJ147" s="62">
        <f t="shared" si="146"/>
        <v>87.994087874724983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-5.6843418860808015E-14</v>
      </c>
      <c r="BZ147" s="14">
        <f>BY147*VLOOKUP('Données projet'!$B$12,Paramètres!$A$1:$I$89,3,0)*VLOOKUP('Données projet'!$B$12,Paramètres!$A$1:$I$89,5,0)</f>
        <v>-5.4978954722173515E-14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298.18906674058809</v>
      </c>
      <c r="CE147" s="62">
        <f t="shared" si="148"/>
        <v>154.08406475869634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281.409397347842</v>
      </c>
      <c r="T148" s="62">
        <f t="shared" si="142"/>
        <v>146.70159365068315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-5.7639226724859328E-14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310.75846525561843</v>
      </c>
      <c r="AO148" s="62">
        <f t="shared" si="144"/>
        <v>159.6134369231965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260.42009273498576</v>
      </c>
      <c r="BJ148" s="62">
        <f t="shared" si="146"/>
        <v>87.994087874724983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-5.6843418860808015E-14</v>
      </c>
      <c r="BZ148" s="14">
        <f>BY148*VLOOKUP('Données projet'!$B$12,Paramètres!$A$1:$I$89,3,0)*VLOOKUP('Données projet'!$B$12,Paramètres!$A$1:$I$89,5,0)</f>
        <v>-5.4978954722173515E-14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298.18906674058809</v>
      </c>
      <c r="CE148" s="62">
        <f t="shared" si="148"/>
        <v>154.08406475869634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281.409397347842</v>
      </c>
      <c r="T149" s="62">
        <f t="shared" si="142"/>
        <v>146.70159365068315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-5.7639226724859328E-14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310.75846525561843</v>
      </c>
      <c r="AO149" s="62">
        <f t="shared" si="144"/>
        <v>159.6134369231965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260.42009273498576</v>
      </c>
      <c r="BJ149" s="62">
        <f t="shared" si="146"/>
        <v>87.994087874724983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-5.6843418860808015E-14</v>
      </c>
      <c r="BZ149" s="14">
        <f>BY149*VLOOKUP('Données projet'!$B$12,Paramètres!$A$1:$I$89,3,0)*VLOOKUP('Données projet'!$B$12,Paramètres!$A$1:$I$89,5,0)</f>
        <v>-5.4978954722173515E-14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298.18906674058809</v>
      </c>
      <c r="CE149" s="62">
        <f t="shared" si="148"/>
        <v>154.08406475869634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281.409397347842</v>
      </c>
      <c r="T150" s="62">
        <f t="shared" si="142"/>
        <v>146.70159365068315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-5.7639226724859328E-14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310.75846525561843</v>
      </c>
      <c r="AO150" s="62">
        <f t="shared" si="144"/>
        <v>159.6134369231965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260.42009273498576</v>
      </c>
      <c r="BJ150" s="62">
        <f t="shared" si="146"/>
        <v>87.994087874724983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-5.6843418860808015E-14</v>
      </c>
      <c r="BZ150" s="14">
        <f>BY150*VLOOKUP('Données projet'!$B$12,Paramètres!$A$1:$I$89,3,0)*VLOOKUP('Données projet'!$B$12,Paramètres!$A$1:$I$89,5,0)</f>
        <v>-5.4978954722173515E-14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298.18906674058809</v>
      </c>
      <c r="CE150" s="62">
        <f t="shared" si="148"/>
        <v>154.08406475869634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281.409397347842</v>
      </c>
      <c r="T151" s="62">
        <f t="shared" si="142"/>
        <v>146.70159365068315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-5.7639226724859328E-14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310.75846525561843</v>
      </c>
      <c r="AO151" s="62">
        <f t="shared" si="144"/>
        <v>159.6134369231965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260.42009273498576</v>
      </c>
      <c r="BJ151" s="62">
        <f t="shared" si="146"/>
        <v>87.994087874724983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-5.6843418860808015E-14</v>
      </c>
      <c r="BZ151" s="14">
        <f>BY151*VLOOKUP('Données projet'!$B$12,Paramètres!$A$1:$I$89,3,0)*VLOOKUP('Données projet'!$B$12,Paramètres!$A$1:$I$89,5,0)</f>
        <v>-5.4978954722173515E-14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298.18906674058809</v>
      </c>
      <c r="CE151" s="62">
        <f t="shared" si="148"/>
        <v>154.08406475869634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281.409397347842</v>
      </c>
      <c r="T152" s="62">
        <f t="shared" si="142"/>
        <v>146.70159365068315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-5.7639226724859328E-14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310.75846525561843</v>
      </c>
      <c r="AO152" s="62">
        <f t="shared" si="144"/>
        <v>159.6134369231965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260.42009273498576</v>
      </c>
      <c r="BJ152" s="62">
        <f t="shared" si="146"/>
        <v>87.994087874724983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-5.6843418860808015E-14</v>
      </c>
      <c r="BZ152" s="14">
        <f>BY152*VLOOKUP('Données projet'!$B$12,Paramètres!$A$1:$I$89,3,0)*VLOOKUP('Données projet'!$B$12,Paramètres!$A$1:$I$89,5,0)</f>
        <v>-5.4978954722173515E-14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298.18906674058809</v>
      </c>
      <c r="CE152" s="62">
        <f t="shared" si="148"/>
        <v>154.08406475869634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281.409397347842</v>
      </c>
      <c r="T153" s="62">
        <f t="shared" si="142"/>
        <v>146.70159365068315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-5.7639226724859328E-14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310.75846525561843</v>
      </c>
      <c r="AO153" s="62">
        <f t="shared" si="144"/>
        <v>159.6134369231965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260.42009273498576</v>
      </c>
      <c r="BJ153" s="62">
        <f t="shared" si="146"/>
        <v>87.994087874724983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-5.6843418860808015E-14</v>
      </c>
      <c r="BZ153" s="14">
        <f>BY153*VLOOKUP('Données projet'!$B$12,Paramètres!$A$1:$I$89,3,0)*VLOOKUP('Données projet'!$B$12,Paramètres!$A$1:$I$89,5,0)</f>
        <v>-5.4978954722173515E-14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298.18906674058809</v>
      </c>
      <c r="CE153" s="62">
        <f t="shared" si="148"/>
        <v>154.08406475869634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281.409397347842</v>
      </c>
      <c r="T154" s="62">
        <f t="shared" si="142"/>
        <v>146.70159365068315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-5.7639226724859328E-14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310.75846525561843</v>
      </c>
      <c r="AO154" s="62">
        <f t="shared" si="144"/>
        <v>159.6134369231965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260.42009273498576</v>
      </c>
      <c r="BJ154" s="62">
        <f t="shared" si="146"/>
        <v>87.994087874724983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-5.6843418860808015E-14</v>
      </c>
      <c r="BZ154" s="14">
        <f>BY154*VLOOKUP('Données projet'!$B$12,Paramètres!$A$1:$I$89,3,0)*VLOOKUP('Données projet'!$B$12,Paramètres!$A$1:$I$89,5,0)</f>
        <v>-5.4978954722173515E-14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298.18906674058809</v>
      </c>
      <c r="CE154" s="62">
        <f t="shared" si="148"/>
        <v>154.08406475869634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281.409397347842</v>
      </c>
      <c r="T155" s="62">
        <f t="shared" si="142"/>
        <v>146.70159365068315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-5.7639226724859328E-14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310.75846525561843</v>
      </c>
      <c r="AO155" s="62">
        <f t="shared" si="144"/>
        <v>159.6134369231965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260.42009273498576</v>
      </c>
      <c r="BJ155" s="62">
        <f t="shared" si="146"/>
        <v>87.994087874724983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-5.6843418860808015E-14</v>
      </c>
      <c r="BZ155" s="14">
        <f>BY155*VLOOKUP('Données projet'!$B$12,Paramètres!$A$1:$I$89,3,0)*VLOOKUP('Données projet'!$B$12,Paramètres!$A$1:$I$89,5,0)</f>
        <v>-5.4978954722173515E-14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298.18906674058809</v>
      </c>
      <c r="CE155" s="62">
        <f t="shared" si="148"/>
        <v>154.08406475869634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281.409397347842</v>
      </c>
      <c r="T156" s="62">
        <f t="shared" si="142"/>
        <v>146.70159365068315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-5.7639226724859328E-14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310.75846525561843</v>
      </c>
      <c r="AO156" s="62">
        <f t="shared" si="144"/>
        <v>159.6134369231965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260.42009273498576</v>
      </c>
      <c r="BJ156" s="62">
        <f t="shared" si="146"/>
        <v>87.994087874724983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-5.6843418860808015E-14</v>
      </c>
      <c r="BZ156" s="14">
        <f>BY156*VLOOKUP('Données projet'!$B$12,Paramètres!$A$1:$I$89,3,0)*VLOOKUP('Données projet'!$B$12,Paramètres!$A$1:$I$89,5,0)</f>
        <v>-5.4978954722173515E-14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298.18906674058809</v>
      </c>
      <c r="CE156" s="62">
        <f t="shared" si="148"/>
        <v>154.08406475869634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281.409397347842</v>
      </c>
      <c r="T157" s="62">
        <f t="shared" si="142"/>
        <v>146.70159365068315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-5.7639226724859328E-14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310.75846525561843</v>
      </c>
      <c r="AO157" s="62">
        <f t="shared" si="144"/>
        <v>159.6134369231965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260.42009273498576</v>
      </c>
      <c r="BJ157" s="62">
        <f t="shared" si="146"/>
        <v>87.994087874724983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-5.6843418860808015E-14</v>
      </c>
      <c r="BZ157" s="14">
        <f>BY157*VLOOKUP('Données projet'!$B$12,Paramètres!$A$1:$I$89,3,0)*VLOOKUP('Données projet'!$B$12,Paramètres!$A$1:$I$89,5,0)</f>
        <v>-5.4978954722173515E-14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298.18906674058809</v>
      </c>
      <c r="CE157" s="62">
        <f t="shared" si="148"/>
        <v>154.08406475869634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281.409397347842</v>
      </c>
      <c r="T158" s="62">
        <f t="shared" si="142"/>
        <v>146.70159365068315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-5.7639226724859328E-14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310.75846525561843</v>
      </c>
      <c r="AO158" s="62">
        <f t="shared" si="144"/>
        <v>159.6134369231965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260.42009273498576</v>
      </c>
      <c r="BJ158" s="62">
        <f t="shared" si="146"/>
        <v>87.994087874724983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-5.6843418860808015E-14</v>
      </c>
      <c r="BZ158" s="14">
        <f>BY158*VLOOKUP('Données projet'!$B$12,Paramètres!$A$1:$I$89,3,0)*VLOOKUP('Données projet'!$B$12,Paramètres!$A$1:$I$89,5,0)</f>
        <v>-5.4978954722173515E-14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298.18906674058809</v>
      </c>
      <c r="CE158" s="62">
        <f t="shared" si="148"/>
        <v>154.08406475869634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281.409397347842</v>
      </c>
      <c r="T159" s="62">
        <f t="shared" si="142"/>
        <v>146.70159365068315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-5.7639226724859328E-14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310.75846525561843</v>
      </c>
      <c r="AO159" s="62">
        <f t="shared" si="144"/>
        <v>159.6134369231965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260.42009273498576</v>
      </c>
      <c r="BJ159" s="62">
        <f t="shared" si="146"/>
        <v>87.994087874724983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-5.6843418860808015E-14</v>
      </c>
      <c r="BZ159" s="14">
        <f>BY159*VLOOKUP('Données projet'!$B$12,Paramètres!$A$1:$I$89,3,0)*VLOOKUP('Données projet'!$B$12,Paramètres!$A$1:$I$89,5,0)</f>
        <v>-5.4978954722173515E-14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298.18906674058809</v>
      </c>
      <c r="CE159" s="62">
        <f t="shared" si="148"/>
        <v>154.08406475869634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281.409397347842</v>
      </c>
      <c r="T160" s="62">
        <f t="shared" si="142"/>
        <v>146.70159365068315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-5.7639226724859328E-14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310.75846525561843</v>
      </c>
      <c r="AO160" s="62">
        <f t="shared" si="144"/>
        <v>159.6134369231965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260.42009273498576</v>
      </c>
      <c r="BJ160" s="62">
        <f t="shared" si="146"/>
        <v>87.994087874724983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-5.6843418860808015E-14</v>
      </c>
      <c r="BZ160" s="14">
        <f>BY160*VLOOKUP('Données projet'!$B$12,Paramètres!$A$1:$I$89,3,0)*VLOOKUP('Données projet'!$B$12,Paramètres!$A$1:$I$89,5,0)</f>
        <v>-5.4978954722173515E-14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298.18906674058809</v>
      </c>
      <c r="CE160" s="62">
        <f t="shared" si="148"/>
        <v>154.08406475869634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281.409397347842</v>
      </c>
      <c r="T161" s="62">
        <f t="shared" si="142"/>
        <v>146.70159365068315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-5.7639226724859328E-14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310.75846525561843</v>
      </c>
      <c r="AO161" s="62">
        <f t="shared" si="144"/>
        <v>159.6134369231965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260.42009273498576</v>
      </c>
      <c r="BJ161" s="62">
        <f t="shared" si="146"/>
        <v>87.994087874724983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-5.6843418860808015E-14</v>
      </c>
      <c r="BZ161" s="14">
        <f>BY161*VLOOKUP('Données projet'!$B$12,Paramètres!$A$1:$I$89,3,0)*VLOOKUP('Données projet'!$B$12,Paramètres!$A$1:$I$89,5,0)</f>
        <v>-5.4978954722173515E-14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298.18906674058809</v>
      </c>
      <c r="CE161" s="62">
        <f t="shared" si="148"/>
        <v>154.08406475869634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281.409397347842</v>
      </c>
      <c r="T162" s="62">
        <f t="shared" si="142"/>
        <v>146.70159365068315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-5.7639226724859328E-14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310.75846525561843</v>
      </c>
      <c r="AO162" s="62">
        <f t="shared" si="144"/>
        <v>159.6134369231965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260.42009273498576</v>
      </c>
      <c r="BJ162" s="62">
        <f t="shared" si="146"/>
        <v>87.994087874724983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-5.6843418860808015E-14</v>
      </c>
      <c r="BZ162" s="14">
        <f>BY162*VLOOKUP('Données projet'!$B$12,Paramètres!$A$1:$I$89,3,0)*VLOOKUP('Données projet'!$B$12,Paramètres!$A$1:$I$89,5,0)</f>
        <v>-5.4978954722173515E-14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298.18906674058809</v>
      </c>
      <c r="CE162" s="62">
        <f t="shared" si="148"/>
        <v>154.08406475869634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281.409397347842</v>
      </c>
      <c r="T163" s="62">
        <f t="shared" si="142"/>
        <v>146.70159365068315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-5.7639226724859328E-14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310.75846525561843</v>
      </c>
      <c r="AO163" s="62">
        <f t="shared" si="144"/>
        <v>159.6134369231965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260.42009273498576</v>
      </c>
      <c r="BJ163" s="62">
        <f t="shared" si="146"/>
        <v>87.994087874724983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-5.6843418860808015E-14</v>
      </c>
      <c r="BZ163" s="14">
        <f>BY163*VLOOKUP('Données projet'!$B$12,Paramètres!$A$1:$I$89,3,0)*VLOOKUP('Données projet'!$B$12,Paramètres!$A$1:$I$89,5,0)</f>
        <v>-5.4978954722173515E-14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298.18906674058809</v>
      </c>
      <c r="CE163" s="62">
        <f t="shared" si="148"/>
        <v>154.08406475869634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281.409397347842</v>
      </c>
      <c r="T164" s="62">
        <f t="shared" si="142"/>
        <v>146.70159365068315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-5.7639226724859328E-14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310.75846525561843</v>
      </c>
      <c r="AO164" s="62">
        <f t="shared" si="144"/>
        <v>159.6134369231965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260.42009273498576</v>
      </c>
      <c r="BJ164" s="62">
        <f t="shared" si="146"/>
        <v>87.994087874724983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-5.6843418860808015E-14</v>
      </c>
      <c r="BZ164" s="14">
        <f>BY164*VLOOKUP('Données projet'!$B$12,Paramètres!$A$1:$I$89,3,0)*VLOOKUP('Données projet'!$B$12,Paramètres!$A$1:$I$89,5,0)</f>
        <v>-5.4978954722173515E-14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298.18906674058809</v>
      </c>
      <c r="CE164" s="62">
        <f t="shared" si="148"/>
        <v>154.08406475869634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281.409397347842</v>
      </c>
      <c r="T165" s="62">
        <f t="shared" si="142"/>
        <v>146.70159365068315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-5.7639226724859328E-14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310.75846525561843</v>
      </c>
      <c r="AO165" s="62">
        <f t="shared" si="144"/>
        <v>159.6134369231965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260.42009273498576</v>
      </c>
      <c r="BJ165" s="62">
        <f t="shared" si="146"/>
        <v>87.994087874724983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-5.6843418860808015E-14</v>
      </c>
      <c r="BZ165" s="14">
        <f>BY165*VLOOKUP('Données projet'!$B$12,Paramètres!$A$1:$I$89,3,0)*VLOOKUP('Données projet'!$B$12,Paramètres!$A$1:$I$89,5,0)</f>
        <v>-5.4978954722173515E-14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298.18906674058809</v>
      </c>
      <c r="CE165" s="62">
        <f t="shared" si="148"/>
        <v>154.08406475869634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281.409397347842</v>
      </c>
      <c r="T166" s="62">
        <f t="shared" si="142"/>
        <v>146.70159365068315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-5.7639226724859328E-14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310.75846525561843</v>
      </c>
      <c r="AO166" s="62">
        <f t="shared" si="144"/>
        <v>159.6134369231965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260.42009273498576</v>
      </c>
      <c r="BJ166" s="62">
        <f t="shared" si="146"/>
        <v>87.994087874724983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-5.6843418860808015E-14</v>
      </c>
      <c r="BZ166" s="14">
        <f>BY166*VLOOKUP('Données projet'!$B$12,Paramètres!$A$1:$I$89,3,0)*VLOOKUP('Données projet'!$B$12,Paramètres!$A$1:$I$89,5,0)</f>
        <v>-5.4978954722173515E-14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298.18906674058809</v>
      </c>
      <c r="CE166" s="62">
        <f t="shared" si="148"/>
        <v>154.08406475869634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281.409397347842</v>
      </c>
      <c r="T167" s="62">
        <f t="shared" si="142"/>
        <v>146.70159365068315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-5.7639226724859328E-14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310.75846525561843</v>
      </c>
      <c r="AO167" s="62">
        <f t="shared" si="144"/>
        <v>159.6134369231965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260.42009273498576</v>
      </c>
      <c r="BJ167" s="62">
        <f t="shared" si="146"/>
        <v>87.994087874724983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-5.6843418860808015E-14</v>
      </c>
      <c r="BZ167" s="14">
        <f>BY167*VLOOKUP('Données projet'!$B$12,Paramètres!$A$1:$I$89,3,0)*VLOOKUP('Données projet'!$B$12,Paramètres!$A$1:$I$89,5,0)</f>
        <v>-5.4978954722173515E-14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298.18906674058809</v>
      </c>
      <c r="CE167" s="62">
        <f t="shared" si="148"/>
        <v>154.08406475869634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281.409397347842</v>
      </c>
      <c r="T168" s="62">
        <f t="shared" si="142"/>
        <v>146.70159365068315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-5.7639226724859328E-14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310.75846525561843</v>
      </c>
      <c r="AO168" s="62">
        <f t="shared" si="144"/>
        <v>159.6134369231965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260.42009273498576</v>
      </c>
      <c r="BJ168" s="62">
        <f t="shared" si="146"/>
        <v>87.994087874724983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-5.6843418860808015E-14</v>
      </c>
      <c r="BZ168" s="14">
        <f>BY168*VLOOKUP('Données projet'!$B$12,Paramètres!$A$1:$I$89,3,0)*VLOOKUP('Données projet'!$B$12,Paramètres!$A$1:$I$89,5,0)</f>
        <v>-5.4978954722173515E-14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298.18906674058809</v>
      </c>
      <c r="CE168" s="62">
        <f t="shared" si="148"/>
        <v>154.08406475869634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281.409397347842</v>
      </c>
      <c r="T169" s="62">
        <f t="shared" si="142"/>
        <v>146.70159365068315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-5.7639226724859328E-14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310.75846525561843</v>
      </c>
      <c r="AO169" s="62">
        <f t="shared" si="144"/>
        <v>159.6134369231965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260.42009273498576</v>
      </c>
      <c r="BJ169" s="62">
        <f t="shared" si="146"/>
        <v>87.994087874724983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-5.6843418860808015E-14</v>
      </c>
      <c r="BZ169" s="14">
        <f>BY169*VLOOKUP('Données projet'!$B$12,Paramètres!$A$1:$I$89,3,0)*VLOOKUP('Données projet'!$B$12,Paramètres!$A$1:$I$89,5,0)</f>
        <v>-5.4978954722173515E-14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298.18906674058809</v>
      </c>
      <c r="CE169" s="62">
        <f t="shared" si="148"/>
        <v>154.08406475869634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281.409397347842</v>
      </c>
      <c r="T170" s="62">
        <f t="shared" si="142"/>
        <v>146.70159365068315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-5.7639226724859328E-14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310.75846525561843</v>
      </c>
      <c r="AO170" s="62">
        <f t="shared" si="144"/>
        <v>159.6134369231965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260.42009273498576</v>
      </c>
      <c r="BJ170" s="62">
        <f t="shared" si="146"/>
        <v>87.994087874724983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-5.6843418860808015E-14</v>
      </c>
      <c r="BZ170" s="14">
        <f>BY170*VLOOKUP('Données projet'!$B$12,Paramètres!$A$1:$I$89,3,0)*VLOOKUP('Données projet'!$B$12,Paramètres!$A$1:$I$89,5,0)</f>
        <v>-5.4978954722173515E-14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298.18906674058809</v>
      </c>
      <c r="CE170" s="62">
        <f t="shared" si="148"/>
        <v>154.08406475869634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281.409397347842</v>
      </c>
      <c r="T171" s="62">
        <f t="shared" si="142"/>
        <v>146.70159365068315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-5.7639226724859328E-14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310.75846525561843</v>
      </c>
      <c r="AO171" s="62">
        <f t="shared" si="144"/>
        <v>159.6134369231965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260.42009273498576</v>
      </c>
      <c r="BJ171" s="62">
        <f t="shared" si="146"/>
        <v>87.994087874724983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-5.6843418860808015E-14</v>
      </c>
      <c r="BZ171" s="14">
        <f>BY171*VLOOKUP('Données projet'!$B$12,Paramètres!$A$1:$I$89,3,0)*VLOOKUP('Données projet'!$B$12,Paramètres!$A$1:$I$89,5,0)</f>
        <v>-5.4978954722173515E-14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298.18906674058809</v>
      </c>
      <c r="CE171" s="62">
        <f t="shared" si="148"/>
        <v>154.08406475869634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281.409397347842</v>
      </c>
      <c r="T172" s="62">
        <f t="shared" si="142"/>
        <v>146.70159365068315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-5.7639226724859328E-14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310.75846525561843</v>
      </c>
      <c r="AO172" s="62">
        <f t="shared" si="144"/>
        <v>159.6134369231965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260.42009273498576</v>
      </c>
      <c r="BJ172" s="62">
        <f t="shared" si="146"/>
        <v>87.994087874724983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-5.6843418860808015E-14</v>
      </c>
      <c r="BZ172" s="14">
        <f>BY172*VLOOKUP('Données projet'!$B$12,Paramètres!$A$1:$I$89,3,0)*VLOOKUP('Données projet'!$B$12,Paramètres!$A$1:$I$89,5,0)</f>
        <v>-5.4978954722173515E-14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298.18906674058809</v>
      </c>
      <c r="CE172" s="62">
        <f t="shared" si="148"/>
        <v>154.08406475869634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281.409397347842</v>
      </c>
      <c r="T173" s="62">
        <f t="shared" si="142"/>
        <v>146.70159365068315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-5.7639226724859328E-14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310.75846525561843</v>
      </c>
      <c r="AO173" s="62">
        <f t="shared" si="144"/>
        <v>159.6134369231965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260.42009273498576</v>
      </c>
      <c r="BJ173" s="62">
        <f t="shared" si="146"/>
        <v>87.994087874724983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-5.6843418860808015E-14</v>
      </c>
      <c r="BZ173" s="14">
        <f>BY173*VLOOKUP('Données projet'!$B$12,Paramètres!$A$1:$I$89,3,0)*VLOOKUP('Données projet'!$B$12,Paramètres!$A$1:$I$89,5,0)</f>
        <v>-5.4978954722173515E-14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298.18906674058809</v>
      </c>
      <c r="CE173" s="62">
        <f t="shared" si="148"/>
        <v>154.08406475869634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281.409397347842</v>
      </c>
      <c r="T174" s="62">
        <f t="shared" si="142"/>
        <v>146.70159365068315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-5.7639226724859328E-14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310.75846525561843</v>
      </c>
      <c r="AO174" s="62">
        <f t="shared" si="144"/>
        <v>159.6134369231965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260.42009273498576</v>
      </c>
      <c r="BJ174" s="62">
        <f t="shared" si="146"/>
        <v>87.994087874724983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-5.6843418860808015E-14</v>
      </c>
      <c r="BZ174" s="14">
        <f>BY174*VLOOKUP('Données projet'!$B$12,Paramètres!$A$1:$I$89,3,0)*VLOOKUP('Données projet'!$B$12,Paramètres!$A$1:$I$89,5,0)</f>
        <v>-5.4978954722173515E-14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298.18906674058809</v>
      </c>
      <c r="CE174" s="62">
        <f t="shared" si="148"/>
        <v>154.08406475869634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281.409397347842</v>
      </c>
      <c r="T175" s="62">
        <f t="shared" si="142"/>
        <v>146.70159365068315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-5.7639226724859328E-14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310.75846525561843</v>
      </c>
      <c r="AO175" s="62">
        <f t="shared" si="144"/>
        <v>159.6134369231965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260.42009273498576</v>
      </c>
      <c r="BJ175" s="62">
        <f t="shared" si="146"/>
        <v>87.994087874724983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-5.6843418860808015E-14</v>
      </c>
      <c r="BZ175" s="14">
        <f>BY175*VLOOKUP('Données projet'!$B$12,Paramètres!$A$1:$I$89,3,0)*VLOOKUP('Données projet'!$B$12,Paramètres!$A$1:$I$89,5,0)</f>
        <v>-5.4978954722173515E-14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298.18906674058809</v>
      </c>
      <c r="CE175" s="62">
        <f t="shared" si="148"/>
        <v>154.08406475869634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281.409397347842</v>
      </c>
      <c r="T176" s="62">
        <f t="shared" si="142"/>
        <v>146.70159365068315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-5.7639226724859328E-14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310.75846525561843</v>
      </c>
      <c r="AO176" s="62">
        <f t="shared" si="144"/>
        <v>159.6134369231965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260.42009273498576</v>
      </c>
      <c r="BJ176" s="62">
        <f t="shared" si="146"/>
        <v>87.994087874724983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-5.6843418860808015E-14</v>
      </c>
      <c r="BZ176" s="14">
        <f>BY176*VLOOKUP('Données projet'!$B$12,Paramètres!$A$1:$I$89,3,0)*VLOOKUP('Données projet'!$B$12,Paramètres!$A$1:$I$89,5,0)</f>
        <v>-5.4978954722173515E-14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298.18906674058809</v>
      </c>
      <c r="CE176" s="62">
        <f t="shared" si="148"/>
        <v>154.08406475869634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281.409397347842</v>
      </c>
      <c r="T177" s="62">
        <f t="shared" si="142"/>
        <v>146.70159365068315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-5.7639226724859328E-14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310.75846525561843</v>
      </c>
      <c r="AO177" s="62">
        <f t="shared" si="144"/>
        <v>159.6134369231965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260.42009273498576</v>
      </c>
      <c r="BJ177" s="62">
        <f t="shared" si="146"/>
        <v>87.994087874724983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-5.6843418860808015E-14</v>
      </c>
      <c r="BZ177" s="14">
        <f>BY177*VLOOKUP('Données projet'!$B$12,Paramètres!$A$1:$I$89,3,0)*VLOOKUP('Données projet'!$B$12,Paramètres!$A$1:$I$89,5,0)</f>
        <v>-5.4978954722173515E-14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298.18906674058809</v>
      </c>
      <c r="CE177" s="62">
        <f t="shared" si="148"/>
        <v>154.08406475869634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281.409397347842</v>
      </c>
      <c r="T178" s="62">
        <f t="shared" si="142"/>
        <v>146.70159365068315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-5.7639226724859328E-14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310.75846525561843</v>
      </c>
      <c r="AO178" s="62">
        <f t="shared" si="144"/>
        <v>159.6134369231965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260.42009273498576</v>
      </c>
      <c r="BJ178" s="62">
        <f t="shared" si="146"/>
        <v>87.994087874724983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-5.6843418860808015E-14</v>
      </c>
      <c r="BZ178" s="14">
        <f>BY178*VLOOKUP('Données projet'!$B$12,Paramètres!$A$1:$I$89,3,0)*VLOOKUP('Données projet'!$B$12,Paramètres!$A$1:$I$89,5,0)</f>
        <v>-5.4978954722173515E-14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298.18906674058809</v>
      </c>
      <c r="CE178" s="62">
        <f t="shared" si="148"/>
        <v>154.08406475869634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281.409397347842</v>
      </c>
      <c r="T179" s="62">
        <f t="shared" si="142"/>
        <v>146.70159365068315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-5.7639226724859328E-14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310.75846525561843</v>
      </c>
      <c r="AO179" s="62">
        <f t="shared" si="144"/>
        <v>159.6134369231965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260.42009273498576</v>
      </c>
      <c r="BJ179" s="62">
        <f t="shared" si="146"/>
        <v>87.994087874724983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-5.6843418860808015E-14</v>
      </c>
      <c r="BZ179" s="14">
        <f>BY179*VLOOKUP('Données projet'!$B$12,Paramètres!$A$1:$I$89,3,0)*VLOOKUP('Données projet'!$B$12,Paramètres!$A$1:$I$89,5,0)</f>
        <v>-5.4978954722173515E-14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298.18906674058809</v>
      </c>
      <c r="CE179" s="62">
        <f t="shared" si="148"/>
        <v>154.08406475869634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281.409397347842</v>
      </c>
      <c r="T180" s="62">
        <f t="shared" si="142"/>
        <v>146.70159365068315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-5.7639226724859328E-14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310.75846525561843</v>
      </c>
      <c r="AO180" s="62">
        <f t="shared" si="144"/>
        <v>159.6134369231965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260.42009273498576</v>
      </c>
      <c r="BJ180" s="62">
        <f t="shared" si="146"/>
        <v>87.994087874724983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-5.6843418860808015E-14</v>
      </c>
      <c r="BZ180" s="14">
        <f>BY180*VLOOKUP('Données projet'!$B$12,Paramètres!$A$1:$I$89,3,0)*VLOOKUP('Données projet'!$B$12,Paramètres!$A$1:$I$89,5,0)</f>
        <v>-5.4978954722173515E-14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298.18906674058809</v>
      </c>
      <c r="CE180" s="62">
        <f t="shared" si="148"/>
        <v>154.08406475869634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281.409397347842</v>
      </c>
      <c r="T181" s="62">
        <f t="shared" si="142"/>
        <v>146.70159365068315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-5.7639226724859328E-14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310.75846525561843</v>
      </c>
      <c r="AO181" s="62">
        <f t="shared" si="144"/>
        <v>159.6134369231965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260.42009273498576</v>
      </c>
      <c r="BJ181" s="62">
        <f t="shared" si="146"/>
        <v>87.994087874724983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-5.6843418860808015E-14</v>
      </c>
      <c r="BZ181" s="14">
        <f>BY181*VLOOKUP('Données projet'!$B$12,Paramètres!$A$1:$I$89,3,0)*VLOOKUP('Données projet'!$B$12,Paramètres!$A$1:$I$89,5,0)</f>
        <v>-5.4978954722173515E-14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298.18906674058809</v>
      </c>
      <c r="CE181" s="62">
        <f t="shared" si="148"/>
        <v>154.08406475869634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281.409397347842</v>
      </c>
      <c r="T182" s="62">
        <f t="shared" si="142"/>
        <v>146.70159365068315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-5.7639226724859328E-14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310.75846525561843</v>
      </c>
      <c r="AO182" s="62">
        <f t="shared" si="144"/>
        <v>159.6134369231965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260.42009273498576</v>
      </c>
      <c r="BJ182" s="62">
        <f t="shared" si="146"/>
        <v>87.994087874724983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-5.6843418860808015E-14</v>
      </c>
      <c r="BZ182" s="14">
        <f>BY182*VLOOKUP('Données projet'!$B$12,Paramètres!$A$1:$I$89,3,0)*VLOOKUP('Données projet'!$B$12,Paramètres!$A$1:$I$89,5,0)</f>
        <v>-5.4978954722173515E-14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298.18906674058809</v>
      </c>
      <c r="CE182" s="62">
        <f t="shared" si="148"/>
        <v>154.08406475869634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281.409397347842</v>
      </c>
      <c r="T183" s="62">
        <f t="shared" si="142"/>
        <v>146.70159365068315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-5.7639226724859328E-14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310.75846525561843</v>
      </c>
      <c r="AO183" s="62">
        <f t="shared" si="144"/>
        <v>159.6134369231965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260.42009273498576</v>
      </c>
      <c r="BJ183" s="62">
        <f t="shared" si="146"/>
        <v>87.994087874724983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-5.6843418860808015E-14</v>
      </c>
      <c r="BZ183" s="14">
        <f>BY183*VLOOKUP('Données projet'!$B$12,Paramètres!$A$1:$I$89,3,0)*VLOOKUP('Données projet'!$B$12,Paramètres!$A$1:$I$89,5,0)</f>
        <v>-5.4978954722173515E-14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298.18906674058809</v>
      </c>
      <c r="CE183" s="62">
        <f t="shared" si="148"/>
        <v>154.08406475869634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281.409397347842</v>
      </c>
      <c r="T184" s="62">
        <f t="shared" si="142"/>
        <v>146.70159365068315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-5.7639226724859328E-14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310.75846525561843</v>
      </c>
      <c r="AO184" s="62">
        <f t="shared" si="144"/>
        <v>159.6134369231965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260.42009273498576</v>
      </c>
      <c r="BJ184" s="62">
        <f t="shared" si="146"/>
        <v>87.994087874724983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-5.6843418860808015E-14</v>
      </c>
      <c r="BZ184" s="14">
        <f>BY184*VLOOKUP('Données projet'!$B$12,Paramètres!$A$1:$I$89,3,0)*VLOOKUP('Données projet'!$B$12,Paramètres!$A$1:$I$89,5,0)</f>
        <v>-5.4978954722173515E-14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298.18906674058809</v>
      </c>
      <c r="CE184" s="62">
        <f t="shared" si="148"/>
        <v>154.08406475869634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281.409397347842</v>
      </c>
      <c r="T185" s="62">
        <f t="shared" si="142"/>
        <v>146.70159365068315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-5.7639226724859328E-14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310.75846525561843</v>
      </c>
      <c r="AO185" s="62">
        <f t="shared" si="144"/>
        <v>159.6134369231965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260.42009273498576</v>
      </c>
      <c r="BJ185" s="62">
        <f t="shared" si="146"/>
        <v>87.994087874724983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-5.6843418860808015E-14</v>
      </c>
      <c r="BZ185" s="14">
        <f>BY185*VLOOKUP('Données projet'!$B$12,Paramètres!$A$1:$I$89,3,0)*VLOOKUP('Données projet'!$B$12,Paramètres!$A$1:$I$89,5,0)</f>
        <v>-5.4978954722173515E-14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298.18906674058809</v>
      </c>
      <c r="CE185" s="62">
        <f t="shared" si="148"/>
        <v>154.08406475869634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281.409397347842</v>
      </c>
      <c r="T186" s="62">
        <f t="shared" si="142"/>
        <v>146.70159365068315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-5.7639226724859328E-14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310.75846525561843</v>
      </c>
      <c r="AO186" s="62">
        <f t="shared" si="144"/>
        <v>159.6134369231965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260.42009273498576</v>
      </c>
      <c r="BJ186" s="62">
        <f t="shared" si="146"/>
        <v>87.994087874724983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-5.6843418860808015E-14</v>
      </c>
      <c r="BZ186" s="14">
        <f>BY186*VLOOKUP('Données projet'!$B$12,Paramètres!$A$1:$I$89,3,0)*VLOOKUP('Données projet'!$B$12,Paramètres!$A$1:$I$89,5,0)</f>
        <v>-5.4978954722173515E-14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298.18906674058809</v>
      </c>
      <c r="CE186" s="62">
        <f t="shared" si="148"/>
        <v>154.08406475869634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281.409397347842</v>
      </c>
      <c r="T187" s="62">
        <f t="shared" si="142"/>
        <v>146.70159365068315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-5.7639226724859328E-14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310.75846525561843</v>
      </c>
      <c r="AO187" s="62">
        <f t="shared" si="144"/>
        <v>159.6134369231965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260.42009273498576</v>
      </c>
      <c r="BJ187" s="62">
        <f t="shared" si="146"/>
        <v>87.994087874724983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-5.6843418860808015E-14</v>
      </c>
      <c r="BZ187" s="14">
        <f>BY187*VLOOKUP('Données projet'!$B$12,Paramètres!$A$1:$I$89,3,0)*VLOOKUP('Données projet'!$B$12,Paramètres!$A$1:$I$89,5,0)</f>
        <v>-5.4978954722173515E-14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298.18906674058809</v>
      </c>
      <c r="CE187" s="62">
        <f t="shared" si="148"/>
        <v>154.08406475869634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281.409397347842</v>
      </c>
      <c r="T188" s="62">
        <f t="shared" si="142"/>
        <v>146.70159365068315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-5.7639226724859328E-14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310.75846525561843</v>
      </c>
      <c r="AO188" s="62">
        <f t="shared" si="144"/>
        <v>159.6134369231965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260.42009273498576</v>
      </c>
      <c r="BJ188" s="62">
        <f t="shared" si="146"/>
        <v>87.994087874724983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-5.6843418860808015E-14</v>
      </c>
      <c r="BZ188" s="14">
        <f>BY188*VLOOKUP('Données projet'!$B$12,Paramètres!$A$1:$I$89,3,0)*VLOOKUP('Données projet'!$B$12,Paramètres!$A$1:$I$89,5,0)</f>
        <v>-5.4978954722173515E-14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298.18906674058809</v>
      </c>
      <c r="CE188" s="62">
        <f t="shared" si="148"/>
        <v>154.08406475869634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281.409397347842</v>
      </c>
      <c r="T189" s="62">
        <f t="shared" si="142"/>
        <v>146.70159365068315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-5.7639226724859328E-14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310.75846525561843</v>
      </c>
      <c r="AO189" s="62">
        <f t="shared" si="144"/>
        <v>159.6134369231965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260.42009273498576</v>
      </c>
      <c r="BJ189" s="62">
        <f t="shared" si="146"/>
        <v>87.994087874724983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-5.6843418860808015E-14</v>
      </c>
      <c r="BZ189" s="14">
        <f>BY189*VLOOKUP('Données projet'!$B$12,Paramètres!$A$1:$I$89,3,0)*VLOOKUP('Données projet'!$B$12,Paramètres!$A$1:$I$89,5,0)</f>
        <v>-5.4978954722173515E-14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298.18906674058809</v>
      </c>
      <c r="CE189" s="62">
        <f t="shared" si="148"/>
        <v>154.08406475869634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281.409397347842</v>
      </c>
      <c r="T190" s="62">
        <f t="shared" si="142"/>
        <v>146.70159365068315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-5.7639226724859328E-14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310.75846525561843</v>
      </c>
      <c r="AO190" s="62">
        <f t="shared" si="144"/>
        <v>159.6134369231965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260.42009273498576</v>
      </c>
      <c r="BJ190" s="62">
        <f t="shared" si="146"/>
        <v>87.994087874724983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-5.6843418860808015E-14</v>
      </c>
      <c r="BZ190" s="14">
        <f>BY190*VLOOKUP('Données projet'!$B$12,Paramètres!$A$1:$I$89,3,0)*VLOOKUP('Données projet'!$B$12,Paramètres!$A$1:$I$89,5,0)</f>
        <v>-5.4978954722173515E-14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298.18906674058809</v>
      </c>
      <c r="CE190" s="62">
        <f t="shared" si="148"/>
        <v>154.08406475869634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281.409397347842</v>
      </c>
      <c r="T191" s="62">
        <f t="shared" si="142"/>
        <v>146.70159365068315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-5.7639226724859328E-14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310.75846525561843</v>
      </c>
      <c r="AO191" s="62">
        <f t="shared" si="144"/>
        <v>159.6134369231965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260.42009273498576</v>
      </c>
      <c r="BJ191" s="62">
        <f t="shared" si="146"/>
        <v>87.994087874724983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-5.6843418860808015E-14</v>
      </c>
      <c r="BZ191" s="14">
        <f>BY191*VLOOKUP('Données projet'!$B$12,Paramètres!$A$1:$I$89,3,0)*VLOOKUP('Données projet'!$B$12,Paramètres!$A$1:$I$89,5,0)</f>
        <v>-5.4978954722173515E-14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298.18906674058809</v>
      </c>
      <c r="CE191" s="62">
        <f t="shared" si="148"/>
        <v>154.08406475869634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281.409397347842</v>
      </c>
      <c r="T192" s="62">
        <f t="shared" si="142"/>
        <v>146.70159365068315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-5.7639226724859328E-14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310.75846525561843</v>
      </c>
      <c r="AO192" s="62">
        <f t="shared" si="144"/>
        <v>159.6134369231965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260.42009273498576</v>
      </c>
      <c r="BJ192" s="62">
        <f t="shared" si="146"/>
        <v>87.994087874724983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-5.6843418860808015E-14</v>
      </c>
      <c r="BZ192" s="14">
        <f>BY192*VLOOKUP('Données projet'!$B$12,Paramètres!$A$1:$I$89,3,0)*VLOOKUP('Données projet'!$B$12,Paramètres!$A$1:$I$89,5,0)</f>
        <v>-5.4978954722173515E-14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298.18906674058809</v>
      </c>
      <c r="CE192" s="62">
        <f t="shared" si="148"/>
        <v>154.08406475869634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281.409397347842</v>
      </c>
      <c r="T193" s="62">
        <f t="shared" si="142"/>
        <v>146.70159365068315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-5.7639226724859328E-14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310.75846525561843</v>
      </c>
      <c r="AO193" s="62">
        <f t="shared" si="144"/>
        <v>159.6134369231965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260.42009273498576</v>
      </c>
      <c r="BJ193" s="62">
        <f t="shared" si="146"/>
        <v>87.994087874724983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-5.6843418860808015E-14</v>
      </c>
      <c r="BZ193" s="14">
        <f>BY193*VLOOKUP('Données projet'!$B$12,Paramètres!$A$1:$I$89,3,0)*VLOOKUP('Données projet'!$B$12,Paramètres!$A$1:$I$89,5,0)</f>
        <v>-5.4978954722173515E-14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298.18906674058809</v>
      </c>
      <c r="CE193" s="62">
        <f t="shared" si="148"/>
        <v>154.08406475869634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281.409397347842</v>
      </c>
      <c r="T194" s="62">
        <f t="shared" si="142"/>
        <v>146.70159365068315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-5.7639226724859328E-14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310.75846525561843</v>
      </c>
      <c r="AO194" s="62">
        <f t="shared" si="144"/>
        <v>159.6134369231965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260.42009273498576</v>
      </c>
      <c r="BJ194" s="62">
        <f t="shared" si="146"/>
        <v>87.994087874724983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-5.6843418860808015E-14</v>
      </c>
      <c r="BZ194" s="14">
        <f>BY194*VLOOKUP('Données projet'!$B$12,Paramètres!$A$1:$I$89,3,0)*VLOOKUP('Données projet'!$B$12,Paramètres!$A$1:$I$89,5,0)</f>
        <v>-5.4978954722173515E-14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298.18906674058809</v>
      </c>
      <c r="CE194" s="62">
        <f t="shared" si="148"/>
        <v>154.08406475869634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281.409397347842</v>
      </c>
      <c r="T195" s="62">
        <f t="shared" si="142"/>
        <v>146.70159365068315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-5.7639226724859328E-14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310.75846525561843</v>
      </c>
      <c r="AO195" s="62">
        <f t="shared" si="144"/>
        <v>159.6134369231965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260.42009273498576</v>
      </c>
      <c r="BJ195" s="62">
        <f t="shared" si="146"/>
        <v>87.994087874724983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-5.6843418860808015E-14</v>
      </c>
      <c r="BZ195" s="14">
        <f>BY195*VLOOKUP('Données projet'!$B$12,Paramètres!$A$1:$I$89,3,0)*VLOOKUP('Données projet'!$B$12,Paramètres!$A$1:$I$89,5,0)</f>
        <v>-5.4978954722173515E-14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298.18906674058809</v>
      </c>
      <c r="CE195" s="62">
        <f t="shared" si="148"/>
        <v>154.08406475869634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281.409397347842</v>
      </c>
      <c r="T196" s="62">
        <f t="shared" si="142"/>
        <v>146.70159365068315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-5.7639226724859328E-14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310.75846525561843</v>
      </c>
      <c r="AO196" s="62">
        <f t="shared" si="144"/>
        <v>159.6134369231965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260.42009273498576</v>
      </c>
      <c r="BJ196" s="62">
        <f t="shared" si="146"/>
        <v>87.994087874724983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-5.6843418860808015E-14</v>
      </c>
      <c r="BZ196" s="14">
        <f>BY196*VLOOKUP('Données projet'!$B$12,Paramètres!$A$1:$I$89,3,0)*VLOOKUP('Données projet'!$B$12,Paramètres!$A$1:$I$89,5,0)</f>
        <v>-5.4978954722173515E-14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298.18906674058809</v>
      </c>
      <c r="CE196" s="62">
        <f t="shared" si="148"/>
        <v>154.08406475869634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281.409397347842</v>
      </c>
      <c r="T197" s="62">
        <f t="shared" ref="T197:T203" si="204">$T$3</f>
        <v>146.70159365068315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-5.7639226724859328E-14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310.75846525561843</v>
      </c>
      <c r="AO197" s="62">
        <f t="shared" ref="AO197:AO203" si="205">$AO$3</f>
        <v>159.6134369231965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260.42009273498576</v>
      </c>
      <c r="BJ197" s="62">
        <f t="shared" ref="BJ197:BJ203" si="206">$BJ$3</f>
        <v>87.994087874724983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-5.6843418860808015E-14</v>
      </c>
      <c r="BZ197" s="14">
        <f>BY197*VLOOKUP('Données projet'!$B$12,Paramètres!$A$1:$I$89,3,0)*VLOOKUP('Données projet'!$B$12,Paramètres!$A$1:$I$89,5,0)</f>
        <v>-5.4978954722173515E-14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298.18906674058809</v>
      </c>
      <c r="CE197" s="62">
        <f t="shared" ref="CE197:CE203" si="207">$CE$3</f>
        <v>154.08406475869634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281.409397347842</v>
      </c>
      <c r="T198" s="62">
        <f t="shared" si="204"/>
        <v>146.70159365068315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-5.7639226724859328E-14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310.75846525561843</v>
      </c>
      <c r="AO198" s="62">
        <f t="shared" si="205"/>
        <v>159.6134369231965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260.42009273498576</v>
      </c>
      <c r="BJ198" s="62">
        <f t="shared" si="206"/>
        <v>87.994087874724983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-5.6843418860808015E-14</v>
      </c>
      <c r="BZ198" s="14">
        <f>BY198*VLOOKUP('Données projet'!$B$12,Paramètres!$A$1:$I$89,3,0)*VLOOKUP('Données projet'!$B$12,Paramètres!$A$1:$I$89,5,0)</f>
        <v>-5.4978954722173515E-14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298.18906674058809</v>
      </c>
      <c r="CE198" s="62">
        <f t="shared" si="207"/>
        <v>154.08406475869634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281.409397347842</v>
      </c>
      <c r="T199" s="62">
        <f t="shared" si="204"/>
        <v>146.70159365068315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-5.7639226724859328E-14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310.75846525561843</v>
      </c>
      <c r="AO199" s="62">
        <f t="shared" si="205"/>
        <v>159.6134369231965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260.42009273498576</v>
      </c>
      <c r="BJ199" s="62">
        <f t="shared" si="206"/>
        <v>87.994087874724983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-5.6843418860808015E-14</v>
      </c>
      <c r="BZ199" s="14">
        <f>BY199*VLOOKUP('Données projet'!$B$12,Paramètres!$A$1:$I$89,3,0)*VLOOKUP('Données projet'!$B$12,Paramètres!$A$1:$I$89,5,0)</f>
        <v>-5.4978954722173515E-14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298.18906674058809</v>
      </c>
      <c r="CE199" s="62">
        <f t="shared" si="207"/>
        <v>154.08406475869634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281.409397347842</v>
      </c>
      <c r="T200" s="62">
        <f t="shared" si="204"/>
        <v>146.70159365068315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-5.7639226724859328E-14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310.75846525561843</v>
      </c>
      <c r="AO200" s="62">
        <f t="shared" si="205"/>
        <v>159.6134369231965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260.42009273498576</v>
      </c>
      <c r="BJ200" s="62">
        <f t="shared" si="206"/>
        <v>87.994087874724983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-5.6843418860808015E-14</v>
      </c>
      <c r="BZ200" s="14">
        <f>BY200*VLOOKUP('Données projet'!$B$12,Paramètres!$A$1:$I$89,3,0)*VLOOKUP('Données projet'!$B$12,Paramètres!$A$1:$I$89,5,0)</f>
        <v>-5.4978954722173515E-14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298.18906674058809</v>
      </c>
      <c r="CE200" s="62">
        <f t="shared" si="207"/>
        <v>154.08406475869634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281.409397347842</v>
      </c>
      <c r="T201" s="62">
        <f t="shared" si="204"/>
        <v>146.70159365068315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-5.7639226724859328E-14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310.75846525561843</v>
      </c>
      <c r="AO201" s="62">
        <f t="shared" si="205"/>
        <v>159.6134369231965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260.42009273498576</v>
      </c>
      <c r="BJ201" s="62">
        <f t="shared" si="206"/>
        <v>87.994087874724983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-5.6843418860808015E-14</v>
      </c>
      <c r="BZ201" s="14">
        <f>BY201*VLOOKUP('Données projet'!$B$12,Paramètres!$A$1:$I$89,3,0)*VLOOKUP('Données projet'!$B$12,Paramètres!$A$1:$I$89,5,0)</f>
        <v>-5.4978954722173515E-14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298.18906674058809</v>
      </c>
      <c r="CE201" s="62">
        <f t="shared" si="207"/>
        <v>154.08406475869634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281.409397347842</v>
      </c>
      <c r="T202" s="62">
        <f t="shared" si="204"/>
        <v>146.70159365068315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-5.7639226724859328E-14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310.75846525561843</v>
      </c>
      <c r="AO202" s="62">
        <f t="shared" si="205"/>
        <v>159.6134369231965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260.42009273498576</v>
      </c>
      <c r="BJ202" s="62">
        <f t="shared" si="206"/>
        <v>87.994087874724983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-5.6843418860808015E-14</v>
      </c>
      <c r="BZ202" s="14">
        <f>BY202*VLOOKUP('Données projet'!$B$12,Paramètres!$A$1:$I$89,3,0)*VLOOKUP('Données projet'!$B$12,Paramètres!$A$1:$I$89,5,0)</f>
        <v>-5.4978954722173515E-14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298.18906674058809</v>
      </c>
      <c r="CE202" s="62">
        <f t="shared" si="207"/>
        <v>154.08406475869634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281.409397347842</v>
      </c>
      <c r="T203" s="62">
        <f t="shared" si="204"/>
        <v>146.70159365068315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-5.7639226724859328E-14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310.75846525561843</v>
      </c>
      <c r="AO203" s="62">
        <f t="shared" si="205"/>
        <v>159.6134369231965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260.42009273498576</v>
      </c>
      <c r="BJ203" s="62">
        <f t="shared" si="206"/>
        <v>87.994087874724983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-5.6843418860808015E-14</v>
      </c>
      <c r="BZ203" s="14">
        <f>BY203*VLOOKUP('Données projet'!$B$12,Paramètres!$A$1:$I$89,3,0)*VLOOKUP('Données projet'!$B$12,Paramètres!$A$1:$I$89,5,0)</f>
        <v>-5.4978954722173515E-14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298.18906674058809</v>
      </c>
      <c r="CE203" s="62">
        <f t="shared" si="207"/>
        <v>154.08406475869634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1.1457367676485573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1.1147199616919541</v>
      </c>
      <c r="BV205" s="88">
        <f>EXP(LN('Données projet'!B114)/'Données projet'!A114)</f>
        <v>1.1457367676485573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J16" sqref="J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0.84</v>
      </c>
      <c r="C6" s="156">
        <f ca="1">IF(OR('Données projet'!B9="",'Données projet'!C9="",'Données projet'!C9=0%),0,Calculateur!S3)</f>
        <v>281.409397347842</v>
      </c>
      <c r="D6" s="156">
        <f>IF(OR('Données projet'!B9="",'Données projet'!C9="",'Données projet'!C9=0%),0,Calculateur!T3)</f>
        <v>146.70159365068315</v>
      </c>
      <c r="E6" s="156">
        <f ca="1">MIN(C6,D6)</f>
        <v>146.70159365068315</v>
      </c>
      <c r="F6" s="156">
        <f ca="1">E6*B6</f>
        <v>123.22933866657384</v>
      </c>
      <c r="G6" s="156">
        <f ca="1">F6*(100%-'Données projet'!$C$24)*(100%-'Données projet'!$C$25)*(100%-'Données projet'!$C$26)*(100%-'Données projet'!$C$27)</f>
        <v>110.90640479991646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110.90640479991646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0.21</v>
      </c>
      <c r="C7" s="156">
        <f ca="1">IF(OR('Données projet'!B10="",'Données projet'!C10="",'Données projet'!C10=0%),0,Calculateur!AN3)</f>
        <v>310.75846525561843</v>
      </c>
      <c r="D7" s="156">
        <f>IF(OR('Données projet'!B10="",'Données projet'!C10="",'Données projet'!C10=0%),0,Calculateur!AO3)</f>
        <v>159.6134369231965</v>
      </c>
      <c r="E7" s="156">
        <f t="shared" ref="E7:E15" ca="1" si="0">MIN(C7,D7)</f>
        <v>159.6134369231965</v>
      </c>
      <c r="F7" s="156">
        <f t="shared" ref="F7:F15" ca="1" si="1">E7*B7</f>
        <v>33.518821753871265</v>
      </c>
      <c r="G7" s="156">
        <f ca="1">F7*(100%-'Données projet'!$C$24)*(100%-'Données projet'!$C$25)*(100%-'Données projet'!$C$26)*(100%-'Données projet'!$C$27)</f>
        <v>30.16693957848414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30.16693957848414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Hêtre</v>
      </c>
      <c r="B8" s="163">
        <f>'Données projet'!D11</f>
        <v>0.21</v>
      </c>
      <c r="C8" s="156">
        <f ca="1">IF(OR('Données projet'!B11="",'Données projet'!C11="",'Données projet'!C11=0%),0,Calculateur!BI3)</f>
        <v>260.42009273498576</v>
      </c>
      <c r="D8" s="156">
        <f>IF(OR('Données projet'!B11="",'Données projet'!C11="",'Données projet'!C11=0%),0,Calculateur!BJ3)</f>
        <v>87.994087874724983</v>
      </c>
      <c r="E8" s="156">
        <f t="shared" ca="1" si="0"/>
        <v>87.994087874724983</v>
      </c>
      <c r="F8" s="156">
        <f t="shared" ca="1" si="1"/>
        <v>18.478758453692247</v>
      </c>
      <c r="G8" s="156">
        <f ca="1">F8*(100%-'Données projet'!$C$24)*(100%-'Données projet'!$C$25)*(100%-'Données projet'!$C$26)*(100%-'Données projet'!$C$27)</f>
        <v>16.630882608323024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ca="1" si="2"/>
        <v>16.630882608323024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Alisier torminal</v>
      </c>
      <c r="B9" s="163">
        <f>'Données projet'!D12</f>
        <v>0.13999999999999999</v>
      </c>
      <c r="C9" s="156">
        <f ca="1">IF(OR('Données projet'!B12="",'Données projet'!C12="",'Données projet'!C12=0%),0,Calculateur!CD3)</f>
        <v>298.18906674058809</v>
      </c>
      <c r="D9" s="156">
        <f>IF(OR('Données projet'!B12="",'Données projet'!C12="",'Données projet'!C12=0%),0,Calculateur!CE3)</f>
        <v>154.08406475869634</v>
      </c>
      <c r="E9" s="156">
        <f t="shared" ca="1" si="0"/>
        <v>154.08406475869634</v>
      </c>
      <c r="F9" s="156">
        <f t="shared" ca="1" si="1"/>
        <v>21.571769066217485</v>
      </c>
      <c r="G9" s="156">
        <f ca="1">F9*(100%-'Données projet'!$C$24)*(100%-'Données projet'!$C$25)*(100%-'Données projet'!$C$26)*(100%-'Données projet'!$C$27)</f>
        <v>19.414592159595738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ca="1" si="2"/>
        <v>19.414592159595738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196.79868794035485</v>
      </c>
      <c r="G16" s="175">
        <f t="shared" ca="1" si="3"/>
        <v>177.11881914631937</v>
      </c>
      <c r="H16" s="176">
        <f t="shared" si="3"/>
        <v>0</v>
      </c>
      <c r="I16" s="176">
        <f t="shared" si="3"/>
        <v>0</v>
      </c>
      <c r="J16" s="177">
        <f t="shared" si="3"/>
        <v>0</v>
      </c>
      <c r="K16" s="177">
        <f t="shared" si="3"/>
        <v>0</v>
      </c>
      <c r="L16" s="178">
        <f t="shared" ca="1" si="3"/>
        <v>177.11881914631937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Hêtre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Alisier torminal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7" zoomScale="90" zoomScaleNormal="90" workbookViewId="0">
      <selection activeCell="I20" sqref="I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347.49136972109613</v>
      </c>
      <c r="U10" s="190">
        <f>'Données projet'!D9</f>
        <v>0.84</v>
      </c>
      <c r="V10" s="189">
        <f>U10*T10</f>
        <v>291.89275056572075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347.49136972109613</v>
      </c>
      <c r="U11" s="190">
        <f>'Données projet'!D10</f>
        <v>0.21</v>
      </c>
      <c r="V11" s="189">
        <f t="shared" ref="V11" si="0">U11*T11</f>
        <v>72.973187641430187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Hêtre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216.20877491620246</v>
      </c>
      <c r="U12" s="190">
        <f>'Données projet'!D11</f>
        <v>0.21</v>
      </c>
      <c r="V12" s="189">
        <f t="shared" ref="V12:V19" si="1">U12*T12</f>
        <v>45.403842732402516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Alisier torminal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0.13999999999999999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9161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1100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800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3</v>
      </c>
      <c r="I23" s="204">
        <v>800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-17941.652869462971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800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13</v>
      </c>
      <c r="C25" s="292">
        <v>4</v>
      </c>
      <c r="D25" s="194">
        <f t="shared" si="2"/>
        <v>52</v>
      </c>
      <c r="E25" s="206"/>
      <c r="F25" s="264"/>
      <c r="G25" s="1"/>
      <c r="H25" s="203">
        <v>5</v>
      </c>
      <c r="I25" s="204">
        <v>985</v>
      </c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-17941.652869462971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14</v>
      </c>
      <c r="C26" s="292">
        <v>8</v>
      </c>
      <c r="D26" s="194">
        <f t="shared" si="2"/>
        <v>112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45</v>
      </c>
      <c r="B27" s="193">
        <f>'Données projet'!D40</f>
        <v>14</v>
      </c>
      <c r="C27" s="292">
        <v>10</v>
      </c>
      <c r="D27" s="194">
        <f t="shared" si="2"/>
        <v>140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50</v>
      </c>
      <c r="B28" s="193">
        <f>'Données projet'!D41</f>
        <v>14</v>
      </c>
      <c r="C28" s="292">
        <v>10</v>
      </c>
      <c r="D28" s="194">
        <f t="shared" si="2"/>
        <v>140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55</v>
      </c>
      <c r="B29" s="193">
        <f>'Données projet'!D42</f>
        <v>14</v>
      </c>
      <c r="C29" s="292">
        <v>15</v>
      </c>
      <c r="D29" s="194">
        <f t="shared" si="2"/>
        <v>210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60</v>
      </c>
      <c r="B30" s="193">
        <f>'Données projet'!D43</f>
        <v>14</v>
      </c>
      <c r="C30" s="292">
        <v>15</v>
      </c>
      <c r="D30" s="194">
        <f t="shared" si="2"/>
        <v>210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65</v>
      </c>
      <c r="B31" s="193">
        <f>'Données projet'!D44</f>
        <v>14</v>
      </c>
      <c r="C31" s="292">
        <v>15</v>
      </c>
      <c r="D31" s="194">
        <f t="shared" si="2"/>
        <v>210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70</v>
      </c>
      <c r="B32" s="193">
        <f>'Données projet'!D45</f>
        <v>14</v>
      </c>
      <c r="C32" s="292">
        <v>15</v>
      </c>
      <c r="D32" s="194">
        <f t="shared" si="2"/>
        <v>210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75</v>
      </c>
      <c r="B33" s="193">
        <f>'Données projet'!D46</f>
        <v>14</v>
      </c>
      <c r="C33" s="292">
        <v>20</v>
      </c>
      <c r="D33" s="194">
        <f t="shared" si="2"/>
        <v>280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80</v>
      </c>
      <c r="B34" s="193">
        <f>'Données projet'!D47</f>
        <v>14</v>
      </c>
      <c r="C34" s="292">
        <v>20</v>
      </c>
      <c r="D34" s="194">
        <f t="shared" si="2"/>
        <v>280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85</v>
      </c>
      <c r="B35" s="193">
        <f>'Données projet'!D48</f>
        <v>14</v>
      </c>
      <c r="C35" s="292">
        <v>20</v>
      </c>
      <c r="D35" s="194">
        <f t="shared" si="2"/>
        <v>280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14</v>
      </c>
      <c r="C36" s="292">
        <v>20</v>
      </c>
      <c r="D36" s="194">
        <f t="shared" si="2"/>
        <v>280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95</v>
      </c>
      <c r="B37" s="193">
        <f>'Données projet'!D50</f>
        <v>14</v>
      </c>
      <c r="C37" s="292">
        <v>30</v>
      </c>
      <c r="D37" s="194">
        <f t="shared" si="2"/>
        <v>420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100</v>
      </c>
      <c r="B38" s="193">
        <f>'Données projet'!D51</f>
        <v>13</v>
      </c>
      <c r="C38" s="292">
        <v>30</v>
      </c>
      <c r="D38" s="194">
        <f t="shared" si="2"/>
        <v>390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105</v>
      </c>
      <c r="B39" s="193">
        <f>'Données projet'!D52</f>
        <v>13</v>
      </c>
      <c r="C39" s="292">
        <v>40</v>
      </c>
      <c r="D39" s="194">
        <f t="shared" si="2"/>
        <v>520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110</v>
      </c>
      <c r="B40" s="193">
        <f>'Données projet'!D53</f>
        <v>13</v>
      </c>
      <c r="C40" s="292">
        <v>50</v>
      </c>
      <c r="D40" s="194">
        <f t="shared" si="2"/>
        <v>650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115</v>
      </c>
      <c r="B41" s="193">
        <f>'Données projet'!D54</f>
        <v>13</v>
      </c>
      <c r="C41" s="292">
        <v>70</v>
      </c>
      <c r="D41" s="194">
        <f t="shared" si="2"/>
        <v>910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120</v>
      </c>
      <c r="B42" s="193">
        <f>'Données projet'!D55</f>
        <v>222</v>
      </c>
      <c r="C42" s="292">
        <v>150</v>
      </c>
      <c r="D42" s="194">
        <f t="shared" si="2"/>
        <v>33300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292">
        <v>4</v>
      </c>
      <c r="D56" s="191">
        <f t="shared" si="4"/>
        <v>52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14</v>
      </c>
      <c r="C57" s="292">
        <v>8</v>
      </c>
      <c r="D57" s="191">
        <f t="shared" si="4"/>
        <v>112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14</v>
      </c>
      <c r="C58" s="292">
        <v>10</v>
      </c>
      <c r="D58" s="191">
        <f t="shared" si="4"/>
        <v>140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14</v>
      </c>
      <c r="C59" s="292">
        <v>10</v>
      </c>
      <c r="D59" s="191">
        <f t="shared" si="4"/>
        <v>140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14</v>
      </c>
      <c r="C60" s="292">
        <v>15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14</v>
      </c>
      <c r="C61" s="292">
        <v>15</v>
      </c>
      <c r="D61" s="191">
        <f t="shared" si="4"/>
        <v>210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14</v>
      </c>
      <c r="C62" s="292">
        <v>15</v>
      </c>
      <c r="D62" s="191">
        <f t="shared" si="4"/>
        <v>210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14</v>
      </c>
      <c r="C63" s="292">
        <v>15</v>
      </c>
      <c r="D63" s="191">
        <f t="shared" si="4"/>
        <v>210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14</v>
      </c>
      <c r="C64" s="292">
        <v>20</v>
      </c>
      <c r="D64" s="191">
        <f t="shared" si="4"/>
        <v>280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14</v>
      </c>
      <c r="C65" s="292">
        <v>20</v>
      </c>
      <c r="D65" s="191">
        <f t="shared" si="4"/>
        <v>280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14</v>
      </c>
      <c r="C66" s="292">
        <v>20</v>
      </c>
      <c r="D66" s="191">
        <f t="shared" si="4"/>
        <v>280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14</v>
      </c>
      <c r="C67" s="292">
        <v>20</v>
      </c>
      <c r="D67" s="191">
        <f t="shared" si="4"/>
        <v>280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14</v>
      </c>
      <c r="C68" s="292">
        <v>30</v>
      </c>
      <c r="D68" s="191">
        <f t="shared" si="4"/>
        <v>420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13</v>
      </c>
      <c r="C69" s="292">
        <v>30</v>
      </c>
      <c r="D69" s="191">
        <f t="shared" si="4"/>
        <v>390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13</v>
      </c>
      <c r="C70" s="292">
        <v>40</v>
      </c>
      <c r="D70" s="191">
        <f t="shared" si="4"/>
        <v>520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13</v>
      </c>
      <c r="C71" s="292">
        <v>50</v>
      </c>
      <c r="D71" s="191">
        <f t="shared" si="4"/>
        <v>650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13</v>
      </c>
      <c r="C72" s="292">
        <v>70</v>
      </c>
      <c r="D72" s="191">
        <f t="shared" si="4"/>
        <v>910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222</v>
      </c>
      <c r="C73" s="292">
        <v>150</v>
      </c>
      <c r="D73" s="191">
        <f t="shared" si="4"/>
        <v>33300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Hêtre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30</v>
      </c>
      <c r="B85" s="193">
        <f>'Données projet'!D88</f>
        <v>0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35</v>
      </c>
      <c r="B86" s="193">
        <f>'Données projet'!D89</f>
        <v>9</v>
      </c>
      <c r="C86" s="292">
        <v>4</v>
      </c>
      <c r="D86" s="191">
        <f t="shared" ref="D86:D104" si="6">B86*C86</f>
        <v>36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14</v>
      </c>
      <c r="C87" s="292">
        <v>8</v>
      </c>
      <c r="D87" s="191">
        <f t="shared" si="6"/>
        <v>112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45</v>
      </c>
      <c r="B88" s="193">
        <f>'Données projet'!D91</f>
        <v>14</v>
      </c>
      <c r="C88" s="292">
        <v>10</v>
      </c>
      <c r="D88" s="191">
        <f t="shared" si="6"/>
        <v>140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50</v>
      </c>
      <c r="B89" s="193">
        <f>'Données projet'!D92</f>
        <v>14</v>
      </c>
      <c r="C89" s="292">
        <v>10</v>
      </c>
      <c r="D89" s="191">
        <f t="shared" si="6"/>
        <v>140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55</v>
      </c>
      <c r="B90" s="193">
        <f>'Données projet'!D93</f>
        <v>14</v>
      </c>
      <c r="C90" s="292">
        <v>10</v>
      </c>
      <c r="D90" s="191">
        <f t="shared" si="6"/>
        <v>140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60</v>
      </c>
      <c r="B91" s="193">
        <f>'Données projet'!D94</f>
        <v>14</v>
      </c>
      <c r="C91" s="292">
        <v>12</v>
      </c>
      <c r="D91" s="191">
        <f t="shared" si="6"/>
        <v>168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65</v>
      </c>
      <c r="B92" s="193">
        <f>'Données projet'!D95</f>
        <v>14</v>
      </c>
      <c r="C92" s="292">
        <v>12</v>
      </c>
      <c r="D92" s="191">
        <f t="shared" si="6"/>
        <v>168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70</v>
      </c>
      <c r="B93" s="193">
        <f>'Données projet'!D96</f>
        <v>14</v>
      </c>
      <c r="C93" s="292">
        <v>12</v>
      </c>
      <c r="D93" s="191">
        <f t="shared" si="6"/>
        <v>168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75</v>
      </c>
      <c r="B94" s="193">
        <f>'Données projet'!D97</f>
        <v>14</v>
      </c>
      <c r="C94" s="292">
        <v>15</v>
      </c>
      <c r="D94" s="191">
        <f t="shared" si="6"/>
        <v>210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80</v>
      </c>
      <c r="B95" s="193">
        <f>'Données projet'!D98</f>
        <v>14</v>
      </c>
      <c r="C95" s="292">
        <v>15</v>
      </c>
      <c r="D95" s="191">
        <f t="shared" si="6"/>
        <v>210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85</v>
      </c>
      <c r="B96" s="193">
        <f>'Données projet'!D99</f>
        <v>14</v>
      </c>
      <c r="C96" s="292">
        <v>17</v>
      </c>
      <c r="D96" s="191">
        <f t="shared" si="6"/>
        <v>238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90</v>
      </c>
      <c r="B97" s="193">
        <f>'Données projet'!D100</f>
        <v>14</v>
      </c>
      <c r="C97" s="292">
        <v>17</v>
      </c>
      <c r="D97" s="191">
        <f t="shared" si="6"/>
        <v>238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95</v>
      </c>
      <c r="B98" s="193">
        <f>'Données projet'!D101</f>
        <v>14</v>
      </c>
      <c r="C98" s="292">
        <v>17</v>
      </c>
      <c r="D98" s="191">
        <f t="shared" si="6"/>
        <v>238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100</v>
      </c>
      <c r="B99" s="193">
        <f>'Données projet'!D102</f>
        <v>14</v>
      </c>
      <c r="C99" s="292">
        <v>20</v>
      </c>
      <c r="D99" s="191">
        <f t="shared" si="6"/>
        <v>280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105</v>
      </c>
      <c r="B100" s="193">
        <f>'Données projet'!D103</f>
        <v>14</v>
      </c>
      <c r="C100" s="292">
        <v>20</v>
      </c>
      <c r="D100" s="191">
        <f t="shared" si="6"/>
        <v>280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110</v>
      </c>
      <c r="B101" s="193">
        <f>'Données projet'!D104</f>
        <v>13</v>
      </c>
      <c r="C101" s="292">
        <v>20</v>
      </c>
      <c r="D101" s="191">
        <f t="shared" si="6"/>
        <v>260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115</v>
      </c>
      <c r="B102" s="193">
        <f>'Données projet'!D105</f>
        <v>12</v>
      </c>
      <c r="C102" s="292">
        <v>30</v>
      </c>
      <c r="D102" s="191">
        <f t="shared" si="6"/>
        <v>360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120</v>
      </c>
      <c r="B103" s="193">
        <f>'Données projet'!D106</f>
        <v>12</v>
      </c>
      <c r="C103" s="292">
        <v>50</v>
      </c>
      <c r="D103" s="191">
        <f t="shared" si="6"/>
        <v>600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125</v>
      </c>
      <c r="B104" s="193">
        <f>'Données projet'!D107</f>
        <v>250</v>
      </c>
      <c r="C104" s="292">
        <v>70</v>
      </c>
      <c r="D104" s="191">
        <f t="shared" si="6"/>
        <v>17500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Alisier torminal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13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14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14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14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14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14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14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14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14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14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14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14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95</v>
      </c>
      <c r="B130" s="193">
        <f>'Données projet'!D128</f>
        <v>14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100</v>
      </c>
      <c r="B131" s="193">
        <f>'Données projet'!D129</f>
        <v>13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105</v>
      </c>
      <c r="B132" s="193">
        <f>'Données projet'!D130</f>
        <v>13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110</v>
      </c>
      <c r="B133" s="193">
        <f>'Données projet'!D131</f>
        <v>13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13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222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2024-07-22T13:05:45Z</dcterms:modified>
</cp:coreProperties>
</file>