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17 ST-MARTIN-CURTON [LAGARDERE]\Documents LBC\"/>
    </mc:Choice>
  </mc:AlternateContent>
  <xr:revisionPtr revIDLastSave="0" documentId="13_ncr:1_{96144A07-14F6-4ABD-8485-719419709557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R4" i="2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B7" i="2"/>
  <c r="HI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C28" i="2"/>
  <c r="EV28" i="2"/>
  <c r="EB28" i="2"/>
  <c r="FS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G85" i="2"/>
  <c r="HH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FS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FS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A163" i="2"/>
  <c r="EV163" i="2"/>
  <c r="HH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H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FS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EW178" i="2"/>
  <c r="EA178" i="2"/>
  <c r="FQ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B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EA199" i="2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H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Z6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86" i="2" a="1"/>
  <c r="FY86" i="2" s="1"/>
  <c r="FY142" i="2" a="1"/>
  <c r="FY142" i="2" s="1"/>
  <c r="FD189" i="2" a="1"/>
  <c r="FD189" i="2" s="1"/>
  <c r="FD160" i="2" a="1"/>
  <c r="FD160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166" i="2" l="1" a="1"/>
  <c r="AH166" i="2" s="1"/>
  <c r="AH151" i="2" a="1"/>
  <c r="AH151" i="2" s="1"/>
  <c r="AH199" i="2" a="1"/>
  <c r="AH199" i="2" s="1"/>
  <c r="AH92" i="2" a="1"/>
  <c r="AH92" i="2" s="1"/>
  <c r="HH203" i="2"/>
  <c r="FD137" i="2" a="1"/>
  <c r="FD137" i="2" s="1"/>
  <c r="FY34" i="2" a="1"/>
  <c r="FY34" i="2" s="1"/>
  <c r="FD159" i="2" a="1"/>
  <c r="FD159" i="2" s="1"/>
  <c r="FD48" i="2" a="1"/>
  <c r="FD48" i="2" s="1"/>
  <c r="FY30" i="2" a="1"/>
  <c r="FY30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66" i="2" a="1"/>
  <c r="FY66" i="2" s="1"/>
  <c r="FD107" i="2" a="1"/>
  <c r="FD107" i="2" s="1"/>
  <c r="FD44" i="2" a="1"/>
  <c r="FD44" i="2" s="1"/>
  <c r="FY42" i="2" a="1"/>
  <c r="FY4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80" i="2" a="1"/>
  <c r="FY80" i="2" s="1"/>
  <c r="FY174" i="2" a="1"/>
  <c r="FY174" i="2" s="1"/>
  <c r="FD167" i="2" a="1"/>
  <c r="FD167" i="2" s="1"/>
  <c r="FD188" i="2" a="1"/>
  <c r="FD188" i="2" s="1"/>
  <c r="FY196" i="2" a="1"/>
  <c r="FY196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4" i="2" a="1"/>
  <c r="FD14" i="2" s="1"/>
  <c r="FY72" i="2" a="1"/>
  <c r="FY72" i="2" s="1"/>
  <c r="FY165" i="2" a="1"/>
  <c r="FY165" i="2" s="1"/>
  <c r="FD187" i="2" a="1"/>
  <c r="FD187" i="2" s="1"/>
  <c r="FD131" i="2" a="1"/>
  <c r="FD131" i="2" s="1"/>
  <c r="FD60" i="2" a="1"/>
  <c r="FD60" i="2" s="1"/>
  <c r="FY82" i="2" a="1"/>
  <c r="FY8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58" i="2" a="1"/>
  <c r="FY58" i="2" s="1"/>
  <c r="FY173" i="2" a="1"/>
  <c r="FY173" i="2" s="1"/>
  <c r="FD82" i="2" a="1"/>
  <c r="FD82" i="2" s="1"/>
  <c r="FD194" i="2" a="1"/>
  <c r="FD194" i="2" s="1"/>
  <c r="FD43" i="2" a="1"/>
  <c r="FD43" i="2" s="1"/>
  <c r="FY121" i="2" a="1"/>
  <c r="FY121" i="2" s="1"/>
  <c r="FY182" i="2" a="1"/>
  <c r="FY182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109" i="2" a="1"/>
  <c r="FY109" i="2" s="1"/>
  <c r="FD19" i="2" a="1"/>
  <c r="FD19" i="2" s="1"/>
  <c r="FD64" i="2" a="1"/>
  <c r="FD64" i="2" s="1"/>
  <c r="FY167" i="2" a="1"/>
  <c r="FY167" i="2" s="1"/>
  <c r="FY115" i="2" a="1"/>
  <c r="FY115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BC83" i="2" a="1"/>
  <c r="BC83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08" i="2"/>
  <c r="BI73" i="2"/>
  <c r="BI158" i="2"/>
  <c r="BI12" i="2"/>
  <c r="BI58" i="2"/>
  <c r="BI182" i="2"/>
  <c r="BI175" i="2"/>
  <c r="BI75" i="2"/>
  <c r="BI15" i="2"/>
  <c r="BI136" i="2"/>
  <c r="BI177" i="2"/>
  <c r="BI9" i="2"/>
  <c r="BI101" i="2"/>
  <c r="BI45" i="2"/>
  <c r="BI132" i="2"/>
  <c r="BI67" i="2"/>
  <c r="BI92" i="2"/>
  <c r="BI111" i="2"/>
  <c r="BI199" i="2"/>
  <c r="BI94" i="2"/>
  <c r="BI89" i="2"/>
  <c r="BI117" i="2"/>
  <c r="BI19" i="2"/>
  <c r="BI57" i="2"/>
  <c r="BI23" i="2"/>
  <c r="BI29" i="2"/>
  <c r="BI74" i="2"/>
  <c r="BI191" i="2"/>
  <c r="BI168" i="2"/>
  <c r="BI93" i="2"/>
  <c r="BI121" i="2"/>
  <c r="BI174" i="2"/>
  <c r="BI79" i="2"/>
  <c r="BI196" i="2"/>
  <c r="BI110" i="2"/>
  <c r="BI164" i="2"/>
  <c r="BI149" i="2"/>
  <c r="BI32" i="2"/>
  <c r="BI116" i="2"/>
  <c r="BI76" i="2"/>
  <c r="BI71" i="2"/>
  <c r="BI178" i="2"/>
  <c r="BI6" i="2"/>
  <c r="BI66" i="2"/>
  <c r="BI114" i="2"/>
  <c r="BI5" i="2"/>
  <c r="BI173" i="2"/>
  <c r="BI170" i="2"/>
  <c r="BI189" i="2"/>
  <c r="BI133" i="2"/>
  <c r="BI165" i="2"/>
  <c r="BI44" i="2"/>
  <c r="BI86" i="2"/>
  <c r="BI143" i="2"/>
  <c r="BI33" i="2"/>
  <c r="BI115" i="2"/>
  <c r="BI10" i="2"/>
  <c r="BI11" i="2"/>
  <c r="BI194" i="2"/>
  <c r="BI106" i="2"/>
  <c r="BI53" i="2"/>
  <c r="BI42" i="2"/>
  <c r="BI85" i="2"/>
  <c r="BI39" i="2"/>
  <c r="BI113" i="2"/>
  <c r="BI13" i="2"/>
  <c r="BI34" i="2"/>
  <c r="BI134" i="2"/>
  <c r="BI127" i="2"/>
  <c r="BI97" i="2"/>
  <c r="BI35" i="2"/>
  <c r="BI82" i="2"/>
  <c r="BI197" i="2"/>
  <c r="BI40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46" i="2"/>
  <c r="BI131" i="2"/>
  <c r="BI21" i="2"/>
  <c r="BI138" i="2"/>
  <c r="BI112" i="2"/>
  <c r="BI7" i="2"/>
  <c r="BI51" i="2"/>
  <c r="BI109" i="2"/>
  <c r="BI186" i="2"/>
  <c r="BI195" i="2"/>
  <c r="BI156" i="2"/>
  <c r="BI49" i="2"/>
  <c r="BI65" i="2"/>
  <c r="BI24" i="2"/>
  <c r="BI142" i="2"/>
  <c r="BI122" i="2"/>
  <c r="BI151" i="2"/>
  <c r="BI20" i="2"/>
  <c r="BI200" i="2"/>
  <c r="BI126" i="2"/>
  <c r="BI36" i="2"/>
  <c r="BI70" i="2"/>
  <c r="BI180" i="2"/>
  <c r="BI124" i="2"/>
  <c r="BI184" i="2"/>
  <c r="BI98" i="2"/>
  <c r="BI84" i="2"/>
  <c r="BI118" i="2"/>
  <c r="BI28" i="2"/>
  <c r="BI37" i="2"/>
  <c r="BI161" i="2"/>
  <c r="BI172" i="2"/>
  <c r="BI157" i="2"/>
  <c r="BI4" i="2"/>
  <c r="BI192" i="2"/>
  <c r="BI146" i="2"/>
  <c r="BI50" i="2"/>
  <c r="BI90" i="2"/>
  <c r="BI60" i="2"/>
  <c r="BI130" i="2"/>
  <c r="BI16" i="2"/>
  <c r="BI26" i="2"/>
  <c r="BI96" i="2"/>
  <c r="BI27" i="2"/>
  <c r="BI103" i="2"/>
  <c r="BI171" i="2"/>
  <c r="BI139" i="2"/>
  <c r="BI137" i="2"/>
  <c r="BI41" i="2"/>
  <c r="BI123" i="2"/>
  <c r="BI63" i="2"/>
  <c r="BI38" i="2"/>
  <c r="BI202" i="2"/>
  <c r="BI125" i="2"/>
  <c r="BI30" i="2"/>
  <c r="BI17" i="2"/>
  <c r="BI159" i="2"/>
  <c r="BI8" i="2"/>
  <c r="BI160" i="2"/>
  <c r="BI62" i="2"/>
  <c r="BI148" i="2"/>
  <c r="BI150" i="2"/>
  <c r="BI78" i="2"/>
  <c r="BI163" i="2"/>
  <c r="BI187" i="2"/>
  <c r="BI166" i="2"/>
  <c r="BI155" i="2"/>
  <c r="BI119" i="2"/>
  <c r="BI162" i="2"/>
  <c r="BI179" i="2"/>
  <c r="BI55" i="2"/>
  <c r="BI140" i="2"/>
  <c r="BI176" i="2"/>
  <c r="BI80" i="2"/>
  <c r="BI193" i="2"/>
  <c r="BI52" i="2"/>
  <c r="BI104" i="2"/>
  <c r="BI31" i="2"/>
  <c r="BI201" i="2"/>
  <c r="BI169" i="2"/>
  <c r="BI154" i="2"/>
  <c r="BI198" i="2"/>
  <c r="BI105" i="2"/>
  <c r="BI135" i="2"/>
  <c r="BI69" i="2"/>
  <c r="BI14" i="2"/>
  <c r="BI147" i="2"/>
  <c r="BI88" i="2"/>
  <c r="BI100" i="2"/>
  <c r="BI153" i="2"/>
  <c r="BI152" i="2"/>
  <c r="BI25" i="2"/>
  <c r="BI48" i="2"/>
  <c r="BI64" i="2"/>
  <c r="BI190" i="2"/>
  <c r="BI107" i="2"/>
  <c r="BI61" i="2"/>
  <c r="BI141" i="2"/>
  <c r="BI22" i="2"/>
  <c r="BI167" i="2"/>
  <c r="BI183" i="2"/>
  <c r="BI102" i="2"/>
  <c r="BI95" i="2"/>
  <c r="BI129" i="2"/>
  <c r="BI83" i="2"/>
  <c r="BI203" i="2"/>
  <c r="BI72" i="2"/>
  <c r="BI59" i="2"/>
  <c r="BI77" i="2"/>
  <c r="BI68" i="2"/>
  <c r="BI188" i="2"/>
  <c r="BI144" i="2"/>
  <c r="BI87" i="2"/>
  <c r="BI81" i="2"/>
  <c r="BI145" i="2"/>
  <c r="BI91" i="2"/>
  <c r="BI1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<sst xmlns="http://schemas.openxmlformats.org/spreadsheetml/2006/main" count="1172" uniqueCount="324">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</sst>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2.6362004899839522</c:v>
                </c:pt>
                <c:pt idx="2">
                  <c:v>3.1113355690778319</c:v>
                </c:pt>
                <c:pt idx="3">
                  <c:v>3.6724213861736565</c:v>
                </c:pt>
                <c:pt idx="4">
                  <c:v>4.3350600043859746</c:v>
                </c:pt>
                <c:pt idx="5">
                  <c:v>5.1176947812290496</c:v>
                </c:pt>
                <c:pt idx="6">
                  <c:v>6.0421293503780928</c:v>
                </c:pt>
                <c:pt idx="7">
                  <c:v>7.1341416615920217</c:v>
                </c:pt>
                <c:pt idx="8">
                  <c:v>8.424210534188374</c:v>
                </c:pt>
                <c:pt idx="9">
                  <c:v>9.9483753922110427</c:v>
                </c:pt>
                <c:pt idx="10">
                  <c:v>11.74925365475179</c:v>
                </c:pt>
                <c:pt idx="11">
                  <c:v>13.877244762281551</c:v>
                </c:pt>
                <c:pt idx="12">
                  <c:v>16.391955159092486</c:v>
                </c:pt>
                <c:pt idx="13">
                  <c:v>19.363884876850936</c:v>
                </c:pt>
                <c:pt idx="14">
                  <c:v>22.876423857103713</c:v>
                </c:pt>
                <c:pt idx="15">
                  <c:v>27.028215027423755</c:v>
                </c:pt>
                <c:pt idx="16">
                  <c:v>31.935951662815665</c:v>
                </c:pt>
                <c:pt idx="17">
                  <c:v>37.737689024580021</c:v>
                </c:pt>
                <c:pt idx="18">
                  <c:v>44.596765032879482</c:v>
                </c:pt>
                <c:pt idx="19">
                  <c:v>52.7064422232962</c:v>
                </c:pt>
                <c:pt idx="20">
                  <c:v>62.295403967361686</c:v>
                </c:pt>
                <c:pt idx="21">
                  <c:v>73.634262501806887</c:v>
                </c:pt>
                <c:pt idx="22">
                  <c:v>87.043265421768922</c:v>
                </c:pt>
                <c:pt idx="23">
                  <c:v>102.90142179192226</c:v>
                </c:pt>
                <c:pt idx="24">
                  <c:v>121.6573099153705</c:v>
                </c:pt>
                <c:pt idx="25">
                  <c:v>143.84187725747665</c:v>
                </c:pt>
                <c:pt idx="26">
                  <c:v>170.08360045486725</c:v>
                </c:pt>
                <c:pt idx="27">
                  <c:v>201.12644141364623</c:v>
                </c:pt>
                <c:pt idx="28">
                  <c:v>237.85111618971357</c:v>
                </c:pt>
                <c:pt idx="29">
                  <c:v>281.30028898910126</c:v>
                </c:pt>
                <c:pt idx="30">
                  <c:v>253.19901096127504</c:v>
                </c:pt>
                <c:pt idx="31">
                  <c:v>274.81546096669371</c:v>
                </c:pt>
                <c:pt idx="32">
                  <c:v>296.39371850976755</c:v>
                </c:pt>
                <c:pt idx="33">
                  <c:v>317.93695392844546</c:v>
                </c:pt>
                <c:pt idx="34">
                  <c:v>339.44787284177949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372.53390804235238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C56" sqref="C5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70" zoomScaleNormal="70" workbookViewId="0">
      <selection activeCell="J32" sqref="J3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2.2000000000000002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0.72</v>
      </c>
      <c r="D9" s="33">
        <f t="shared" ref="D9:D18" si="0">C9*$C$5</f>
        <v>1.5840000000000001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0.14000000000000001</v>
      </c>
      <c r="D10" s="33">
        <f t="shared" si="0"/>
        <v>0.30800000000000005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</v>
      </c>
      <c r="C11" s="32">
        <v>0.14000000000000001</v>
      </c>
      <c r="D11" s="33">
        <f t="shared" si="0"/>
        <v>0.30800000000000005</v>
      </c>
      <c r="E11" s="34">
        <v>78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2.2000000000000002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v>410.00000000000006</v>
      </c>
      <c r="C45" s="60">
        <v>10</v>
      </c>
      <c r="D45" s="60"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v>56</v>
      </c>
      <c r="E63" s="51"/>
      <c r="F63" s="51"/>
      <c r="G63" s="51"/>
      <c r="H63" s="51">
        <v>1</v>
      </c>
      <c r="I63" s="49">
        <f t="shared" ref="I63:I76" si="2"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 t="shared" si="2"/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v>56</v>
      </c>
      <c r="E65" s="51">
        <v>0.85</v>
      </c>
      <c r="F65" s="51"/>
      <c r="G65" s="51"/>
      <c r="H65" s="51">
        <v>0.15</v>
      </c>
      <c r="I65" s="49">
        <f t="shared" si="2"/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v>56</v>
      </c>
      <c r="E66" s="51">
        <v>0.85</v>
      </c>
      <c r="F66" s="51"/>
      <c r="G66" s="51"/>
      <c r="H66" s="51">
        <v>0.15</v>
      </c>
      <c r="I66" s="49">
        <f t="shared" si="2"/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v>56</v>
      </c>
      <c r="E67" s="51">
        <v>0.85</v>
      </c>
      <c r="F67" s="51"/>
      <c r="G67" s="51"/>
      <c r="H67" s="51">
        <v>0.15</v>
      </c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v>56</v>
      </c>
      <c r="E68" s="51">
        <v>0.85</v>
      </c>
      <c r="F68" s="51"/>
      <c r="G68" s="51"/>
      <c r="H68" s="51">
        <v>0.15</v>
      </c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v>56</v>
      </c>
      <c r="E69" s="51">
        <v>0.85</v>
      </c>
      <c r="F69" s="51"/>
      <c r="G69" s="51"/>
      <c r="H69" s="51">
        <v>0.15</v>
      </c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v>55</v>
      </c>
      <c r="E70" s="51">
        <v>0.85</v>
      </c>
      <c r="F70" s="51"/>
      <c r="G70" s="51"/>
      <c r="H70" s="51">
        <v>0.15</v>
      </c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v>51</v>
      </c>
      <c r="E71" s="51">
        <v>0.85</v>
      </c>
      <c r="F71" s="51"/>
      <c r="G71" s="51"/>
      <c r="H71" s="51">
        <v>0.15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352</v>
      </c>
      <c r="C72" s="50">
        <v>11</v>
      </c>
      <c r="D72" s="50">
        <v>47</v>
      </c>
      <c r="E72" s="51">
        <v>0.85</v>
      </c>
      <c r="F72" s="51"/>
      <c r="G72" s="51"/>
      <c r="H72" s="51">
        <v>0.15</v>
      </c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346</v>
      </c>
      <c r="C73" s="50">
        <v>12</v>
      </c>
      <c r="D73" s="50">
        <v>44</v>
      </c>
      <c r="E73" s="51">
        <v>0.85</v>
      </c>
      <c r="F73" s="51"/>
      <c r="G73" s="51"/>
      <c r="H73" s="51">
        <v>0.15</v>
      </c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340</v>
      </c>
      <c r="C74" s="50">
        <v>13</v>
      </c>
      <c r="D74" s="50">
        <v>41</v>
      </c>
      <c r="E74" s="51">
        <v>0.85</v>
      </c>
      <c r="F74" s="51"/>
      <c r="G74" s="51"/>
      <c r="H74" s="51">
        <v>0.15</v>
      </c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333</v>
      </c>
      <c r="C75" s="50">
        <v>14</v>
      </c>
      <c r="D75" s="50">
        <v>333</v>
      </c>
      <c r="E75" s="51">
        <v>0.85</v>
      </c>
      <c r="F75" s="51"/>
      <c r="G75" s="51"/>
      <c r="H75" s="51">
        <v>0.15</v>
      </c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ref="I77:I81" si="3">IF(A77&lt;&gt;0,(B77-(B76-D76))/(A77-A76),"")</f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29</v>
      </c>
      <c r="B88" s="60">
        <v>146.5</v>
      </c>
      <c r="C88" s="60">
        <v>1</v>
      </c>
      <c r="D88" s="60">
        <v>26.5</v>
      </c>
      <c r="E88" s="51"/>
      <c r="F88" s="51"/>
      <c r="G88" s="51"/>
      <c r="H88" s="87">
        <v>1</v>
      </c>
      <c r="I88" s="53">
        <f>IFERROR(B88/A88,"")</f>
        <v>5.0517241379310347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34</v>
      </c>
      <c r="B89" s="60">
        <v>177.6</v>
      </c>
      <c r="C89" s="60">
        <v>2</v>
      </c>
      <c r="D89" s="60">
        <v>23.1</v>
      </c>
      <c r="E89" s="51"/>
      <c r="F89" s="51"/>
      <c r="G89" s="51"/>
      <c r="H89" s="87">
        <v>1</v>
      </c>
      <c r="I89" s="53">
        <f t="shared" ref="I89:I102" si="4">IF(A89&lt;&gt;0,(B89-(B88-D88))/(A89-A88),"")</f>
        <v>11.52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42</v>
      </c>
      <c r="B90" s="60">
        <v>236.2</v>
      </c>
      <c r="C90" s="60">
        <v>3</v>
      </c>
      <c r="D90" s="60">
        <v>47.2</v>
      </c>
      <c r="E90" s="87"/>
      <c r="F90" s="87"/>
      <c r="G90" s="87"/>
      <c r="H90" s="87">
        <v>1</v>
      </c>
      <c r="I90" s="53">
        <f t="shared" si="4"/>
        <v>10.212499999999999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297.7</v>
      </c>
      <c r="C91" s="60">
        <v>4</v>
      </c>
      <c r="D91" s="60">
        <v>79.7</v>
      </c>
      <c r="E91" s="87">
        <v>0.85</v>
      </c>
      <c r="F91" s="87"/>
      <c r="G91" s="87"/>
      <c r="H91" s="87">
        <v>0.15</v>
      </c>
      <c r="I91" s="53">
        <f t="shared" si="4"/>
        <v>13.587499999999999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62</v>
      </c>
      <c r="B92" s="60">
        <v>365.9</v>
      </c>
      <c r="C92" s="60">
        <v>5</v>
      </c>
      <c r="D92" s="60">
        <v>15.5</v>
      </c>
      <c r="E92" s="87">
        <v>0.85</v>
      </c>
      <c r="F92" s="87"/>
      <c r="G92" s="87"/>
      <c r="H92" s="87">
        <v>0.15</v>
      </c>
      <c r="I92" s="53">
        <f t="shared" si="4"/>
        <v>12.324999999999998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78</v>
      </c>
      <c r="B93" s="60">
        <v>534.9</v>
      </c>
      <c r="C93" s="60">
        <v>6</v>
      </c>
      <c r="D93" s="60">
        <f>B93</f>
        <v>534.9</v>
      </c>
      <c r="E93" s="87">
        <v>0.85</v>
      </c>
      <c r="F93" s="87"/>
      <c r="G93" s="87"/>
      <c r="H93" s="87">
        <v>0.15</v>
      </c>
      <c r="I93" s="53">
        <f t="shared" si="4"/>
        <v>11.53125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ref="I103:I107" si="5">IF(A103&lt;&gt;0,(B103-(B102-D102))/(A103-A102),"")</f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rintOptions horizontalCentered="1" verticalCentered="1"/>
  <pageMargins left="0.11811023622047245" right="0.11811023622047245" top="0.15748031496062992" bottom="0.15748031496062992" header="0" footer="0"/>
  <pageSetup paperSize="9" scale="17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279.92928512121006</v>
      </c>
      <c r="T3" s="59">
        <f>IF('Données projet'!E9&gt;30,$R$33-$H$33,LOOKUP('Données projet'!$E$9,$A$3:$A$203,R3:R203)-LOOKUP('Données projet'!$E$9,$A$3:$A$203,$H$3:$H$203))</f>
        <v>300.17085261974006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384.43359676707047</v>
      </c>
      <c r="AO3" s="59">
        <f>IF('Données projet'!E10&gt;30,$AM$33-$H$33,LOOKUP('Données projet'!$E$10,$A$3:$A$203,AM3:AM203)-LOOKUP('Données projet'!$E$10,$A$3:$A$203,$H$3:$H$203))</f>
        <v>274.65593303124882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364.48551730222738</v>
      </c>
      <c r="BJ3" s="59">
        <f>IF('Données projet'!E11&gt;30,$BH$33-$H$33,LOOKUP('Données projet'!$E$11,$A$3:$A$203,BH3:BH203)-LOOKUP('Données projet'!$E$11,$A$3:$A$203,$H$3:$H$203))</f>
        <v>251.84239853780053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279.92928512121006</v>
      </c>
      <c r="T4" s="59">
        <f>$T$3</f>
        <v>300.17085261974006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260.54085441004815</v>
      </c>
      <c r="AN4" s="59">
        <f ca="1">AVERAGE(OFFSET($AM$3,0,0,'Données projet'!$E$10+1,1))-AVERAGE(OFFSET($H$3,0,0,'Données projet'!$E$10+1,1))</f>
        <v>384.43359676707047</v>
      </c>
      <c r="AO4" s="59">
        <f>$AO$3</f>
        <v>274.65593303124882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5.0517241379310347</v>
      </c>
      <c r="BD4" s="12">
        <f>IF('Données projet'!$A$88&gt;35,BD3+BC4-BL3,IF(A4&lt;'Données projet'!$A$88,$BA$205^A4,IF(A4='Données projet'!$A$88,'Données projet'!$B$88,BD3+BC4-BL3)))</f>
        <v>1.1876379208839218</v>
      </c>
      <c r="BE4" s="13">
        <f>BD4*VLOOKUP('Données projet'!$B$11,Paramètres!$A$1:$I$89,3,0)*VLOOKUP('Données projet'!$B$11,Paramètres!$A$1:$I$89,5,0)</f>
        <v>1.0375204876841944</v>
      </c>
      <c r="BF4" s="13">
        <f>EXP(-1.0587+0.8836*LN(BE4)+0.284)</f>
        <v>0.47608744914869694</v>
      </c>
      <c r="BG4" s="20">
        <f t="shared" ref="BG4:BG67" si="7">(BE4+BF4)*0.475*44/12</f>
        <v>2.6362004899839522</v>
      </c>
      <c r="BH4" s="59">
        <f t="shared" ref="BH4:BH67" si="8">BG4+(AY4+AZ4)*44/12</f>
        <v>260.52508937887279</v>
      </c>
      <c r="BI4" s="59">
        <f ca="1">AVERAGE(OFFSET($BH$3,0,0,'Données projet'!$E$11+1,1))-AVERAGE(OFFSET($H$3,0,0,'Données projet'!$E$11+1,1))</f>
        <v>364.48551730222738</v>
      </c>
      <c r="BJ4" s="59">
        <f>$BJ$3</f>
        <v>251.84239853780053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279.92928512121006</v>
      </c>
      <c r="T5" s="59">
        <f t="shared" ref="T5:T68" si="34">$T$3</f>
        <v>300.17085261974006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262.37213344255713</v>
      </c>
      <c r="AN5" s="59">
        <f ca="1">AVERAGE(OFFSET($AM$3,0,0,'Données projet'!$E$10+1,1))-AVERAGE(OFFSET($H$3,0,0,'Données projet'!$E$10+1,1))</f>
        <v>384.43359676707047</v>
      </c>
      <c r="AO5" s="59">
        <f t="shared" ref="AO5:AO68" si="36">$AO$3</f>
        <v>274.65593303124882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5.0517241379310347</v>
      </c>
      <c r="BD5" s="12">
        <f>IF('Données projet'!$A$88&gt;35,BD4+BC5-BL4,IF(A5&lt;'Données projet'!$A$88,$BA$205^A5,IF(A5='Données projet'!$A$88,'Données projet'!$B$88,BD4+BC5-BL4)))</f>
        <v>1.4104838311214847</v>
      </c>
      <c r="BE5" s="13">
        <f>BD5*VLOOKUP('Données projet'!$B$11,Paramètres!$A$1:$I$89,3,0)*VLOOKUP('Données projet'!$B$11,Paramètres!$A$1:$I$89,5,0)</f>
        <v>1.2321986748677292</v>
      </c>
      <c r="BF5" s="13">
        <f t="shared" ref="BF5:BF68" si="37">EXP(-1.0587+0.8836*LN(BE5)+0.284)</f>
        <v>0.5542140920669113</v>
      </c>
      <c r="BG5" s="20">
        <f t="shared" si="7"/>
        <v>3.1113355690778319</v>
      </c>
      <c r="BH5" s="59">
        <f t="shared" si="8"/>
        <v>262.22244668018897</v>
      </c>
      <c r="BI5" s="59">
        <f ca="1">AVERAGE(OFFSET($BH$3,0,0,'Données projet'!$E$11+1,1))-AVERAGE(OFFSET($H$3,0,0,'Données projet'!$E$11+1,1))</f>
        <v>364.48551730222738</v>
      </c>
      <c r="BJ5" s="59">
        <f t="shared" ref="BJ5:BJ68" si="38">$BJ$3</f>
        <v>251.84239853780053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279.92928512121006</v>
      </c>
      <c r="T6" s="59">
        <f t="shared" si="34"/>
        <v>300.17085261974006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264.3438238491496</v>
      </c>
      <c r="AN6" s="59">
        <f ca="1">AVERAGE(OFFSET($AM$3,0,0,'Données projet'!$E$10+1,1))-AVERAGE(OFFSET($H$3,0,0,'Données projet'!$E$10+1,1))</f>
        <v>384.43359676707047</v>
      </c>
      <c r="AO6" s="59">
        <f t="shared" si="36"/>
        <v>274.65593303124882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5.0517241379310347</v>
      </c>
      <c r="BD6" s="12">
        <f>IF('Données projet'!$A$88&gt;35,BD5+BC6-BL5,IF(A6&lt;'Données projet'!$A$88,$BA$205^A6,IF(A6='Données projet'!$A$88,'Données projet'!$B$88,BD5+BC6-BL5)))</f>
        <v>1.6751440846335088</v>
      </c>
      <c r="BE6" s="13">
        <f>BD6*VLOOKUP('Données projet'!$B$11,Paramètres!$A$1:$I$89,3,0)*VLOOKUP('Données projet'!$B$11,Paramètres!$A$1:$I$89,5,0)</f>
        <v>1.4634058723358334</v>
      </c>
      <c r="BF6" s="13">
        <f t="shared" si="37"/>
        <v>0.64516143073038112</v>
      </c>
      <c r="BG6" s="20">
        <f t="shared" si="7"/>
        <v>3.6724213861736565</v>
      </c>
      <c r="BH6" s="59">
        <f t="shared" si="8"/>
        <v>264.00575471950697</v>
      </c>
      <c r="BI6" s="59">
        <f ca="1">AVERAGE(OFFSET($BH$3,0,0,'Données projet'!$E$11+1,1))-AVERAGE(OFFSET($H$3,0,0,'Données projet'!$E$11+1,1))</f>
        <v>364.48551730222738</v>
      </c>
      <c r="BJ6" s="59">
        <f t="shared" si="38"/>
        <v>251.84239853780053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279.92928512121006</v>
      </c>
      <c r="T7" s="59">
        <f t="shared" si="34"/>
        <v>300.17085261974006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266.48841202819835</v>
      </c>
      <c r="AN7" s="59">
        <f ca="1">AVERAGE(OFFSET($AM$3,0,0,'Données projet'!$E$10+1,1))-AVERAGE(OFFSET($H$3,0,0,'Données projet'!$E$10+1,1))</f>
        <v>384.43359676707047</v>
      </c>
      <c r="AO7" s="59">
        <f t="shared" si="36"/>
        <v>274.65593303124882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5.0517241379310347</v>
      </c>
      <c r="BD7" s="12">
        <f>IF('Données projet'!$A$88&gt;35,BD6+BC7-BL6,IF(A7&lt;'Données projet'!$A$88,$BA$205^A7,IF(A7='Données projet'!$A$88,'Données projet'!$B$88,BD6+BC7-BL6)))</f>
        <v>1.9894646378551408</v>
      </c>
      <c r="BE7" s="13">
        <f>BD7*VLOOKUP('Données projet'!$B$11,Paramètres!$A$1:$I$89,3,0)*VLOOKUP('Données projet'!$B$11,Paramètres!$A$1:$I$89,5,0)</f>
        <v>1.7379963076302511</v>
      </c>
      <c r="BF7" s="13">
        <f t="shared" si="37"/>
        <v>0.75103335995978204</v>
      </c>
      <c r="BG7" s="20">
        <f t="shared" si="7"/>
        <v>4.3350600043859746</v>
      </c>
      <c r="BH7" s="59">
        <f t="shared" si="8"/>
        <v>265.89061555994152</v>
      </c>
      <c r="BI7" s="59">
        <f ca="1">AVERAGE(OFFSET($BH$3,0,0,'Données projet'!$E$11+1,1))-AVERAGE(OFFSET($H$3,0,0,'Données projet'!$E$11+1,1))</f>
        <v>364.48551730222738</v>
      </c>
      <c r="BJ7" s="59">
        <f t="shared" si="38"/>
        <v>251.84239853780053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279.92928512121006</v>
      </c>
      <c r="T8" s="59">
        <f t="shared" si="34"/>
        <v>300.17085261974006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268.84592576921818</v>
      </c>
      <c r="AN8" s="59">
        <f ca="1">AVERAGE(OFFSET($AM$3,0,0,'Données projet'!$E$10+1,1))-AVERAGE(OFFSET($H$3,0,0,'Données projet'!$E$10+1,1))</f>
        <v>384.43359676707047</v>
      </c>
      <c r="AO8" s="59">
        <f t="shared" si="36"/>
        <v>274.65593303124882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5.0517241379310347</v>
      </c>
      <c r="BD8" s="12">
        <f>IF('Données projet'!$A$88&gt;35,BD7+BC8-BL7,IF(A8&lt;'Données projet'!$A$88,$BA$205^A8,IF(A8='Données projet'!$A$88,'Données projet'!$B$88,BD7+BC8-BL7)))</f>
        <v>2.362763646174364</v>
      </c>
      <c r="BE8" s="13">
        <f>BD8*VLOOKUP('Données projet'!$B$11,Paramètres!$A$1:$I$89,3,0)*VLOOKUP('Données projet'!$B$11,Paramètres!$A$1:$I$89,5,0)</f>
        <v>2.0641103212979246</v>
      </c>
      <c r="BF8" s="13">
        <f t="shared" si="37"/>
        <v>0.87427902677617086</v>
      </c>
      <c r="BG8" s="20">
        <f t="shared" si="7"/>
        <v>5.1176947812290496</v>
      </c>
      <c r="BH8" s="59">
        <f t="shared" si="8"/>
        <v>267.89547255900681</v>
      </c>
      <c r="BI8" s="59">
        <f ca="1">AVERAGE(OFFSET($BH$3,0,0,'Données projet'!$E$11+1,1))-AVERAGE(OFFSET($H$3,0,0,'Données projet'!$E$11+1,1))</f>
        <v>364.48551730222738</v>
      </c>
      <c r="BJ8" s="59">
        <f t="shared" si="38"/>
        <v>251.84239853780053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279.92928512121006</v>
      </c>
      <c r="T9" s="59">
        <f t="shared" si="34"/>
        <v>300.17085261974006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271.46569033893184</v>
      </c>
      <c r="AN9" s="59">
        <f ca="1">AVERAGE(OFFSET($AM$3,0,0,'Données projet'!$E$10+1,1))-AVERAGE(OFFSET($H$3,0,0,'Données projet'!$E$10+1,1))</f>
        <v>384.43359676707047</v>
      </c>
      <c r="AO9" s="59">
        <f t="shared" si="36"/>
        <v>274.65593303124882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5.0517241379310347</v>
      </c>
      <c r="BD9" s="12">
        <f>IF('Données projet'!$A$88&gt;35,BD8+BC9-BL8,IF(A9&lt;'Données projet'!$A$88,$BA$205^A9,IF(A9='Données projet'!$A$88,'Données projet'!$B$88,BD8+BC9-BL8)))</f>
        <v>2.8061077042826361</v>
      </c>
      <c r="BE9" s="13">
        <f>BD9*VLOOKUP('Données projet'!$B$11,Paramètres!$A$1:$I$89,3,0)*VLOOKUP('Données projet'!$B$11,Paramètres!$A$1:$I$89,5,0)</f>
        <v>2.4514156904613111</v>
      </c>
      <c r="BF9" s="13">
        <f t="shared" si="37"/>
        <v>1.0177494867892687</v>
      </c>
      <c r="BG9" s="20">
        <f t="shared" si="7"/>
        <v>6.0421293503780928</v>
      </c>
      <c r="BH9" s="59">
        <f t="shared" si="8"/>
        <v>270.0421293503781</v>
      </c>
      <c r="BI9" s="59">
        <f ca="1">AVERAGE(OFFSET($BH$3,0,0,'Données projet'!$E$11+1,1))-AVERAGE(OFFSET($H$3,0,0,'Données projet'!$E$11+1,1))</f>
        <v>364.48551730222738</v>
      </c>
      <c r="BJ9" s="59">
        <f t="shared" si="38"/>
        <v>251.84239853780053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279.92928512121006</v>
      </c>
      <c r="T10" s="59">
        <f t="shared" si="34"/>
        <v>300.17085261974006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274.40849465664172</v>
      </c>
      <c r="AN10" s="59">
        <f ca="1">AVERAGE(OFFSET($AM$3,0,0,'Données projet'!$E$10+1,1))-AVERAGE(OFFSET($H$3,0,0,'Données projet'!$E$10+1,1))</f>
        <v>384.43359676707047</v>
      </c>
      <c r="AO10" s="59">
        <f t="shared" si="36"/>
        <v>274.65593303124882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5.0517241379310347</v>
      </c>
      <c r="BD10" s="12">
        <f>IF('Données projet'!$A$88&gt;35,BD9+BC10-BL9,IF(A10&lt;'Données projet'!$A$88,$BA$205^A10,IF(A10='Données projet'!$A$88,'Données projet'!$B$88,BD9+BC10-BL9)))</f>
        <v>3.3326399196905849</v>
      </c>
      <c r="BE10" s="13">
        <f>BD10*VLOOKUP('Données projet'!$B$11,Paramètres!$A$1:$I$89,3,0)*VLOOKUP('Données projet'!$B$11,Paramètres!$A$1:$I$89,5,0)</f>
        <v>2.9113942338416954</v>
      </c>
      <c r="BF10" s="13">
        <f t="shared" si="37"/>
        <v>1.1847636579814751</v>
      </c>
      <c r="BG10" s="20">
        <f t="shared" si="7"/>
        <v>7.1341416615920217</v>
      </c>
      <c r="BH10" s="59">
        <f t="shared" si="8"/>
        <v>272.35636388381425</v>
      </c>
      <c r="BI10" s="59">
        <f ca="1">AVERAGE(OFFSET($BH$3,0,0,'Données projet'!$E$11+1,1))-AVERAGE(OFFSET($H$3,0,0,'Données projet'!$E$11+1,1))</f>
        <v>364.48551730222738</v>
      </c>
      <c r="BJ10" s="59">
        <f t="shared" si="38"/>
        <v>251.84239853780053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279.92928512121006</v>
      </c>
      <c r="T11" s="59">
        <f t="shared" si="34"/>
        <v>300.17085261974006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277.74926357525624</v>
      </c>
      <c r="AN11" s="59">
        <f ca="1">AVERAGE(OFFSET($AM$3,0,0,'Données projet'!$E$10+1,1))-AVERAGE(OFFSET($H$3,0,0,'Données projet'!$E$10+1,1))</f>
        <v>384.43359676707047</v>
      </c>
      <c r="AO11" s="59">
        <f t="shared" si="36"/>
        <v>274.65593303124882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5.0517241379310347</v>
      </c>
      <c r="BD11" s="12">
        <f>IF('Données projet'!$A$88&gt;35,BD10+BC11-BL10,IF(A11&lt;'Données projet'!$A$88,$BA$205^A11,IF(A11='Données projet'!$A$88,'Données projet'!$B$88,BD10+BC11-BL10)))</f>
        <v>3.9579695452760868</v>
      </c>
      <c r="BE11" s="13">
        <f>BD11*VLOOKUP('Données projet'!$B$11,Paramètres!$A$1:$I$89,3,0)*VLOOKUP('Données projet'!$B$11,Paramètres!$A$1:$I$89,5,0)</f>
        <v>3.4576821947531897</v>
      </c>
      <c r="BF11" s="13">
        <f t="shared" si="37"/>
        <v>1.3791850976037712</v>
      </c>
      <c r="BG11" s="20">
        <f t="shared" si="7"/>
        <v>8.424210534188374</v>
      </c>
      <c r="BH11" s="59">
        <f t="shared" si="8"/>
        <v>274.86865497863283</v>
      </c>
      <c r="BI11" s="59">
        <f ca="1">AVERAGE(OFFSET($BH$3,0,0,'Données projet'!$E$11+1,1))-AVERAGE(OFFSET($H$3,0,0,'Données projet'!$E$11+1,1))</f>
        <v>364.48551730222738</v>
      </c>
      <c r="BJ11" s="59">
        <f t="shared" si="38"/>
        <v>251.84239853780053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279.92928512121006</v>
      </c>
      <c r="T12" s="59">
        <f t="shared" si="34"/>
        <v>300.17085261974006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281.58035481867557</v>
      </c>
      <c r="AN12" s="59">
        <f ca="1">AVERAGE(OFFSET($AM$3,0,0,'Données projet'!$E$10+1,1))-AVERAGE(OFFSET($H$3,0,0,'Données projet'!$E$10+1,1))</f>
        <v>384.43359676707047</v>
      </c>
      <c r="AO12" s="59">
        <f t="shared" si="36"/>
        <v>274.65593303124882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5.0517241379310347</v>
      </c>
      <c r="BD12" s="12">
        <f>IF('Données projet'!$A$88&gt;35,BD11+BC12-BL11,IF(A12&lt;'Données projet'!$A$88,$BA$205^A12,IF(A12='Données projet'!$A$88,'Données projet'!$B$88,BD11+BC12-BL11)))</f>
        <v>4.7006347216735733</v>
      </c>
      <c r="BE12" s="13">
        <f>BD12*VLOOKUP('Données projet'!$B$11,Paramètres!$A$1:$I$89,3,0)*VLOOKUP('Données projet'!$B$11,Paramètres!$A$1:$I$89,5,0)</f>
        <v>4.1064744928540344</v>
      </c>
      <c r="BF12" s="13">
        <f t="shared" si="37"/>
        <v>1.6055113782719235</v>
      </c>
      <c r="BG12" s="20">
        <f t="shared" si="7"/>
        <v>9.9483753922110427</v>
      </c>
      <c r="BH12" s="59">
        <f t="shared" si="8"/>
        <v>277.61504205887775</v>
      </c>
      <c r="BI12" s="59">
        <f ca="1">AVERAGE(OFFSET($BH$3,0,0,'Données projet'!$E$11+1,1))-AVERAGE(OFFSET($H$3,0,0,'Données projet'!$E$11+1,1))</f>
        <v>364.48551730222738</v>
      </c>
      <c r="BJ12" s="59">
        <f t="shared" si="38"/>
        <v>251.84239853780053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279.92928512121006</v>
      </c>
      <c r="T13" s="59">
        <f t="shared" si="34"/>
        <v>300.17085261974006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286.01562696067037</v>
      </c>
      <c r="AN13" s="59">
        <f ca="1">AVERAGE(OFFSET($AM$3,0,0,'Données projet'!$E$10+1,1))-AVERAGE(OFFSET($H$3,0,0,'Données projet'!$E$10+1,1))</f>
        <v>384.43359676707047</v>
      </c>
      <c r="AO13" s="59">
        <f t="shared" si="36"/>
        <v>274.65593303124882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5.0517241379310347</v>
      </c>
      <c r="BD13" s="12">
        <f>IF('Données projet'!$A$88&gt;35,BD12+BC13-BL12,IF(A13&lt;'Données projet'!$A$88,$BA$205^A13,IF(A13='Données projet'!$A$88,'Données projet'!$B$88,BD12+BC13-BL12)))</f>
        <v>5.5826520476831751</v>
      </c>
      <c r="BE13" s="13">
        <f>BD13*VLOOKUP('Données projet'!$B$11,Paramètres!$A$1:$I$89,3,0)*VLOOKUP('Données projet'!$B$11,Paramètres!$A$1:$I$89,5,0)</f>
        <v>4.8770048288560224</v>
      </c>
      <c r="BF13" s="13">
        <f t="shared" si="37"/>
        <v>1.8689781308100777</v>
      </c>
      <c r="BG13" s="20">
        <f t="shared" si="7"/>
        <v>11.74925365475179</v>
      </c>
      <c r="BH13" s="59">
        <f t="shared" si="8"/>
        <v>280.63814254364064</v>
      </c>
      <c r="BI13" s="59">
        <f ca="1">AVERAGE(OFFSET($BH$3,0,0,'Données projet'!$E$11+1,1))-AVERAGE(OFFSET($H$3,0,0,'Données projet'!$E$11+1,1))</f>
        <v>364.48551730222738</v>
      </c>
      <c r="BJ13" s="59">
        <f t="shared" si="38"/>
        <v>251.84239853780053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279.92928512121006</v>
      </c>
      <c r="T14" s="59">
        <f t="shared" si="34"/>
        <v>300.17085261974006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291.19545921390153</v>
      </c>
      <c r="AN14" s="59">
        <f ca="1">AVERAGE(OFFSET($AM$3,0,0,'Données projet'!$E$10+1,1))-AVERAGE(OFFSET($H$3,0,0,'Données projet'!$E$10+1,1))</f>
        <v>384.43359676707047</v>
      </c>
      <c r="AO14" s="59">
        <f t="shared" si="36"/>
        <v>274.65593303124882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5.0517241379310347</v>
      </c>
      <c r="BD14" s="12">
        <f>IF('Données projet'!$A$88&gt;35,BD13+BC14-BL13,IF(A14&lt;'Données projet'!$A$88,$BA$205^A14,IF(A14='Données projet'!$A$88,'Données projet'!$B$88,BD13+BC14-BL13)))</f>
        <v>6.6301692709288158</v>
      </c>
      <c r="BE14" s="13">
        <f>BD14*VLOOKUP('Données projet'!$B$11,Paramètres!$A$1:$I$89,3,0)*VLOOKUP('Données projet'!$B$11,Paramètres!$A$1:$I$89,5,0)</f>
        <v>5.7921158750834145</v>
      </c>
      <c r="BF14" s="13">
        <f t="shared" si="37"/>
        <v>2.175680160676329</v>
      </c>
      <c r="BG14" s="20">
        <f t="shared" si="7"/>
        <v>13.877244762281551</v>
      </c>
      <c r="BH14" s="59">
        <f t="shared" si="8"/>
        <v>283.98835587339272</v>
      </c>
      <c r="BI14" s="59">
        <f ca="1">AVERAGE(OFFSET($BH$3,0,0,'Données projet'!$E$11+1,1))-AVERAGE(OFFSET($H$3,0,0,'Données projet'!$E$11+1,1))</f>
        <v>364.48551730222738</v>
      </c>
      <c r="BJ14" s="59">
        <f t="shared" si="38"/>
        <v>251.84239853780053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279.92928512121006</v>
      </c>
      <c r="T15" s="59">
        <f t="shared" si="34"/>
        <v>300.17085261974006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297.29294627417653</v>
      </c>
      <c r="AN15" s="59">
        <f ca="1">AVERAGE(OFFSET($AM$3,0,0,'Données projet'!$E$10+1,1))-AVERAGE(OFFSET($H$3,0,0,'Données projet'!$E$10+1,1))</f>
        <v>384.43359676707047</v>
      </c>
      <c r="AO15" s="59">
        <f t="shared" si="36"/>
        <v>274.65593303124882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5.0517241379310347</v>
      </c>
      <c r="BD15" s="12">
        <f>IF('Données projet'!$A$88&gt;35,BD14+BC15-BL14,IF(A15&lt;'Données projet'!$A$88,$BA$205^A15,IF(A15='Données projet'!$A$88,'Données projet'!$B$88,BD14+BC15-BL14)))</f>
        <v>7.8742404480343664</v>
      </c>
      <c r="BE15" s="13">
        <f>BD15*VLOOKUP('Données projet'!$B$11,Paramètres!$A$1:$I$89,3,0)*VLOOKUP('Données projet'!$B$11,Paramètres!$A$1:$I$89,5,0)</f>
        <v>6.8789364554028234</v>
      </c>
      <c r="BF15" s="13">
        <f t="shared" si="37"/>
        <v>2.5327124397698979</v>
      </c>
      <c r="BG15" s="20">
        <f t="shared" si="7"/>
        <v>16.391955159092486</v>
      </c>
      <c r="BH15" s="59">
        <f t="shared" si="8"/>
        <v>287.72528849242582</v>
      </c>
      <c r="BI15" s="59">
        <f ca="1">AVERAGE(OFFSET($BH$3,0,0,'Données projet'!$E$11+1,1))-AVERAGE(OFFSET($H$3,0,0,'Données projet'!$E$11+1,1))</f>
        <v>364.48551730222738</v>
      </c>
      <c r="BJ15" s="59">
        <f t="shared" si="38"/>
        <v>251.84239853780053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279.92928512121006</v>
      </c>
      <c r="T16" s="59">
        <f t="shared" si="34"/>
        <v>300.17085261974006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304.52154394287089</v>
      </c>
      <c r="AN16" s="59">
        <f ca="1">AVERAGE(OFFSET($AM$3,0,0,'Données projet'!$E$10+1,1))-AVERAGE(OFFSET($H$3,0,0,'Données projet'!$E$10+1,1))</f>
        <v>384.43359676707047</v>
      </c>
      <c r="AO16" s="59">
        <f t="shared" si="36"/>
        <v>274.65593303124882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5.0517241379310347</v>
      </c>
      <c r="BD16" s="12">
        <f>IF('Données projet'!$A$88&gt;35,BD15+BC16-BL15,IF(A16&lt;'Données projet'!$A$88,$BA$205^A16,IF(A16='Données projet'!$A$88,'Données projet'!$B$88,BD15+BC16-BL15)))</f>
        <v>9.3517465542436167</v>
      </c>
      <c r="BE16" s="13">
        <f>BD16*VLOOKUP('Données projet'!$B$11,Paramètres!$A$1:$I$89,3,0)*VLOOKUP('Données projet'!$B$11,Paramètres!$A$1:$I$89,5,0)</f>
        <v>8.1696857897872253</v>
      </c>
      <c r="BF16" s="13">
        <f t="shared" si="37"/>
        <v>2.9483342351989585</v>
      </c>
      <c r="BG16" s="20">
        <f t="shared" si="7"/>
        <v>19.363884876850936</v>
      </c>
      <c r="BH16" s="59">
        <f t="shared" si="8"/>
        <v>291.91944043240647</v>
      </c>
      <c r="BI16" s="59">
        <f ca="1">AVERAGE(OFFSET($BH$3,0,0,'Données projet'!$E$11+1,1))-AVERAGE(OFFSET($H$3,0,0,'Données projet'!$E$11+1,1))</f>
        <v>364.48551730222738</v>
      </c>
      <c r="BJ16" s="59">
        <f t="shared" si="38"/>
        <v>251.84239853780053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279.92928512121006</v>
      </c>
      <c r="T17" s="59">
        <f t="shared" si="34"/>
        <v>300.17085261974006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313.14450608885869</v>
      </c>
      <c r="AN17" s="59">
        <f ca="1">AVERAGE(OFFSET($AM$3,0,0,'Données projet'!$E$10+1,1))-AVERAGE(OFFSET($H$3,0,0,'Données projet'!$E$10+1,1))</f>
        <v>384.43359676707047</v>
      </c>
      <c r="AO17" s="59">
        <f t="shared" si="36"/>
        <v>274.65593303124882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5.0517241379310347</v>
      </c>
      <c r="BD17" s="12">
        <f>IF('Données projet'!$A$88&gt;35,BD16+BC17-BL16,IF(A17&lt;'Données projet'!$A$88,$BA$205^A17,IF(A17='Données projet'!$A$88,'Données projet'!$B$88,BD16+BC17-BL16)))</f>
        <v>11.10648883431527</v>
      </c>
      <c r="BE17" s="13">
        <f>BD17*VLOOKUP('Données projet'!$B$11,Paramètres!$A$1:$I$89,3,0)*VLOOKUP('Données projet'!$B$11,Paramètres!$A$1:$I$89,5,0)</f>
        <v>9.7026286456578212</v>
      </c>
      <c r="BF17" s="13">
        <f t="shared" si="37"/>
        <v>3.4321601718179946</v>
      </c>
      <c r="BG17" s="20">
        <f t="shared" si="7"/>
        <v>22.876423857103713</v>
      </c>
      <c r="BH17" s="59">
        <f t="shared" si="8"/>
        <v>296.65420163488147</v>
      </c>
      <c r="BI17" s="59">
        <f ca="1">AVERAGE(OFFSET($BH$3,0,0,'Données projet'!$E$11+1,1))-AVERAGE(OFFSET($H$3,0,0,'Données projet'!$E$11+1,1))</f>
        <v>364.48551730222738</v>
      </c>
      <c r="BJ17" s="59">
        <f t="shared" si="38"/>
        <v>251.84239853780053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279.92928512121006</v>
      </c>
      <c r="T18" s="59">
        <f t="shared" si="34"/>
        <v>300.17085261974006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323.48653362698809</v>
      </c>
      <c r="AN18" s="59">
        <f ca="1">AVERAGE(OFFSET($AM$3,0,0,'Données projet'!$E$10+1,1))-AVERAGE(OFFSET($H$3,0,0,'Données projet'!$E$10+1,1))</f>
        <v>384.43359676707047</v>
      </c>
      <c r="AO18" s="59">
        <f t="shared" si="36"/>
        <v>274.65593303124882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5.0517241379310347</v>
      </c>
      <c r="BD18" s="12">
        <f>IF('Données projet'!$A$88&gt;35,BD17+BC18-BL17,IF(A18&lt;'Données projet'!$A$88,$BA$205^A18,IF(A18='Données projet'!$A$88,'Données projet'!$B$88,BD17+BC18-BL17)))</f>
        <v>13.190487307506679</v>
      </c>
      <c r="BE18" s="13">
        <f>BD18*VLOOKUP('Données projet'!$B$11,Paramètres!$A$1:$I$89,3,0)*VLOOKUP('Données projet'!$B$11,Paramètres!$A$1:$I$89,5,0)</f>
        <v>11.523209711837836</v>
      </c>
      <c r="BF18" s="13">
        <f t="shared" si="37"/>
        <v>3.9953826484054664</v>
      </c>
      <c r="BG18" s="20">
        <f t="shared" si="7"/>
        <v>27.028215027423755</v>
      </c>
      <c r="BH18" s="59">
        <f t="shared" si="8"/>
        <v>302.02821502742376</v>
      </c>
      <c r="BI18" s="59">
        <f ca="1">AVERAGE(OFFSET($BH$3,0,0,'Données projet'!$E$11+1,1))-AVERAGE(OFFSET($H$3,0,0,'Données projet'!$E$11+1,1))</f>
        <v>364.48551730222738</v>
      </c>
      <c r="BJ18" s="59">
        <f t="shared" si="38"/>
        <v>251.84239853780053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279.92928512121006</v>
      </c>
      <c r="T19" s="59">
        <f t="shared" si="34"/>
        <v>300.17085261974006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335.94815518908104</v>
      </c>
      <c r="AN19" s="59">
        <f ca="1">AVERAGE(OFFSET($AM$3,0,0,'Données projet'!$E$10+1,1))-AVERAGE(OFFSET($H$3,0,0,'Données projet'!$E$10+1,1))</f>
        <v>384.43359676707047</v>
      </c>
      <c r="AO19" s="59">
        <f t="shared" si="36"/>
        <v>274.65593303124882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5.0517241379310347</v>
      </c>
      <c r="BD19" s="12">
        <f>IF('Données projet'!$A$88&gt;35,BD18+BC19-BL18,IF(A19&lt;'Données projet'!$A$88,$BA$205^A19,IF(A19='Données projet'!$A$88,'Données projet'!$B$88,BD18+BC19-BL18)))</f>
        <v>15.665522921332993</v>
      </c>
      <c r="BE19" s="13">
        <f>BD19*VLOOKUP('Données projet'!$B$11,Paramètres!$A$1:$I$89,3,0)*VLOOKUP('Données projet'!$B$11,Paramètres!$A$1:$I$89,5,0)</f>
        <v>13.685400824076506</v>
      </c>
      <c r="BF19" s="13">
        <f t="shared" si="37"/>
        <v>4.651030752659759</v>
      </c>
      <c r="BG19" s="20">
        <f t="shared" si="7"/>
        <v>31.935951662815665</v>
      </c>
      <c r="BH19" s="59">
        <f t="shared" si="8"/>
        <v>308.15817388503791</v>
      </c>
      <c r="BI19" s="59">
        <f ca="1">AVERAGE(OFFSET($BH$3,0,0,'Données projet'!$E$11+1,1))-AVERAGE(OFFSET($H$3,0,0,'Données projet'!$E$11+1,1))</f>
        <v>364.48551730222738</v>
      </c>
      <c r="BJ19" s="59">
        <f t="shared" si="38"/>
        <v>251.84239853780053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279.92928512121006</v>
      </c>
      <c r="T20" s="59">
        <f t="shared" si="34"/>
        <v>300.17085261974006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351.02348150415776</v>
      </c>
      <c r="AN20" s="59">
        <f ca="1">AVERAGE(OFFSET($AM$3,0,0,'Données projet'!$E$10+1,1))-AVERAGE(OFFSET($H$3,0,0,'Données projet'!$E$10+1,1))</f>
        <v>384.43359676707047</v>
      </c>
      <c r="AO20" s="59">
        <f t="shared" si="36"/>
        <v>274.65593303124882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5.0517241379310347</v>
      </c>
      <c r="BD20" s="12">
        <f>IF('Données projet'!$A$88&gt;35,BD19+BC20-BL19,IF(A20&lt;'Données projet'!$A$88,$BA$205^A20,IF(A20='Données projet'!$A$88,'Données projet'!$B$88,BD19+BC20-BL19)))</f>
        <v>18.604969071851336</v>
      </c>
      <c r="BE20" s="13">
        <f>BD20*VLOOKUP('Données projet'!$B$11,Paramètres!$A$1:$I$89,3,0)*VLOOKUP('Données projet'!$B$11,Paramètres!$A$1:$I$89,5,0)</f>
        <v>16.253300981169328</v>
      </c>
      <c r="BF20" s="13">
        <f t="shared" si="37"/>
        <v>5.414271664522551</v>
      </c>
      <c r="BG20" s="20">
        <f t="shared" si="7"/>
        <v>37.737689024580021</v>
      </c>
      <c r="BH20" s="59">
        <f t="shared" si="8"/>
        <v>315.18213346902451</v>
      </c>
      <c r="BI20" s="59">
        <f ca="1">AVERAGE(OFFSET($BH$3,0,0,'Données projet'!$E$11+1,1))-AVERAGE(OFFSET($H$3,0,0,'Données projet'!$E$11+1,1))</f>
        <v>364.48551730222738</v>
      </c>
      <c r="BJ20" s="59">
        <f t="shared" si="38"/>
        <v>251.84239853780053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279.92928512121006</v>
      </c>
      <c r="T21" s="59">
        <f t="shared" si="34"/>
        <v>300.17085261974006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369.32212669991179</v>
      </c>
      <c r="AN21" s="59">
        <f ca="1">AVERAGE(OFFSET($AM$3,0,0,'Données projet'!$E$10+1,1))-AVERAGE(OFFSET($H$3,0,0,'Données projet'!$E$10+1,1))</f>
        <v>384.43359676707047</v>
      </c>
      <c r="AO21" s="59">
        <f t="shared" si="36"/>
        <v>274.65593303124882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5.0517241379310347</v>
      </c>
      <c r="BD21" s="12">
        <f>IF('Données projet'!$A$88&gt;35,BD20+BC21-BL20,IF(A21&lt;'Données projet'!$A$88,$BA$205^A21,IF(A21='Données projet'!$A$88,'Données projet'!$B$88,BD20+BC21-BL20)))</f>
        <v>22.095966786603192</v>
      </c>
      <c r="BE21" s="13">
        <f>BD21*VLOOKUP('Données projet'!$B$11,Paramètres!$A$1:$I$89,3,0)*VLOOKUP('Données projet'!$B$11,Paramètres!$A$1:$I$89,5,0)</f>
        <v>19.303036584776549</v>
      </c>
      <c r="BF21" s="13">
        <f t="shared" si="37"/>
        <v>6.3027615202260243</v>
      </c>
      <c r="BG21" s="20">
        <f t="shared" si="7"/>
        <v>44.596765032879482</v>
      </c>
      <c r="BH21" s="59">
        <f t="shared" si="8"/>
        <v>323.26343169954617</v>
      </c>
      <c r="BI21" s="59">
        <f ca="1">AVERAGE(OFFSET($BH$3,0,0,'Données projet'!$E$11+1,1))-AVERAGE(OFFSET($H$3,0,0,'Données projet'!$E$11+1,1))</f>
        <v>364.48551730222738</v>
      </c>
      <c r="BJ21" s="59">
        <f t="shared" si="38"/>
        <v>251.84239853780053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279.92928512121006</v>
      </c>
      <c r="T22" s="59">
        <f t="shared" si="34"/>
        <v>300.17085261974006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391.59627660422473</v>
      </c>
      <c r="AN22" s="59">
        <f ca="1">AVERAGE(OFFSET($AM$3,0,0,'Données projet'!$E$10+1,1))-AVERAGE(OFFSET($H$3,0,0,'Données projet'!$E$10+1,1))</f>
        <v>384.43359676707047</v>
      </c>
      <c r="AO22" s="59">
        <f t="shared" si="36"/>
        <v>274.65593303124882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5.0517241379310347</v>
      </c>
      <c r="BD22" s="12">
        <f>IF('Données projet'!$A$88&gt;35,BD21+BC22-BL21,IF(A22&lt;'Données projet'!$A$88,$BA$205^A22,IF(A22='Données projet'!$A$88,'Données projet'!$B$88,BD21+BC22-BL21)))</f>
        <v>26.242008054361609</v>
      </c>
      <c r="BE22" s="13">
        <f>BD22*VLOOKUP('Données projet'!$B$11,Paramètres!$A$1:$I$89,3,0)*VLOOKUP('Données projet'!$B$11,Paramètres!$A$1:$I$89,5,0)</f>
        <v>22.925018236290306</v>
      </c>
      <c r="BF22" s="13">
        <f t="shared" si="37"/>
        <v>7.3370538536405245</v>
      </c>
      <c r="BG22" s="20">
        <f t="shared" si="7"/>
        <v>52.7064422232962</v>
      </c>
      <c r="BH22" s="59">
        <f t="shared" si="8"/>
        <v>332.59533111218508</v>
      </c>
      <c r="BI22" s="59">
        <f ca="1">AVERAGE(OFFSET($BH$3,0,0,'Données projet'!$E$11+1,1))-AVERAGE(OFFSET($H$3,0,0,'Données projet'!$E$11+1,1))</f>
        <v>364.48551730222738</v>
      </c>
      <c r="BJ22" s="59">
        <f t="shared" si="38"/>
        <v>251.84239853780053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279.92928512121006</v>
      </c>
      <c r="T23" s="59">
        <f t="shared" si="34"/>
        <v>300.17085261974006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418.774115093408</v>
      </c>
      <c r="AN23" s="59">
        <f ca="1">AVERAGE(OFFSET($AM$3,0,0,'Données projet'!$E$10+1,1))-AVERAGE(OFFSET($H$3,0,0,'Données projet'!$E$10+1,1))</f>
        <v>384.43359676707047</v>
      </c>
      <c r="AO23" s="59">
        <f t="shared" si="36"/>
        <v>274.65593303124882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5.0517241379310347</v>
      </c>
      <c r="BD23" s="12">
        <f>IF('Données projet'!$A$88&gt;35,BD22+BC23-BL22,IF(A23&lt;'Données projet'!$A$88,$BA$205^A23,IF(A23='Données projet'!$A$88,'Données projet'!$B$88,BD22+BC23-BL22)))</f>
        <v>31.166003885501151</v>
      </c>
      <c r="BE23" s="13">
        <f>BD23*VLOOKUP('Données projet'!$B$11,Paramètres!$A$1:$I$89,3,0)*VLOOKUP('Données projet'!$B$11,Paramètres!$A$1:$I$89,5,0)</f>
        <v>27.22662099437381</v>
      </c>
      <c r="BF23" s="13">
        <f t="shared" si="37"/>
        <v>8.5410750634415109</v>
      </c>
      <c r="BG23" s="20">
        <f t="shared" si="7"/>
        <v>62.295403967361686</v>
      </c>
      <c r="BH23" s="59">
        <f t="shared" si="8"/>
        <v>343.40651507847281</v>
      </c>
      <c r="BI23" s="59">
        <f ca="1">AVERAGE(OFFSET($BH$3,0,0,'Données projet'!$E$11+1,1))-AVERAGE(OFFSET($H$3,0,0,'Données projet'!$E$11+1,1))</f>
        <v>364.48551730222738</v>
      </c>
      <c r="BJ23" s="59">
        <f t="shared" si="38"/>
        <v>251.84239853780053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279.92928512121006</v>
      </c>
      <c r="T24" s="59">
        <f t="shared" si="34"/>
        <v>300.17085261974006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424.03647501616433</v>
      </c>
      <c r="AN24" s="59">
        <f ca="1">AVERAGE(OFFSET($AM$3,0,0,'Données projet'!$E$10+1,1))-AVERAGE(OFFSET($H$3,0,0,'Données projet'!$E$10+1,1))</f>
        <v>384.43359676707047</v>
      </c>
      <c r="AO24" s="59">
        <f t="shared" si="36"/>
        <v>274.65593303124882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5.0517241379310347</v>
      </c>
      <c r="BD24" s="12">
        <f>IF('Données projet'!$A$88&gt;35,BD23+BC24-BL23,IF(A24&lt;'Données projet'!$A$88,$BA$205^A24,IF(A24='Données projet'!$A$88,'Données projet'!$B$88,BD23+BC24-BL23)))</f>
        <v>37.013928056836818</v>
      </c>
      <c r="BE24" s="13">
        <f>BD24*VLOOKUP('Données projet'!$B$11,Paramètres!$A$1:$I$89,3,0)*VLOOKUP('Données projet'!$B$11,Paramètres!$A$1:$I$89,5,0)</f>
        <v>32.335367550452645</v>
      </c>
      <c r="BF24" s="13">
        <f t="shared" si="37"/>
        <v>9.9426779051302603</v>
      </c>
      <c r="BG24" s="20">
        <f t="shared" si="7"/>
        <v>73.634262501806887</v>
      </c>
      <c r="BH24" s="59">
        <f t="shared" si="8"/>
        <v>355.96759583514017</v>
      </c>
      <c r="BI24" s="59">
        <f ca="1">AVERAGE(OFFSET($BH$3,0,0,'Données projet'!$E$11+1,1))-AVERAGE(OFFSET($H$3,0,0,'Données projet'!$E$11+1,1))</f>
        <v>364.48551730222738</v>
      </c>
      <c r="BJ24" s="59">
        <f t="shared" si="38"/>
        <v>251.84239853780053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279.92928512121006</v>
      </c>
      <c r="T25" s="59">
        <f t="shared" si="34"/>
        <v>300.17085261974006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440.29374287149972</v>
      </c>
      <c r="AN25" s="59">
        <f ca="1">AVERAGE(OFFSET($AM$3,0,0,'Données projet'!$E$10+1,1))-AVERAGE(OFFSET($H$3,0,0,'Données projet'!$E$10+1,1))</f>
        <v>384.43359676707047</v>
      </c>
      <c r="AO25" s="59">
        <f t="shared" si="36"/>
        <v>274.65593303124882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5.0517241379310347</v>
      </c>
      <c r="BD25" s="12">
        <f>IF('Données projet'!$A$88&gt;35,BD24+BC25-BL24,IF(A25&lt;'Données projet'!$A$88,$BA$205^A25,IF(A25='Données projet'!$A$88,'Données projet'!$B$88,BD24+BC25-BL24)))</f>
        <v>43.959144561168742</v>
      </c>
      <c r="BE25" s="13">
        <f>BD25*VLOOKUP('Données projet'!$B$11,Paramètres!$A$1:$I$89,3,0)*VLOOKUP('Données projet'!$B$11,Paramètres!$A$1:$I$89,5,0)</f>
        <v>38.40270868863702</v>
      </c>
      <c r="BF25" s="13">
        <f t="shared" si="37"/>
        <v>11.574285811900172</v>
      </c>
      <c r="BG25" s="20">
        <f t="shared" si="7"/>
        <v>87.043265421768922</v>
      </c>
      <c r="BH25" s="59">
        <f t="shared" si="8"/>
        <v>370.59882097732446</v>
      </c>
      <c r="BI25" s="59">
        <f ca="1">AVERAGE(OFFSET($BH$3,0,0,'Données projet'!$E$11+1,1))-AVERAGE(OFFSET($H$3,0,0,'Données projet'!$E$11+1,1))</f>
        <v>364.48551730222738</v>
      </c>
      <c r="BJ25" s="59">
        <f t="shared" si="38"/>
        <v>251.84239853780053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279.92928512121006</v>
      </c>
      <c r="T26" s="59">
        <f t="shared" si="34"/>
        <v>300.17085261974006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456.51676700010228</v>
      </c>
      <c r="AN26" s="59">
        <f ca="1">AVERAGE(OFFSET($AM$3,0,0,'Données projet'!$E$10+1,1))-AVERAGE(OFFSET($H$3,0,0,'Données projet'!$E$10+1,1))</f>
        <v>384.43359676707047</v>
      </c>
      <c r="AO26" s="59">
        <f t="shared" si="36"/>
        <v>274.65593303124882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5.0517241379310347</v>
      </c>
      <c r="BD26" s="12">
        <f>IF('Données projet'!$A$88&gt;35,BD25+BC26-BL25,IF(A26&lt;'Données projet'!$A$88,$BA$205^A26,IF(A26='Données projet'!$A$88,'Données projet'!$B$88,BD25+BC26-BL25)))</f>
        <v>52.207547050462203</v>
      </c>
      <c r="BE26" s="13">
        <f>BD26*VLOOKUP('Données projet'!$B$11,Paramètres!$A$1:$I$89,3,0)*VLOOKUP('Données projet'!$B$11,Paramètres!$A$1:$I$89,5,0)</f>
        <v>45.608513103283784</v>
      </c>
      <c r="BF26" s="13">
        <f t="shared" si="37"/>
        <v>13.473642949494558</v>
      </c>
      <c r="BG26" s="20">
        <f t="shared" si="7"/>
        <v>102.90142179192226</v>
      </c>
      <c r="BH26" s="59">
        <f t="shared" si="8"/>
        <v>387.67919956970002</v>
      </c>
      <c r="BI26" s="59">
        <f ca="1">AVERAGE(OFFSET($BH$3,0,0,'Données projet'!$E$11+1,1))-AVERAGE(OFFSET($H$3,0,0,'Données projet'!$E$11+1,1))</f>
        <v>364.48551730222738</v>
      </c>
      <c r="BJ26" s="59">
        <f t="shared" si="38"/>
        <v>251.84239853780053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279.92928512121006</v>
      </c>
      <c r="T27" s="59">
        <f t="shared" si="34"/>
        <v>300.17085261974006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472.70896148611723</v>
      </c>
      <c r="AN27" s="59">
        <f ca="1">AVERAGE(OFFSET($AM$3,0,0,'Données projet'!$E$10+1,1))-AVERAGE(OFFSET($H$3,0,0,'Données projet'!$E$10+1,1))</f>
        <v>384.43359676707047</v>
      </c>
      <c r="AO27" s="59">
        <f t="shared" si="36"/>
        <v>274.65593303124882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5.0517241379310347</v>
      </c>
      <c r="BD27" s="12">
        <f>IF('Données projet'!$A$88&gt;35,BD26+BC27-BL26,IF(A27&lt;'Données projet'!$A$88,$BA$205^A27,IF(A27='Données projet'!$A$88,'Données projet'!$B$88,BD26+BC27-BL26)))</f>
        <v>62.003662633460465</v>
      </c>
      <c r="BE27" s="13">
        <f>BD27*VLOOKUP('Données projet'!$B$11,Paramètres!$A$1:$I$89,3,0)*VLOOKUP('Données projet'!$B$11,Paramètres!$A$1:$I$89,5,0)</f>
        <v>54.16639967659107</v>
      </c>
      <c r="BF27" s="13">
        <f t="shared" si="37"/>
        <v>15.684687356157552</v>
      </c>
      <c r="BG27" s="20">
        <f t="shared" si="7"/>
        <v>121.6573099153705</v>
      </c>
      <c r="BH27" s="59">
        <f t="shared" si="8"/>
        <v>407.65730991537049</v>
      </c>
      <c r="BI27" s="59">
        <f ca="1">AVERAGE(OFFSET($BH$3,0,0,'Données projet'!$E$11+1,1))-AVERAGE(OFFSET($H$3,0,0,'Données projet'!$E$11+1,1))</f>
        <v>364.48551730222738</v>
      </c>
      <c r="BJ27" s="59">
        <f t="shared" si="38"/>
        <v>251.84239853780053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517.30780156925096</v>
      </c>
      <c r="S28" s="59">
        <f ca="1">AVERAGE(OFFSET($R$3,0,0,'Données projet'!$E$9+1,1))-AVERAGE(OFFSET($H$3,0,0,'Données projet'!$E$9+1,1))</f>
        <v>279.92928512121006</v>
      </c>
      <c r="T28" s="59">
        <f t="shared" si="34"/>
        <v>300.17085261974006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488.87314741410682</v>
      </c>
      <c r="AN28" s="59">
        <f ca="1">AVERAGE(OFFSET($AM$3,0,0,'Données projet'!$E$10+1,1))-AVERAGE(OFFSET($H$3,0,0,'Données projet'!$E$10+1,1))</f>
        <v>384.43359676707047</v>
      </c>
      <c r="AO28" s="59">
        <f t="shared" si="36"/>
        <v>274.65593303124882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5.0517241379310347</v>
      </c>
      <c r="BD28" s="12">
        <f>IF('Données projet'!$A$88&gt;35,BD27+BC28-BL27,IF(A28&lt;'Données projet'!$A$88,$BA$205^A28,IF(A28='Données projet'!$A$88,'Données projet'!$B$88,BD27+BC28-BL27)))</f>
        <v>73.637900977191094</v>
      </c>
      <c r="BE28" s="13">
        <f>BD28*VLOOKUP('Données projet'!$B$11,Paramètres!$A$1:$I$89,3,0)*VLOOKUP('Données projet'!$B$11,Paramètres!$A$1:$I$89,5,0)</f>
        <v>64.33007029367414</v>
      </c>
      <c r="BF28" s="13">
        <f t="shared" si="37"/>
        <v>18.258567366121063</v>
      </c>
      <c r="BG28" s="20">
        <f t="shared" si="7"/>
        <v>143.84187725747665</v>
      </c>
      <c r="BH28" s="59">
        <f t="shared" si="8"/>
        <v>431.06409947969888</v>
      </c>
      <c r="BI28" s="59">
        <f ca="1">AVERAGE(OFFSET($BH$3,0,0,'Données projet'!$E$11+1,1))-AVERAGE(OFFSET($H$3,0,0,'Données projet'!$E$11+1,1))</f>
        <v>364.48551730222738</v>
      </c>
      <c r="BJ28" s="59">
        <f t="shared" si="38"/>
        <v>251.84239853780053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544.10707877173172</v>
      </c>
      <c r="S29" s="59">
        <f ca="1">AVERAGE(OFFSET($R$3,0,0,'Données projet'!$E$9+1,1))-AVERAGE(OFFSET($H$3,0,0,'Données projet'!$E$9+1,1))</f>
        <v>279.92928512121006</v>
      </c>
      <c r="T29" s="59">
        <f t="shared" si="34"/>
        <v>300.17085261974006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505.01169315890763</v>
      </c>
      <c r="AN29" s="59">
        <f ca="1">AVERAGE(OFFSET($AM$3,0,0,'Données projet'!$E$10+1,1))-AVERAGE(OFFSET($H$3,0,0,'Données projet'!$E$10+1,1))</f>
        <v>384.43359676707047</v>
      </c>
      <c r="AO29" s="59">
        <f t="shared" si="36"/>
        <v>274.65593303124882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5.0517241379310347</v>
      </c>
      <c r="BD29" s="12">
        <f>IF('Données projet'!$A$88&gt;35,BD28+BC29-BL28,IF(A29&lt;'Données projet'!$A$88,$BA$205^A29,IF(A29='Données projet'!$A$88,'Données projet'!$B$88,BD28+BC29-BL28)))</f>
        <v>87.455163614807347</v>
      </c>
      <c r="BE29" s="13">
        <f>BD29*VLOOKUP('Données projet'!$B$11,Paramètres!$A$1:$I$89,3,0)*VLOOKUP('Données projet'!$B$11,Paramètres!$A$1:$I$89,5,0)</f>
        <v>76.400830933895705</v>
      </c>
      <c r="BF29" s="13">
        <f t="shared" si="37"/>
        <v>21.254824829664436</v>
      </c>
      <c r="BG29" s="20">
        <f t="shared" si="7"/>
        <v>170.08360045486725</v>
      </c>
      <c r="BH29" s="59">
        <f t="shared" si="8"/>
        <v>458.52804489931168</v>
      </c>
      <c r="BI29" s="59">
        <f ca="1">AVERAGE(OFFSET($BH$3,0,0,'Données projet'!$E$11+1,1))-AVERAGE(OFFSET($H$3,0,0,'Données projet'!$E$11+1,1))</f>
        <v>364.48551730222738</v>
      </c>
      <c r="BJ29" s="59">
        <f t="shared" si="38"/>
        <v>251.84239853780053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570.84845223854927</v>
      </c>
      <c r="S30" s="59">
        <f ca="1">AVERAGE(OFFSET($R$3,0,0,'Données projet'!$E$9+1,1))-AVERAGE(OFFSET($H$3,0,0,'Données projet'!$E$9+1,1))</f>
        <v>279.92928512121006</v>
      </c>
      <c r="T30" s="59">
        <f t="shared" si="34"/>
        <v>300.17085261974006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521.12661389774689</v>
      </c>
      <c r="AN30" s="59">
        <f ca="1">AVERAGE(OFFSET($AM$3,0,0,'Données projet'!$E$10+1,1))-AVERAGE(OFFSET($H$3,0,0,'Données projet'!$E$10+1,1))</f>
        <v>384.43359676707047</v>
      </c>
      <c r="AO30" s="59">
        <f t="shared" si="36"/>
        <v>274.65593303124882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5.0517241379310347</v>
      </c>
      <c r="BD30" s="12">
        <f>IF('Données projet'!$A$88&gt;35,BD29+BC30-BL29,IF(A30&lt;'Données projet'!$A$88,$BA$205^A30,IF(A30='Données projet'!$A$88,'Données projet'!$B$88,BD29+BC30-BL29)))</f>
        <v>103.86506868605302</v>
      </c>
      <c r="BE30" s="13">
        <f>BD30*VLOOKUP('Données projet'!$B$11,Paramètres!$A$1:$I$89,3,0)*VLOOKUP('Données projet'!$B$11,Paramètres!$A$1:$I$89,5,0)</f>
        <v>90.73652400413593</v>
      </c>
      <c r="BF30" s="13">
        <f t="shared" si="37"/>
        <v>24.742772501306888</v>
      </c>
      <c r="BG30" s="20">
        <f t="shared" si="7"/>
        <v>201.12644141364623</v>
      </c>
      <c r="BH30" s="59">
        <f t="shared" si="8"/>
        <v>490.79310808031289</v>
      </c>
      <c r="BI30" s="59">
        <f ca="1">AVERAGE(OFFSET($BH$3,0,0,'Données projet'!$E$11+1,1))-AVERAGE(OFFSET($H$3,0,0,'Données projet'!$E$11+1,1))</f>
        <v>364.48551730222738</v>
      </c>
      <c r="BJ30" s="59">
        <f t="shared" si="38"/>
        <v>251.84239853780053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597.53791350350582</v>
      </c>
      <c r="S31" s="59">
        <f ca="1">AVERAGE(OFFSET($R$3,0,0,'Données projet'!$E$9+1,1))-AVERAGE(OFFSET($H$3,0,0,'Données projet'!$E$9+1,1))</f>
        <v>279.92928512121006</v>
      </c>
      <c r="T31" s="59">
        <f t="shared" si="34"/>
        <v>300.17085261974006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537.21964411446982</v>
      </c>
      <c r="AN31" s="59">
        <f ca="1">AVERAGE(OFFSET($AM$3,0,0,'Données projet'!$E$10+1,1))-AVERAGE(OFFSET($H$3,0,0,'Données projet'!$E$10+1,1))</f>
        <v>384.43359676707047</v>
      </c>
      <c r="AO31" s="59">
        <f t="shared" si="36"/>
        <v>274.65593303124882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5.0517241379310347</v>
      </c>
      <c r="BD31" s="12">
        <f>IF('Données projet'!$A$88&gt;35,BD30+BC31-BL30,IF(A31&lt;'Données projet'!$A$88,$BA$205^A31,IF(A31='Données projet'!$A$88,'Données projet'!$B$88,BD30+BC31-BL30)))</f>
        <v>123.35409422676975</v>
      </c>
      <c r="BE31" s="13">
        <f>BD31*VLOOKUP('Données projet'!$B$11,Paramètres!$A$1:$I$89,3,0)*VLOOKUP('Données projet'!$B$11,Paramètres!$A$1:$I$89,5,0)</f>
        <v>107.76213671650608</v>
      </c>
      <c r="BF31" s="13">
        <f t="shared" si="37"/>
        <v>28.803097459406025</v>
      </c>
      <c r="BG31" s="20">
        <f t="shared" si="7"/>
        <v>237.85111618971357</v>
      </c>
      <c r="BH31" s="59">
        <f t="shared" si="8"/>
        <v>528.74000507860239</v>
      </c>
      <c r="BI31" s="59">
        <f ca="1">AVERAGE(OFFSET($BH$3,0,0,'Données projet'!$E$11+1,1))-AVERAGE(OFFSET($H$3,0,0,'Données projet'!$E$11+1,1))</f>
        <v>364.48551730222738</v>
      </c>
      <c r="BJ31" s="59">
        <f t="shared" si="38"/>
        <v>251.84239853780053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279.92928512121006</v>
      </c>
      <c r="T32" s="59">
        <f t="shared" si="34"/>
        <v>300.17085261974006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553.29229164816149</v>
      </c>
      <c r="AN32" s="59">
        <f ca="1">AVERAGE(OFFSET($AM$3,0,0,'Données projet'!$E$10+1,1))-AVERAGE(OFFSET($H$3,0,0,'Données projet'!$E$10+1,1))</f>
        <v>384.43359676707047</v>
      </c>
      <c r="AO32" s="59">
        <f t="shared" si="36"/>
        <v>274.65593303124882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146.5</v>
      </c>
      <c r="BB32" s="12">
        <f>VLOOKUP(A32,'Données projet'!$A$87:$I$107,9,0)</f>
        <v>5.0517241379310347</v>
      </c>
      <c r="BC32" s="12">
        <f t="array" ref="BC32">INDEX(BB:BB,MIN(IF(ISNUMBER(BB32:BB228),ROW(BB32:BB228),"")))</f>
        <v>5.0517241379310347</v>
      </c>
      <c r="BD32" s="12">
        <f>IF('Données projet'!$A$88&gt;35,BD31+BC32-BL31,IF(A32&lt;'Données projet'!$A$88,$BA$205^A32,IF(A32='Données projet'!$A$88,'Données projet'!$B$88,BD31+BC32-BL31)))</f>
        <v>146.5</v>
      </c>
      <c r="BE32" s="13">
        <f>BD32*VLOOKUP('Données projet'!$B$11,Paramètres!$A$1:$I$89,3,0)*VLOOKUP('Données projet'!$B$11,Paramètres!$A$1:$I$89,5,0)</f>
        <v>127.98240000000001</v>
      </c>
      <c r="BF32" s="13">
        <f t="shared" si="37"/>
        <v>33.529727649244734</v>
      </c>
      <c r="BG32" s="20">
        <f t="shared" si="7"/>
        <v>281.30028898910126</v>
      </c>
      <c r="BH32" s="59">
        <f t="shared" si="8"/>
        <v>573.4114001002124</v>
      </c>
      <c r="BI32" s="59">
        <f ca="1">AVERAGE(OFFSET($BH$3,0,0,'Données projet'!$E$11+1,1))-AVERAGE(OFFSET($H$3,0,0,'Données projet'!$E$11+1,1))</f>
        <v>364.48551730222738</v>
      </c>
      <c r="BJ32" s="59">
        <f t="shared" si="38"/>
        <v>251.84239853780053</v>
      </c>
      <c r="BK32" s="15">
        <f>IF(ISNA(VLOOKUP(A32,'Données projet'!$A$87:$I$107,3,0)),0,VLOOKUP(A32,'Données projet'!$A$87:$I$107,3,0))</f>
        <v>1</v>
      </c>
      <c r="BL32" s="15">
        <f>IF(ISNA(VLOOKUP(A32,'Données projet'!$A$87:$I$107,4,0)),0,VLOOKUP(A32,'Données projet'!$A$87:$I$107,4,0))</f>
        <v>26.5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279.92928512121006</v>
      </c>
      <c r="T33" s="59">
        <f t="shared" si="34"/>
        <v>300.17085261974006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384.43359676707047</v>
      </c>
      <c r="AO33" s="59">
        <f t="shared" si="36"/>
        <v>274.65593303124882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11.52</v>
      </c>
      <c r="BD33" s="12">
        <f>IF('Données projet'!$A$88&gt;35,BD32+BC33-BL32,IF(A33&lt;'Données projet'!$A$88,$BA$205^A33,IF(A33='Données projet'!$A$88,'Données projet'!$B$88,BD32+BC33-BL32)))</f>
        <v>131.52000000000001</v>
      </c>
      <c r="BE33" s="13">
        <f>BD33*VLOOKUP('Données projet'!$B$11,Paramètres!$A$1:$I$89,3,0)*VLOOKUP('Données projet'!$B$11,Paramètres!$A$1:$I$89,5,0)</f>
        <v>114.89587200000003</v>
      </c>
      <c r="BF33" s="13">
        <f t="shared" si="37"/>
        <v>30.48155056149761</v>
      </c>
      <c r="BG33" s="20">
        <f t="shared" si="7"/>
        <v>253.19901096127504</v>
      </c>
      <c r="BH33" s="59">
        <f t="shared" si="8"/>
        <v>546.53234429460838</v>
      </c>
      <c r="BI33" s="59">
        <f ca="1">AVERAGE(OFFSET($BH$3,0,0,'Données projet'!$E$11+1,1))-AVERAGE(OFFSET($H$3,0,0,'Données projet'!$E$11+1,1))</f>
        <v>364.48551730222738</v>
      </c>
      <c r="BJ33" s="59">
        <f t="shared" si="38"/>
        <v>251.84239853780053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279.92928512121006</v>
      </c>
      <c r="T34" s="59">
        <f t="shared" si="34"/>
        <v>300.17085261974006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87.609600000000015</v>
      </c>
      <c r="AK34" s="13">
        <f t="shared" si="35"/>
        <v>23.987817980868787</v>
      </c>
      <c r="AL34" s="20">
        <f t="shared" si="4"/>
        <v>194.36550298334649</v>
      </c>
      <c r="AM34" s="59">
        <f t="shared" si="5"/>
        <v>487.69883631667983</v>
      </c>
      <c r="AN34" s="59">
        <f ca="1">AVERAGE(OFFSET($AM$3,0,0,'Données projet'!$E$10+1,1))-AVERAGE(OFFSET($H$3,0,0,'Données projet'!$E$10+1,1))</f>
        <v>384.43359676707047</v>
      </c>
      <c r="AO34" s="59">
        <f t="shared" si="36"/>
        <v>274.65593303124882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11.52</v>
      </c>
      <c r="BD34" s="12">
        <f>IF('Données projet'!$A$88&gt;35,BD33+BC34-BL33,IF(A34&lt;'Données projet'!$A$88,$BA$205^A34,IF(A34='Données projet'!$A$88,'Données projet'!$B$88,BD33+BC34-BL33)))</f>
        <v>143.04000000000002</v>
      </c>
      <c r="BE34" s="13">
        <f>BD34*VLOOKUP('Données projet'!$B$11,Paramètres!$A$1:$I$89,3,0)*VLOOKUP('Données projet'!$B$11,Paramètres!$A$1:$I$89,5,0)</f>
        <v>124.95974400000003</v>
      </c>
      <c r="BF34" s="13">
        <f t="shared" si="37"/>
        <v>32.829037416283434</v>
      </c>
      <c r="BG34" s="20">
        <f t="shared" si="7"/>
        <v>274.81546096669371</v>
      </c>
      <c r="BH34" s="59">
        <f t="shared" si="8"/>
        <v>568.14879430002702</v>
      </c>
      <c r="BI34" s="59">
        <f ca="1">AVERAGE(OFFSET($BH$3,0,0,'Données projet'!$E$11+1,1))-AVERAGE(OFFSET($H$3,0,0,'Données projet'!$E$11+1,1))</f>
        <v>364.48551730222738</v>
      </c>
      <c r="BJ34" s="59">
        <f t="shared" si="38"/>
        <v>251.84239853780053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279.92928512121006</v>
      </c>
      <c r="T35" s="59">
        <f t="shared" si="34"/>
        <v>300.17085261974006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96.876000000000005</v>
      </c>
      <c r="AK35" s="13">
        <f t="shared" si="35"/>
        <v>26.21637845945024</v>
      </c>
      <c r="AL35" s="20">
        <f t="shared" si="4"/>
        <v>214.38589248354251</v>
      </c>
      <c r="AM35" s="59">
        <f t="shared" si="5"/>
        <v>507.71922581687579</v>
      </c>
      <c r="AN35" s="59">
        <f ca="1">AVERAGE(OFFSET($AM$3,0,0,'Données projet'!$E$10+1,1))-AVERAGE(OFFSET($H$3,0,0,'Données projet'!$E$10+1,1))</f>
        <v>384.43359676707047</v>
      </c>
      <c r="AO35" s="59">
        <f t="shared" si="36"/>
        <v>274.65593303124882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11.52</v>
      </c>
      <c r="BD35" s="12">
        <f>IF('Données projet'!$A$88&gt;35,BD34+BC35-BL34,IF(A35&lt;'Données projet'!$A$88,$BA$205^A35,IF(A35='Données projet'!$A$88,'Données projet'!$B$88,BD34+BC35-BL34)))</f>
        <v>154.56000000000003</v>
      </c>
      <c r="BE35" s="13">
        <f>BD35*VLOOKUP('Données projet'!$B$11,Paramètres!$A$1:$I$89,3,0)*VLOOKUP('Données projet'!$B$11,Paramètres!$A$1:$I$89,5,0)</f>
        <v>135.02361600000006</v>
      </c>
      <c r="BF35" s="13">
        <f t="shared" si="37"/>
        <v>35.154595584555466</v>
      </c>
      <c r="BG35" s="20">
        <f t="shared" si="7"/>
        <v>296.39371850976755</v>
      </c>
      <c r="BH35" s="59">
        <f t="shared" si="8"/>
        <v>589.72705184310087</v>
      </c>
      <c r="BI35" s="59">
        <f ca="1">AVERAGE(OFFSET($BH$3,0,0,'Données projet'!$E$11+1,1))-AVERAGE(OFFSET($H$3,0,0,'Données projet'!$E$11+1,1))</f>
        <v>364.48551730222738</v>
      </c>
      <c r="BJ35" s="59">
        <f t="shared" si="38"/>
        <v>251.84239853780053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279.92928512121006</v>
      </c>
      <c r="T36" s="59">
        <f t="shared" si="34"/>
        <v>300.17085261974006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106.14240000000001</v>
      </c>
      <c r="AK36" s="13">
        <f t="shared" si="35"/>
        <v>28.420224211524975</v>
      </c>
      <c r="AL36" s="20">
        <f t="shared" si="4"/>
        <v>234.36323716840602</v>
      </c>
      <c r="AM36" s="59">
        <f t="shared" si="5"/>
        <v>527.6965705017393</v>
      </c>
      <c r="AN36" s="59">
        <f ca="1">AVERAGE(OFFSET($AM$3,0,0,'Données projet'!$E$10+1,1))-AVERAGE(OFFSET($H$3,0,0,'Données projet'!$E$10+1,1))</f>
        <v>384.43359676707047</v>
      </c>
      <c r="AO36" s="59">
        <f t="shared" si="36"/>
        <v>274.65593303124882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11.52</v>
      </c>
      <c r="BD36" s="12">
        <f>IF('Données projet'!$A$88&gt;35,BD35+BC36-BL35,IF(A36&lt;'Données projet'!$A$88,$BA$205^A36,IF(A36='Données projet'!$A$88,'Données projet'!$B$88,BD35+BC36-BL35)))</f>
        <v>166.08000000000004</v>
      </c>
      <c r="BE36" s="13">
        <f>BD36*VLOOKUP('Données projet'!$B$11,Paramètres!$A$1:$I$89,3,0)*VLOOKUP('Données projet'!$B$11,Paramètres!$A$1:$I$89,5,0)</f>
        <v>145.08748800000006</v>
      </c>
      <c r="BF36" s="13">
        <f t="shared" si="37"/>
        <v>37.460045356045228</v>
      </c>
      <c r="BG36" s="20">
        <f t="shared" si="7"/>
        <v>317.93695392844546</v>
      </c>
      <c r="BH36" s="59">
        <f t="shared" si="8"/>
        <v>611.27028726177878</v>
      </c>
      <c r="BI36" s="59">
        <f ca="1">AVERAGE(OFFSET($BH$3,0,0,'Données projet'!$E$11+1,1))-AVERAGE(OFFSET($H$3,0,0,'Données projet'!$E$11+1,1))</f>
        <v>364.48551730222738</v>
      </c>
      <c r="BJ36" s="59">
        <f t="shared" si="38"/>
        <v>251.84239853780053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279.92928512121006</v>
      </c>
      <c r="T37" s="59">
        <f t="shared" si="34"/>
        <v>300.17085261974006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115.40880000000001</v>
      </c>
      <c r="AK37" s="13">
        <f t="shared" si="35"/>
        <v>30.60175820334798</v>
      </c>
      <c r="AL37" s="20">
        <f t="shared" si="4"/>
        <v>254.30172220416441</v>
      </c>
      <c r="AM37" s="59">
        <f t="shared" si="5"/>
        <v>547.63505553749769</v>
      </c>
      <c r="AN37" s="59">
        <f ca="1">AVERAGE(OFFSET($AM$3,0,0,'Données projet'!$E$10+1,1))-AVERAGE(OFFSET($H$3,0,0,'Données projet'!$E$10+1,1))</f>
        <v>384.43359676707047</v>
      </c>
      <c r="AO37" s="59">
        <f t="shared" si="36"/>
        <v>274.65593303124882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177.6</v>
      </c>
      <c r="BB37" s="12">
        <f>VLOOKUP(A37,'Données projet'!$A$87:$I$107,9,0)</f>
        <v>11.52</v>
      </c>
      <c r="BC37" s="12">
        <f t="array" ref="BC37">INDEX(BB:BB,MIN(IF(ISNUMBER(BB37:BB233),ROW(BB37:BB233),"")))</f>
        <v>11.52</v>
      </c>
      <c r="BD37" s="12">
        <f>IF('Données projet'!$A$88&gt;35,BD36+BC37-BL36,IF(A37&lt;'Données projet'!$A$88,$BA$205^A37,IF(A37='Données projet'!$A$88,'Données projet'!$B$88,BD36+BC37-BL36)))</f>
        <v>177.60000000000005</v>
      </c>
      <c r="BE37" s="13">
        <f>BD37*VLOOKUP('Données projet'!$B$11,Paramètres!$A$1:$I$89,3,0)*VLOOKUP('Données projet'!$B$11,Paramètres!$A$1:$I$89,5,0)</f>
        <v>155.15136000000007</v>
      </c>
      <c r="BF37" s="13">
        <f t="shared" si="37"/>
        <v>39.746940196236942</v>
      </c>
      <c r="BG37" s="20">
        <f t="shared" si="7"/>
        <v>339.44787284177949</v>
      </c>
      <c r="BH37" s="59">
        <f t="shared" si="8"/>
        <v>632.78120617511286</v>
      </c>
      <c r="BI37" s="59">
        <f ca="1">AVERAGE(OFFSET($BH$3,0,0,'Données projet'!$E$11+1,1))-AVERAGE(OFFSET($H$3,0,0,'Données projet'!$E$11+1,1))</f>
        <v>364.48551730222738</v>
      </c>
      <c r="BJ37" s="59">
        <f t="shared" si="38"/>
        <v>251.84239853780053</v>
      </c>
      <c r="BK37" s="15">
        <f>IF(ISNA(VLOOKUP(A37,'Données projet'!$A$87:$I$107,3,0)),0,VLOOKUP(A37,'Données projet'!$A$87:$I$107,3,0))</f>
        <v>2</v>
      </c>
      <c r="BL37" s="15">
        <f>IF(ISNA(VLOOKUP(A37,'Données projet'!$A$87:$I$107,4,0)),0,VLOOKUP(A37,'Données projet'!$A$87:$I$107,4,0))</f>
        <v>23.1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279.92928512121006</v>
      </c>
      <c r="T38" s="59">
        <f t="shared" si="34"/>
        <v>300.17085261974006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124.6752</v>
      </c>
      <c r="AK38" s="13">
        <f t="shared" si="35"/>
        <v>32.762975561628714</v>
      </c>
      <c r="AL38" s="20">
        <f t="shared" si="4"/>
        <v>274.20482243650338</v>
      </c>
      <c r="AM38" s="59">
        <f t="shared" si="5"/>
        <v>567.53815576983675</v>
      </c>
      <c r="AN38" s="59">
        <f ca="1">AVERAGE(OFFSET($AM$3,0,0,'Données projet'!$E$10+1,1))-AVERAGE(OFFSET($H$3,0,0,'Données projet'!$E$10+1,1))</f>
        <v>384.43359676707047</v>
      </c>
      <c r="AO38" s="59">
        <f t="shared" si="36"/>
        <v>274.65593303124882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10.212499999999999</v>
      </c>
      <c r="BD38" s="12">
        <f>IF('Données projet'!$A$88&gt;35,BD37+BC38-BL37,IF(A38&lt;'Données projet'!$A$88,$BA$205^A38,IF(A38='Données projet'!$A$88,'Données projet'!$B$88,BD37+BC38-BL37)))</f>
        <v>164.71250000000006</v>
      </c>
      <c r="BE38" s="13">
        <f>BD38*VLOOKUP('Données projet'!$B$11,Paramètres!$A$1:$I$89,3,0)*VLOOKUP('Données projet'!$B$11,Paramètres!$A$1:$I$89,5,0)</f>
        <v>143.89284000000009</v>
      </c>
      <c r="BF38" s="13">
        <f t="shared" si="37"/>
        <v>37.187371991533887</v>
      </c>
      <c r="BG38" s="20">
        <f t="shared" si="7"/>
        <v>315.3813692185883</v>
      </c>
      <c r="BH38" s="59">
        <f t="shared" si="8"/>
        <v>608.71470255192162</v>
      </c>
      <c r="BI38" s="59">
        <f ca="1">AVERAGE(OFFSET($BH$3,0,0,'Données projet'!$E$11+1,1))-AVERAGE(OFFSET($H$3,0,0,'Données projet'!$E$11+1,1))</f>
        <v>364.48551730222738</v>
      </c>
      <c r="BJ38" s="59">
        <f t="shared" si="38"/>
        <v>251.84239853780053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279.92928512121006</v>
      </c>
      <c r="T39" s="59">
        <f t="shared" si="34"/>
        <v>300.17085261974006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133.94159999999999</v>
      </c>
      <c r="AK39" s="13">
        <f t="shared" si="35"/>
        <v>34.905558014330531</v>
      </c>
      <c r="AL39" s="20">
        <f t="shared" si="4"/>
        <v>294.07546687495898</v>
      </c>
      <c r="AM39" s="59">
        <f t="shared" si="5"/>
        <v>587.40880020829229</v>
      </c>
      <c r="AN39" s="59">
        <f ca="1">AVERAGE(OFFSET($AM$3,0,0,'Données projet'!$E$10+1,1))-AVERAGE(OFFSET($H$3,0,0,'Données projet'!$E$10+1,1))</f>
        <v>384.43359676707047</v>
      </c>
      <c r="AO39" s="59">
        <f t="shared" si="36"/>
        <v>274.65593303124882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10.212499999999999</v>
      </c>
      <c r="BD39" s="12">
        <f>IF('Données projet'!$A$88&gt;35,BD38+BC39-BL38,IF(A39&lt;'Données projet'!$A$88,$BA$205^A39,IF(A39='Données projet'!$A$88,'Données projet'!$B$88,BD38+BC39-BL38)))</f>
        <v>174.92500000000007</v>
      </c>
      <c r="BE39" s="13">
        <f>BD39*VLOOKUP('Données projet'!$B$11,Paramètres!$A$1:$I$89,3,0)*VLOOKUP('Données projet'!$B$11,Paramètres!$A$1:$I$89,5,0)</f>
        <v>152.81448000000006</v>
      </c>
      <c r="BF39" s="13">
        <f t="shared" si="37"/>
        <v>39.217492673671899</v>
      </c>
      <c r="BG39" s="20">
        <f t="shared" si="7"/>
        <v>334.45568573997866</v>
      </c>
      <c r="BH39" s="59">
        <f t="shared" si="8"/>
        <v>627.78901907331192</v>
      </c>
      <c r="BI39" s="59">
        <f ca="1">AVERAGE(OFFSET($BH$3,0,0,'Données projet'!$E$11+1,1))-AVERAGE(OFFSET($H$3,0,0,'Données projet'!$E$11+1,1))</f>
        <v>364.48551730222738</v>
      </c>
      <c r="BJ39" s="59">
        <f t="shared" si="38"/>
        <v>251.84239853780053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279.92928512121006</v>
      </c>
      <c r="T40" s="59">
        <f t="shared" si="34"/>
        <v>300.17085261974006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143.20800000000003</v>
      </c>
      <c r="AK40" s="13">
        <f t="shared" si="35"/>
        <v>37.030941422835831</v>
      </c>
      <c r="AL40" s="20">
        <f t="shared" si="4"/>
        <v>313.91615631143912</v>
      </c>
      <c r="AM40" s="59">
        <f t="shared" si="5"/>
        <v>607.24948964477244</v>
      </c>
      <c r="AN40" s="59">
        <f ca="1">AVERAGE(OFFSET($AM$3,0,0,'Données projet'!$E$10+1,1))-AVERAGE(OFFSET($H$3,0,0,'Données projet'!$E$10+1,1))</f>
        <v>384.43359676707047</v>
      </c>
      <c r="AO40" s="59">
        <f t="shared" si="36"/>
        <v>274.65593303124882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10.212499999999999</v>
      </c>
      <c r="BD40" s="12">
        <f>IF('Données projet'!$A$88&gt;35,BD39+BC40-BL39,IF(A40&lt;'Données projet'!$A$88,$BA$205^A40,IF(A40='Données projet'!$A$88,'Données projet'!$B$88,BD39+BC40-BL39)))</f>
        <v>185.13750000000007</v>
      </c>
      <c r="BE40" s="13">
        <f>BD40*VLOOKUP('Données projet'!$B$11,Paramètres!$A$1:$I$89,3,0)*VLOOKUP('Données projet'!$B$11,Paramètres!$A$1:$I$89,5,0)</f>
        <v>161.73612000000008</v>
      </c>
      <c r="BF40" s="13">
        <f t="shared" si="37"/>
        <v>41.233855819285729</v>
      </c>
      <c r="BG40" s="20">
        <f t="shared" si="7"/>
        <v>353.50604121858942</v>
      </c>
      <c r="BH40" s="59">
        <f t="shared" si="8"/>
        <v>646.83937455192267</v>
      </c>
      <c r="BI40" s="59">
        <f ca="1">AVERAGE(OFFSET($BH$3,0,0,'Données projet'!$E$11+1,1))-AVERAGE(OFFSET($H$3,0,0,'Données projet'!$E$11+1,1))</f>
        <v>364.48551730222738</v>
      </c>
      <c r="BJ40" s="59">
        <f t="shared" si="38"/>
        <v>251.84239853780053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279.92928512121006</v>
      </c>
      <c r="T41" s="59">
        <f t="shared" si="34"/>
        <v>300.17085261974006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152.47440000000003</v>
      </c>
      <c r="AK41" s="13">
        <f t="shared" si="35"/>
        <v>39.140365323908171</v>
      </c>
      <c r="AL41" s="20">
        <f t="shared" si="4"/>
        <v>333.72904960580678</v>
      </c>
      <c r="AM41" s="59">
        <f t="shared" si="5"/>
        <v>627.06238293914009</v>
      </c>
      <c r="AN41" s="59">
        <f ca="1">AVERAGE(OFFSET($AM$3,0,0,'Données projet'!$E$10+1,1))-AVERAGE(OFFSET($H$3,0,0,'Données projet'!$E$10+1,1))</f>
        <v>384.43359676707047</v>
      </c>
      <c r="AO41" s="59">
        <f t="shared" si="36"/>
        <v>274.65593303124882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10.212499999999999</v>
      </c>
      <c r="BD41" s="12">
        <f>IF('Données projet'!$A$88&gt;35,BD40+BC41-BL40,IF(A41&lt;'Données projet'!$A$88,$BA$205^A41,IF(A41='Données projet'!$A$88,'Données projet'!$B$88,BD40+BC41-BL40)))</f>
        <v>195.35000000000008</v>
      </c>
      <c r="BE41" s="13">
        <f>BD41*VLOOKUP('Données projet'!$B$11,Paramètres!$A$1:$I$89,3,0)*VLOOKUP('Données projet'!$B$11,Paramètres!$A$1:$I$89,5,0)</f>
        <v>170.65776000000011</v>
      </c>
      <c r="BF41" s="13">
        <f t="shared" si="37"/>
        <v>43.237306818575448</v>
      </c>
      <c r="BG41" s="20">
        <f t="shared" si="7"/>
        <v>372.53390804235238</v>
      </c>
      <c r="BH41" s="59">
        <f t="shared" si="8"/>
        <v>665.86724137568569</v>
      </c>
      <c r="BI41" s="59">
        <f ca="1">AVERAGE(OFFSET($BH$3,0,0,'Données projet'!$E$11+1,1))-AVERAGE(OFFSET($H$3,0,0,'Données projet'!$E$11+1,1))</f>
        <v>364.48551730222738</v>
      </c>
      <c r="BJ41" s="59">
        <f t="shared" si="38"/>
        <v>251.84239853780053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279.92928512121006</v>
      </c>
      <c r="T42" s="59">
        <f t="shared" si="34"/>
        <v>300.17085261974006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161.74080000000001</v>
      </c>
      <c r="AK42" s="13">
        <f t="shared" si="35"/>
        <v>41.234910079352424</v>
      </c>
      <c r="AL42" s="20">
        <f t="shared" si="4"/>
        <v>353.51602838820548</v>
      </c>
      <c r="AM42" s="59">
        <f t="shared" si="5"/>
        <v>646.8493617215388</v>
      </c>
      <c r="AN42" s="59">
        <f ca="1">AVERAGE(OFFSET($AM$3,0,0,'Données projet'!$E$10+1,1))-AVERAGE(OFFSET($H$3,0,0,'Données projet'!$E$10+1,1))</f>
        <v>384.43359676707047</v>
      </c>
      <c r="AO42" s="59">
        <f t="shared" si="36"/>
        <v>274.65593303124882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10.212499999999999</v>
      </c>
      <c r="BD42" s="12">
        <f>IF('Données projet'!$A$88&gt;35,BD41+BC42-BL41,IF(A42&lt;'Données projet'!$A$88,$BA$205^A42,IF(A42='Données projet'!$A$88,'Données projet'!$B$88,BD41+BC42-BL41)))</f>
        <v>205.56250000000009</v>
      </c>
      <c r="BE42" s="13">
        <f>BD42*VLOOKUP('Données projet'!$B$11,Paramètres!$A$1:$I$89,3,0)*VLOOKUP('Données projet'!$B$11,Paramètres!$A$1:$I$89,5,0)</f>
        <v>179.57940000000008</v>
      </c>
      <c r="BF42" s="13">
        <f t="shared" si="37"/>
        <v>45.228597678839186</v>
      </c>
      <c r="BG42" s="20">
        <f t="shared" si="7"/>
        <v>391.54059595731172</v>
      </c>
      <c r="BH42" s="59">
        <f t="shared" si="8"/>
        <v>684.87392929064504</v>
      </c>
      <c r="BI42" s="59">
        <f ca="1">AVERAGE(OFFSET($BH$3,0,0,'Données projet'!$E$11+1,1))-AVERAGE(OFFSET($H$3,0,0,'Données projet'!$E$11+1,1))</f>
        <v>364.48551730222738</v>
      </c>
      <c r="BJ42" s="59">
        <f t="shared" si="38"/>
        <v>251.84239853780053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279.92928512121006</v>
      </c>
      <c r="T43" s="59">
        <f t="shared" si="34"/>
        <v>300.17085261974006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171.00720000000001</v>
      </c>
      <c r="AK43" s="13">
        <f t="shared" si="35"/>
        <v>43.315525267338089</v>
      </c>
      <c r="AL43" s="20">
        <f t="shared" si="4"/>
        <v>373.27874650728057</v>
      </c>
      <c r="AM43" s="59">
        <f t="shared" si="5"/>
        <v>666.61207984061389</v>
      </c>
      <c r="AN43" s="59">
        <f ca="1">AVERAGE(OFFSET($AM$3,0,0,'Données projet'!$E$10+1,1))-AVERAGE(OFFSET($H$3,0,0,'Données projet'!$E$10+1,1))</f>
        <v>384.43359676707047</v>
      </c>
      <c r="AO43" s="59">
        <f t="shared" si="36"/>
        <v>274.65593303124882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10.212499999999999</v>
      </c>
      <c r="BD43" s="12">
        <f>IF('Données projet'!$A$88&gt;35,BD42+BC43-BL42,IF(A43&lt;'Données projet'!$A$88,$BA$205^A43,IF(A43='Données projet'!$A$88,'Données projet'!$B$88,BD42+BC43-BL42)))</f>
        <v>215.77500000000009</v>
      </c>
      <c r="BE43" s="13">
        <f>BD43*VLOOKUP('Données projet'!$B$11,Paramètres!$A$1:$I$89,3,0)*VLOOKUP('Données projet'!$B$11,Paramètres!$A$1:$I$89,5,0)</f>
        <v>188.5010400000001</v>
      </c>
      <c r="BF43" s="13">
        <f t="shared" si="37"/>
        <v>47.208401465736486</v>
      </c>
      <c r="BG43" s="20">
        <f t="shared" si="7"/>
        <v>410.52727721949122</v>
      </c>
      <c r="BH43" s="59">
        <f t="shared" si="8"/>
        <v>703.86061055282448</v>
      </c>
      <c r="BI43" s="59">
        <f ca="1">AVERAGE(OFFSET($BH$3,0,0,'Données projet'!$E$11+1,1))-AVERAGE(OFFSET($H$3,0,0,'Données projet'!$E$11+1,1))</f>
        <v>364.48551730222738</v>
      </c>
      <c r="BJ43" s="59">
        <f t="shared" si="38"/>
        <v>251.84239853780053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279.92928512121006</v>
      </c>
      <c r="T44" s="59">
        <f t="shared" si="34"/>
        <v>300.17085261974006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133.26768000000001</v>
      </c>
      <c r="AK44" s="13">
        <f t="shared" si="35"/>
        <v>34.750329840004937</v>
      </c>
      <c r="AL44" s="20">
        <f t="shared" si="4"/>
        <v>292.63136713800856</v>
      </c>
      <c r="AM44" s="59">
        <f t="shared" si="5"/>
        <v>585.96470047134187</v>
      </c>
      <c r="AN44" s="59">
        <f ca="1">AVERAGE(OFFSET($AM$3,0,0,'Données projet'!$E$10+1,1))-AVERAGE(OFFSET($H$3,0,0,'Données projet'!$E$10+1,1))</f>
        <v>384.43359676707047</v>
      </c>
      <c r="AO44" s="59">
        <f t="shared" si="36"/>
        <v>274.65593303124882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10.212499999999999</v>
      </c>
      <c r="BD44" s="12">
        <f>IF('Données projet'!$A$88&gt;35,BD43+BC44-BL43,IF(A44&lt;'Données projet'!$A$88,$BA$205^A44,IF(A44='Données projet'!$A$88,'Données projet'!$B$88,BD43+BC44-BL43)))</f>
        <v>225.9875000000001</v>
      </c>
      <c r="BE44" s="13">
        <f>BD44*VLOOKUP('Données projet'!$B$11,Paramètres!$A$1:$I$89,3,0)*VLOOKUP('Données projet'!$B$11,Paramètres!$A$1:$I$89,5,0)</f>
        <v>197.4226800000001</v>
      </c>
      <c r="BF44" s="13">
        <f t="shared" si="37"/>
        <v>49.177323933129124</v>
      </c>
      <c r="BG44" s="20">
        <f t="shared" si="7"/>
        <v>429.49500685020001</v>
      </c>
      <c r="BH44" s="59">
        <f t="shared" si="8"/>
        <v>722.82834018353333</v>
      </c>
      <c r="BI44" s="59">
        <f ca="1">AVERAGE(OFFSET($BH$3,0,0,'Données projet'!$E$11+1,1))-AVERAGE(OFFSET($H$3,0,0,'Données projet'!$E$11+1,1))</f>
        <v>364.48551730222738</v>
      </c>
      <c r="BJ44" s="59">
        <f t="shared" si="38"/>
        <v>251.84239853780053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279.92928512121006</v>
      </c>
      <c r="T45" s="59">
        <f t="shared" si="34"/>
        <v>300.17085261974006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142.70256000000001</v>
      </c>
      <c r="AK45" s="13">
        <f t="shared" si="35"/>
        <v>36.91543341153259</v>
      </c>
      <c r="AL45" s="20">
        <f t="shared" si="4"/>
        <v>312.83467185841931</v>
      </c>
      <c r="AM45" s="59">
        <f t="shared" si="5"/>
        <v>606.16800519175263</v>
      </c>
      <c r="AN45" s="59">
        <f ca="1">AVERAGE(OFFSET($AM$3,0,0,'Données projet'!$E$10+1,1))-AVERAGE(OFFSET($H$3,0,0,'Données projet'!$E$10+1,1))</f>
        <v>384.43359676707047</v>
      </c>
      <c r="AO45" s="59">
        <f t="shared" si="36"/>
        <v>274.65593303124882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236.2</v>
      </c>
      <c r="BB45" s="12">
        <f>VLOOKUP(A45,'Données projet'!$A$87:$I$107,9,0)</f>
        <v>10.212499999999999</v>
      </c>
      <c r="BC45" s="12">
        <f t="array" ref="BC45">INDEX(BB:BB,MIN(IF(ISNUMBER(BB45:BB241),ROW(BB45:BB241),"")))</f>
        <v>10.212499999999999</v>
      </c>
      <c r="BD45" s="12">
        <f>IF('Données projet'!$A$88&gt;35,BD44+BC45-BL44,IF(A45&lt;'Données projet'!$A$88,$BA$205^A45,IF(A45='Données projet'!$A$88,'Données projet'!$B$88,BD44+BC45-BL44)))</f>
        <v>236.2000000000001</v>
      </c>
      <c r="BE45" s="13">
        <f>BD45*VLOOKUP('Données projet'!$B$11,Paramètres!$A$1:$I$89,3,0)*VLOOKUP('Données projet'!$B$11,Paramètres!$A$1:$I$89,5,0)</f>
        <v>206.34432000000012</v>
      </c>
      <c r="BF45" s="13">
        <f t="shared" si="37"/>
        <v>51.1359129912763</v>
      </c>
      <c r="BG45" s="20">
        <f t="shared" si="7"/>
        <v>448.44473912647305</v>
      </c>
      <c r="BH45" s="59">
        <f t="shared" si="8"/>
        <v>741.77807245980637</v>
      </c>
      <c r="BI45" s="59">
        <f ca="1">AVERAGE(OFFSET($BH$3,0,0,'Données projet'!$E$11+1,1))-AVERAGE(OFFSET($H$3,0,0,'Données projet'!$E$11+1,1))</f>
        <v>364.48551730222738</v>
      </c>
      <c r="BJ45" s="59">
        <f t="shared" si="38"/>
        <v>251.84239853780053</v>
      </c>
      <c r="BK45" s="15">
        <f>IF(ISNA(VLOOKUP(A45,'Données projet'!$A$87:$I$107,3,0)),0,VLOOKUP(A45,'Données projet'!$A$87:$I$107,3,0))</f>
        <v>3</v>
      </c>
      <c r="BL45" s="15">
        <f>IF(ISNA(VLOOKUP(A45,'Données projet'!$A$87:$I$107,4,0)),0,VLOOKUP(A45,'Données projet'!$A$87:$I$107,4,0))</f>
        <v>47.2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279.92928512121006</v>
      </c>
      <c r="T46" s="59">
        <f t="shared" si="34"/>
        <v>300.17085261974006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152.13744</v>
      </c>
      <c r="AK46" s="13">
        <f t="shared" si="35"/>
        <v>39.063925813036093</v>
      </c>
      <c r="AL46" s="20">
        <f t="shared" si="4"/>
        <v>333.00904545770453</v>
      </c>
      <c r="AM46" s="59">
        <f t="shared" si="5"/>
        <v>626.34237879103785</v>
      </c>
      <c r="AN46" s="59">
        <f ca="1">AVERAGE(OFFSET($AM$3,0,0,'Données projet'!$E$10+1,1))-AVERAGE(OFFSET($H$3,0,0,'Données projet'!$E$10+1,1))</f>
        <v>384.43359676707047</v>
      </c>
      <c r="AO46" s="59">
        <f t="shared" si="36"/>
        <v>274.65593303124882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13.587499999999999</v>
      </c>
      <c r="BD46" s="12">
        <f>IF('Données projet'!$A$88&gt;35,BD45+BC46-BL45,IF(A46&lt;'Données projet'!$A$88,$BA$205^A46,IF(A46='Données projet'!$A$88,'Données projet'!$B$88,BD45+BC46-BL45)))</f>
        <v>202.58750000000009</v>
      </c>
      <c r="BE46" s="13">
        <f>BD46*VLOOKUP('Données projet'!$B$11,Paramètres!$A$1:$I$89,3,0)*VLOOKUP('Données projet'!$B$11,Paramètres!$A$1:$I$89,5,0)</f>
        <v>176.9804400000001</v>
      </c>
      <c r="BF46" s="13">
        <f t="shared" si="37"/>
        <v>44.649729676139316</v>
      </c>
      <c r="BG46" s="20">
        <f t="shared" si="7"/>
        <v>386.00587885260944</v>
      </c>
      <c r="BH46" s="59">
        <f t="shared" si="8"/>
        <v>679.33921218594276</v>
      </c>
      <c r="BI46" s="59">
        <f ca="1">AVERAGE(OFFSET($BH$3,0,0,'Données projet'!$E$11+1,1))-AVERAGE(OFFSET($H$3,0,0,'Données projet'!$E$11+1,1))</f>
        <v>364.48551730222738</v>
      </c>
      <c r="BJ46" s="59">
        <f t="shared" si="38"/>
        <v>251.84239853780053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279.92928512121006</v>
      </c>
      <c r="T47" s="59">
        <f t="shared" si="34"/>
        <v>300.17085261974006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161.57231999999999</v>
      </c>
      <c r="AK47" s="13">
        <f t="shared" si="35"/>
        <v>41.196954479055741</v>
      </c>
      <c r="AL47" s="20">
        <f t="shared" si="4"/>
        <v>353.15648638435545</v>
      </c>
      <c r="AM47" s="59">
        <f t="shared" si="5"/>
        <v>646.48981971768876</v>
      </c>
      <c r="AN47" s="59">
        <f ca="1">AVERAGE(OFFSET($AM$3,0,0,'Données projet'!$E$10+1,1))-AVERAGE(OFFSET($H$3,0,0,'Données projet'!$E$10+1,1))</f>
        <v>384.43359676707047</v>
      </c>
      <c r="AO47" s="59">
        <f t="shared" si="36"/>
        <v>274.65593303124882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13.587499999999999</v>
      </c>
      <c r="BD47" s="12">
        <f>IF('Données projet'!$A$88&gt;35,BD46+BC47-BL46,IF(A47&lt;'Données projet'!$A$88,$BA$205^A47,IF(A47='Données projet'!$A$88,'Données projet'!$B$88,BD46+BC47-BL46)))</f>
        <v>216.1750000000001</v>
      </c>
      <c r="BE47" s="13">
        <f>BD47*VLOOKUP('Données projet'!$B$11,Paramètres!$A$1:$I$89,3,0)*VLOOKUP('Données projet'!$B$11,Paramètres!$A$1:$I$89,5,0)</f>
        <v>188.85048000000012</v>
      </c>
      <c r="BF47" s="13">
        <f t="shared" si="37"/>
        <v>47.285720610544388</v>
      </c>
      <c r="BG47" s="20">
        <f t="shared" si="7"/>
        <v>411.2705493966983</v>
      </c>
      <c r="BH47" s="59">
        <f t="shared" si="8"/>
        <v>704.60388273003161</v>
      </c>
      <c r="BI47" s="59">
        <f ca="1">AVERAGE(OFFSET($BH$3,0,0,'Données projet'!$E$11+1,1))-AVERAGE(OFFSET($H$3,0,0,'Données projet'!$E$11+1,1))</f>
        <v>364.48551730222738</v>
      </c>
      <c r="BJ47" s="59">
        <f t="shared" si="38"/>
        <v>251.84239853780053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279.92928512121006</v>
      </c>
      <c r="T48" s="59">
        <f t="shared" si="34"/>
        <v>300.17085261974006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171.00719999999995</v>
      </c>
      <c r="AK48" s="13">
        <f t="shared" si="35"/>
        <v>43.315525267338089</v>
      </c>
      <c r="AL48" s="20">
        <f t="shared" si="4"/>
        <v>373.27874650728046</v>
      </c>
      <c r="AM48" s="59">
        <f t="shared" si="5"/>
        <v>666.61207984061377</v>
      </c>
      <c r="AN48" s="59">
        <f ca="1">AVERAGE(OFFSET($AM$3,0,0,'Données projet'!$E$10+1,1))-AVERAGE(OFFSET($H$3,0,0,'Données projet'!$E$10+1,1))</f>
        <v>384.43359676707047</v>
      </c>
      <c r="AO48" s="59">
        <f t="shared" si="36"/>
        <v>274.65593303124882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13.587499999999999</v>
      </c>
      <c r="BD48" s="12">
        <f>IF('Données projet'!$A$88&gt;35,BD47+BC48-BL47,IF(A48&lt;'Données projet'!$A$88,$BA$205^A48,IF(A48='Données projet'!$A$88,'Données projet'!$B$88,BD47+BC48-BL47)))</f>
        <v>229.7625000000001</v>
      </c>
      <c r="BE48" s="13">
        <f>BD48*VLOOKUP('Données projet'!$B$11,Paramètres!$A$1:$I$89,3,0)*VLOOKUP('Données projet'!$B$11,Paramètres!$A$1:$I$89,5,0)</f>
        <v>200.72052000000011</v>
      </c>
      <c r="BF48" s="13">
        <f t="shared" si="37"/>
        <v>49.902483056701961</v>
      </c>
      <c r="BG48" s="20">
        <f t="shared" si="7"/>
        <v>436.50173032375602</v>
      </c>
      <c r="BH48" s="59">
        <f t="shared" si="8"/>
        <v>729.83506365708934</v>
      </c>
      <c r="BI48" s="59">
        <f ca="1">AVERAGE(OFFSET($BH$3,0,0,'Données projet'!$E$11+1,1))-AVERAGE(OFFSET($H$3,0,0,'Données projet'!$E$11+1,1))</f>
        <v>364.48551730222738</v>
      </c>
      <c r="BJ48" s="59">
        <f t="shared" si="38"/>
        <v>251.84239853780053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279.92928512121006</v>
      </c>
      <c r="T49" s="59">
        <f t="shared" si="34"/>
        <v>300.17085261974006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180.44207999999995</v>
      </c>
      <c r="AK49" s="13">
        <f t="shared" si="35"/>
        <v>45.420526775820029</v>
      </c>
      <c r="AL49" s="20">
        <f t="shared" si="4"/>
        <v>393.37737346788646</v>
      </c>
      <c r="AM49" s="59">
        <f t="shared" si="5"/>
        <v>686.71070680121977</v>
      </c>
      <c r="AN49" s="59">
        <f ca="1">AVERAGE(OFFSET($AM$3,0,0,'Données projet'!$E$10+1,1))-AVERAGE(OFFSET($H$3,0,0,'Données projet'!$E$10+1,1))</f>
        <v>384.43359676707047</v>
      </c>
      <c r="AO49" s="59">
        <f t="shared" si="36"/>
        <v>274.65593303124882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13.587499999999999</v>
      </c>
      <c r="BD49" s="12">
        <f>IF('Données projet'!$A$88&gt;35,BD48+BC49-BL48,IF(A49&lt;'Données projet'!$A$88,$BA$205^A49,IF(A49='Données projet'!$A$88,'Données projet'!$B$88,BD48+BC49-BL48)))</f>
        <v>243.35000000000011</v>
      </c>
      <c r="BE49" s="13">
        <f>BD49*VLOOKUP('Données projet'!$B$11,Paramètres!$A$1:$I$89,3,0)*VLOOKUP('Données projet'!$B$11,Paramètres!$A$1:$I$89,5,0)</f>
        <v>212.59056000000012</v>
      </c>
      <c r="BF49" s="13">
        <f t="shared" si="37"/>
        <v>52.501283653296447</v>
      </c>
      <c r="BG49" s="20">
        <f t="shared" si="7"/>
        <v>461.70162769615814</v>
      </c>
      <c r="BH49" s="59">
        <f t="shared" si="8"/>
        <v>755.03496102949146</v>
      </c>
      <c r="BI49" s="59">
        <f ca="1">AVERAGE(OFFSET($BH$3,0,0,'Données projet'!$E$11+1,1))-AVERAGE(OFFSET($H$3,0,0,'Données projet'!$E$11+1,1))</f>
        <v>364.48551730222738</v>
      </c>
      <c r="BJ49" s="59">
        <f t="shared" si="38"/>
        <v>251.84239853780053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279.92928512121006</v>
      </c>
      <c r="T50" s="59">
        <f t="shared" si="34"/>
        <v>300.17085261974006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189.87695999999994</v>
      </c>
      <c r="AK50" s="13">
        <f t="shared" si="35"/>
        <v>47.5127494286954</v>
      </c>
      <c r="AL50" s="20">
        <f t="shared" si="4"/>
        <v>413.45374392164439</v>
      </c>
      <c r="AM50" s="59">
        <f t="shared" si="5"/>
        <v>706.7870772549777</v>
      </c>
      <c r="AN50" s="59">
        <f ca="1">AVERAGE(OFFSET($AM$3,0,0,'Données projet'!$E$10+1,1))-AVERAGE(OFFSET($H$3,0,0,'Données projet'!$E$10+1,1))</f>
        <v>384.43359676707047</v>
      </c>
      <c r="AO50" s="59">
        <f t="shared" si="36"/>
        <v>274.65593303124882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13.587499999999999</v>
      </c>
      <c r="BD50" s="12">
        <f>IF('Données projet'!$A$88&gt;35,BD49+BC50-BL49,IF(A50&lt;'Données projet'!$A$88,$BA$205^A50,IF(A50='Données projet'!$A$88,'Données projet'!$B$88,BD49+BC50-BL49)))</f>
        <v>256.93750000000011</v>
      </c>
      <c r="BE50" s="13">
        <f>BD50*VLOOKUP('Données projet'!$B$11,Paramètres!$A$1:$I$89,3,0)*VLOOKUP('Données projet'!$B$11,Paramètres!$A$1:$I$89,5,0)</f>
        <v>224.46060000000011</v>
      </c>
      <c r="BF50" s="13">
        <f t="shared" si="37"/>
        <v>55.083239604126604</v>
      </c>
      <c r="BG50" s="20">
        <f t="shared" si="7"/>
        <v>486.87218731052076</v>
      </c>
      <c r="BH50" s="59">
        <f t="shared" si="8"/>
        <v>780.20552064385402</v>
      </c>
      <c r="BI50" s="59">
        <f ca="1">AVERAGE(OFFSET($BH$3,0,0,'Données projet'!$E$11+1,1))-AVERAGE(OFFSET($H$3,0,0,'Données projet'!$E$11+1,1))</f>
        <v>364.48551730222738</v>
      </c>
      <c r="BJ50" s="59">
        <f t="shared" si="38"/>
        <v>251.84239853780053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279.92928512121006</v>
      </c>
      <c r="T51" s="59">
        <f t="shared" si="34"/>
        <v>300.17085261974006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199.31183999999993</v>
      </c>
      <c r="AK51" s="13">
        <f t="shared" si="35"/>
        <v>49.592900661217925</v>
      </c>
      <c r="AL51" s="20">
        <f t="shared" si="4"/>
        <v>433.50908998495447</v>
      </c>
      <c r="AM51" s="59">
        <f t="shared" si="5"/>
        <v>726.84242331828773</v>
      </c>
      <c r="AN51" s="59">
        <f ca="1">AVERAGE(OFFSET($AM$3,0,0,'Données projet'!$E$10+1,1))-AVERAGE(OFFSET($H$3,0,0,'Données projet'!$E$10+1,1))</f>
        <v>384.43359676707047</v>
      </c>
      <c r="AO51" s="59">
        <f t="shared" si="36"/>
        <v>274.65593303124882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13.587499999999999</v>
      </c>
      <c r="BD51" s="12">
        <f>IF('Données projet'!$A$88&gt;35,BD50+BC51-BL50,IF(A51&lt;'Données projet'!$A$88,$BA$205^A51,IF(A51='Données projet'!$A$88,'Données projet'!$B$88,BD50+BC51-BL50)))</f>
        <v>270.52500000000009</v>
      </c>
      <c r="BE51" s="13">
        <f>BD51*VLOOKUP('Données projet'!$B$11,Paramètres!$A$1:$I$89,3,0)*VLOOKUP('Données projet'!$B$11,Paramètres!$A$1:$I$89,5,0)</f>
        <v>236.3306400000001</v>
      </c>
      <c r="BF51" s="13">
        <f t="shared" si="37"/>
        <v>57.649343278258847</v>
      </c>
      <c r="BG51" s="20">
        <f t="shared" si="7"/>
        <v>512.01513754296764</v>
      </c>
      <c r="BH51" s="59">
        <f t="shared" si="8"/>
        <v>805.34847087630101</v>
      </c>
      <c r="BI51" s="59">
        <f ca="1">AVERAGE(OFFSET($BH$3,0,0,'Données projet'!$E$11+1,1))-AVERAGE(OFFSET($H$3,0,0,'Données projet'!$E$11+1,1))</f>
        <v>364.48551730222738</v>
      </c>
      <c r="BJ51" s="59">
        <f t="shared" si="38"/>
        <v>251.84239853780053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279.92928512121006</v>
      </c>
      <c r="T52" s="59">
        <f t="shared" si="34"/>
        <v>300.17085261974006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208.74671999999993</v>
      </c>
      <c r="AK52" s="13">
        <f t="shared" si="35"/>
        <v>51.661617147836218</v>
      </c>
      <c r="AL52" s="20">
        <f t="shared" si="4"/>
        <v>453.54452053248133</v>
      </c>
      <c r="AM52" s="59">
        <f t="shared" si="5"/>
        <v>746.87785386581459</v>
      </c>
      <c r="AN52" s="59">
        <f ca="1">AVERAGE(OFFSET($AM$3,0,0,'Données projet'!$E$10+1,1))-AVERAGE(OFFSET($H$3,0,0,'Données projet'!$E$10+1,1))</f>
        <v>384.43359676707047</v>
      </c>
      <c r="AO52" s="59">
        <f t="shared" si="36"/>
        <v>274.65593303124882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13.587499999999999</v>
      </c>
      <c r="BD52" s="12">
        <f>IF('Données projet'!$A$88&gt;35,BD51+BC52-BL51,IF(A52&lt;'Données projet'!$A$88,$BA$205^A52,IF(A52='Données projet'!$A$88,'Données projet'!$B$88,BD51+BC52-BL51)))</f>
        <v>284.11250000000007</v>
      </c>
      <c r="BE52" s="13">
        <f>BD52*VLOOKUP('Données projet'!$B$11,Paramètres!$A$1:$I$89,3,0)*VLOOKUP('Données projet'!$B$11,Paramètres!$A$1:$I$89,5,0)</f>
        <v>248.20068000000012</v>
      </c>
      <c r="BF52" s="13">
        <f t="shared" si="37"/>
        <v>60.200481727374978</v>
      </c>
      <c r="BG52" s="20">
        <f t="shared" si="7"/>
        <v>537.13202334184496</v>
      </c>
      <c r="BH52" s="59">
        <f t="shared" si="8"/>
        <v>830.46535667517833</v>
      </c>
      <c r="BI52" s="59">
        <f ca="1">AVERAGE(OFFSET($BH$3,0,0,'Données projet'!$E$11+1,1))-AVERAGE(OFFSET($H$3,0,0,'Données projet'!$E$11+1,1))</f>
        <v>364.48551730222738</v>
      </c>
      <c r="BJ52" s="59">
        <f t="shared" si="38"/>
        <v>251.84239853780053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279.92928512121006</v>
      </c>
      <c r="T53" s="59">
        <f t="shared" si="34"/>
        <v>300.17085261974006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218.18159999999995</v>
      </c>
      <c r="AK53" s="13">
        <f t="shared" si="35"/>
        <v>53.719474757115933</v>
      </c>
      <c r="AL53" s="20">
        <f t="shared" si="4"/>
        <v>473.56103853531016</v>
      </c>
      <c r="AM53" s="59">
        <f t="shared" si="5"/>
        <v>766.89437186864347</v>
      </c>
      <c r="AN53" s="59">
        <f ca="1">AVERAGE(OFFSET($AM$3,0,0,'Données projet'!$E$10+1,1))-AVERAGE(OFFSET($H$3,0,0,'Données projet'!$E$10+1,1))</f>
        <v>384.43359676707047</v>
      </c>
      <c r="AO53" s="59">
        <f t="shared" si="36"/>
        <v>274.65593303124882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19.06078913430343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19.06078913430343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297.7</v>
      </c>
      <c r="BB53" s="12">
        <f>VLOOKUP(A53,'Données projet'!$A$87:$I$107,9,0)</f>
        <v>13.587499999999999</v>
      </c>
      <c r="BC53" s="12">
        <f t="array" ref="BC53">INDEX(BB:BB,MIN(IF(ISNUMBER(BB53:BB249),ROW(BB53:BB249),"")))</f>
        <v>13.587499999999999</v>
      </c>
      <c r="BD53" s="12">
        <f>IF('Données projet'!$A$88&gt;35,BD52+BC53-BL52,IF(A53&lt;'Données projet'!$A$88,$BA$205^A53,IF(A53='Données projet'!$A$88,'Données projet'!$B$88,BD52+BC53-BL52)))</f>
        <v>297.70000000000005</v>
      </c>
      <c r="BE53" s="13">
        <f>BD53*VLOOKUP('Données projet'!$B$11,Paramètres!$A$1:$I$89,3,0)*VLOOKUP('Données projet'!$B$11,Paramètres!$A$1:$I$89,5,0)</f>
        <v>260.07072000000011</v>
      </c>
      <c r="BF53" s="13">
        <f t="shared" si="37"/>
        <v>62.737452363689243</v>
      </c>
      <c r="BG53" s="20">
        <f t="shared" si="7"/>
        <v>562.22423353342549</v>
      </c>
      <c r="BH53" s="59">
        <f t="shared" si="8"/>
        <v>855.55756686675886</v>
      </c>
      <c r="BI53" s="59">
        <f ca="1">AVERAGE(OFFSET($BH$3,0,0,'Données projet'!$E$11+1,1))-AVERAGE(OFFSET($H$3,0,0,'Données projet'!$E$11+1,1))</f>
        <v>364.48551730222738</v>
      </c>
      <c r="BJ53" s="59">
        <f t="shared" si="38"/>
        <v>251.84239853780053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79.7</v>
      </c>
      <c r="BM53" s="16">
        <f>IF(ISNA(VLOOKUP(A53,'Données projet'!$A$87:$I$107,5,0)),0%,VLOOKUP(A53,'Données projet'!$A$87:$I$107,5,0)*VLOOKUP('Données projet'!$B$11,Paramètres!$A$1:$I$89,7,0))</f>
        <v>0.36549999999999999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28.132312851925619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28.132312851925619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279.92928512121006</v>
      </c>
      <c r="T54" s="59">
        <f t="shared" si="34"/>
        <v>300.17085261974006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179.26271999999992</v>
      </c>
      <c r="AK54" s="13">
        <f t="shared" si="35"/>
        <v>45.158115787467111</v>
      </c>
      <c r="AL54" s="20">
        <f t="shared" si="4"/>
        <v>390.86628899650503</v>
      </c>
      <c r="AM54" s="59">
        <f t="shared" si="5"/>
        <v>684.19962232983835</v>
      </c>
      <c r="AN54" s="59">
        <f ca="1">AVERAGE(OFFSET($AM$3,0,0,'Données projet'!$E$10+1,1))-AVERAGE(OFFSET($H$3,0,0,'Données projet'!$E$10+1,1))</f>
        <v>384.43359676707047</v>
      </c>
      <c r="AO54" s="59">
        <f t="shared" si="36"/>
        <v>274.65593303124882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18.687018685313145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18.687018685313145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12.324999999999998</v>
      </c>
      <c r="BD54" s="12">
        <f>IF('Données projet'!$A$88&gt;35,BD53+BC54-BL53,IF(A54&lt;'Données projet'!$A$88,$BA$205^A54,IF(A54='Données projet'!$A$88,'Données projet'!$B$88,BD53+BC54-BL53)))</f>
        <v>230.32500000000005</v>
      </c>
      <c r="BE54" s="13">
        <f>BD54*VLOOKUP('Données projet'!$B$11,Paramètres!$A$1:$I$89,3,0)*VLOOKUP('Données projet'!$B$11,Paramètres!$A$1:$I$89,5,0)</f>
        <v>201.21192000000005</v>
      </c>
      <c r="BF54" s="13">
        <f t="shared" si="37"/>
        <v>50.010417340386411</v>
      </c>
      <c r="BG54" s="20">
        <f t="shared" si="7"/>
        <v>437.54557086783967</v>
      </c>
      <c r="BH54" s="59">
        <f t="shared" si="8"/>
        <v>730.87890420117299</v>
      </c>
      <c r="BI54" s="59">
        <f ca="1">AVERAGE(OFFSET($BH$3,0,0,'Données projet'!$E$11+1,1))-AVERAGE(OFFSET($H$3,0,0,'Données projet'!$E$11+1,1))</f>
        <v>364.48551730222738</v>
      </c>
      <c r="BJ54" s="59">
        <f t="shared" si="38"/>
        <v>251.84239853780053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27.580655355915884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27.580655355915884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279.92928512121006</v>
      </c>
      <c r="T55" s="59">
        <f t="shared" si="34"/>
        <v>300.17085261974006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187.51823999999996</v>
      </c>
      <c r="AK55" s="13">
        <f t="shared" si="35"/>
        <v>46.990851800962481</v>
      </c>
      <c r="AL55" s="20">
        <f t="shared" si="4"/>
        <v>408.43666822000955</v>
      </c>
      <c r="AM55" s="59">
        <f t="shared" si="5"/>
        <v>701.77000155334281</v>
      </c>
      <c r="AN55" s="59">
        <f ca="1">AVERAGE(OFFSET($AM$3,0,0,'Données projet'!$E$10+1,1))-AVERAGE(OFFSET($H$3,0,0,'Données projet'!$E$10+1,1))</f>
        <v>384.43359676707047</v>
      </c>
      <c r="AO55" s="59">
        <f t="shared" si="36"/>
        <v>274.65593303124882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18.320577646850097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18.320577646850097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12.324999999999998</v>
      </c>
      <c r="BD55" s="12">
        <f>IF('Données projet'!$A$88&gt;35,BD54+BC55-BL54,IF(A55&lt;'Données projet'!$A$88,$BA$205^A55,IF(A55='Données projet'!$A$88,'Données projet'!$B$88,BD54+BC55-BL54)))</f>
        <v>242.65000000000003</v>
      </c>
      <c r="BE55" s="13">
        <f>BD55*VLOOKUP('Données projet'!$B$11,Paramètres!$A$1:$I$89,3,0)*VLOOKUP('Données projet'!$B$11,Paramètres!$A$1:$I$89,5,0)</f>
        <v>211.97904000000008</v>
      </c>
      <c r="BF55" s="13">
        <f t="shared" si="37"/>
        <v>52.367819358175034</v>
      </c>
      <c r="BG55" s="20">
        <f t="shared" si="7"/>
        <v>460.40411338215495</v>
      </c>
      <c r="BH55" s="59">
        <f t="shared" si="8"/>
        <v>753.7374467154882</v>
      </c>
      <c r="BI55" s="59">
        <f ca="1">AVERAGE(OFFSET($BH$3,0,0,'Données projet'!$E$11+1,1))-AVERAGE(OFFSET($H$3,0,0,'Données projet'!$E$11+1,1))</f>
        <v>364.48551730222738</v>
      </c>
      <c r="BJ55" s="59">
        <f t="shared" si="38"/>
        <v>251.84239853780053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27.039815526925054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27.039815526925054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279.92928512121006</v>
      </c>
      <c r="T56" s="59">
        <f t="shared" si="34"/>
        <v>300.17085261974006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195.77375999999995</v>
      </c>
      <c r="AK56" s="13">
        <f t="shared" si="35"/>
        <v>48.814216733702644</v>
      </c>
      <c r="AL56" s="20">
        <f t="shared" si="4"/>
        <v>425.99072614453195</v>
      </c>
      <c r="AM56" s="59">
        <f t="shared" si="5"/>
        <v>719.32405947786526</v>
      </c>
      <c r="AN56" s="59">
        <f ca="1">AVERAGE(OFFSET($AM$3,0,0,'Données projet'!$E$10+1,1))-AVERAGE(OFFSET($H$3,0,0,'Données projet'!$E$10+1,1))</f>
        <v>384.43359676707047</v>
      </c>
      <c r="AO56" s="59">
        <f t="shared" si="36"/>
        <v>274.65593303124882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17.961322293644347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17.961322293644347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12.324999999999998</v>
      </c>
      <c r="BD56" s="12">
        <f>IF('Données projet'!$A$88&gt;35,BD55+BC56-BL55,IF(A56&lt;'Données projet'!$A$88,$BA$205^A56,IF(A56='Données projet'!$A$88,'Données projet'!$B$88,BD55+BC56-BL55)))</f>
        <v>254.97500000000002</v>
      </c>
      <c r="BE56" s="13">
        <f>BD56*VLOOKUP('Données projet'!$B$11,Paramètres!$A$1:$I$89,3,0)*VLOOKUP('Données projet'!$B$11,Paramètres!$A$1:$I$89,5,0)</f>
        <v>222.74616000000006</v>
      </c>
      <c r="BF56" s="13">
        <f t="shared" si="37"/>
        <v>54.711318416900006</v>
      </c>
      <c r="BG56" s="20">
        <f t="shared" si="7"/>
        <v>483.23844157610097</v>
      </c>
      <c r="BH56" s="59">
        <f t="shared" si="8"/>
        <v>776.57177490943423</v>
      </c>
      <c r="BI56" s="59">
        <f ca="1">AVERAGE(OFFSET($BH$3,0,0,'Données projet'!$E$11+1,1))-AVERAGE(OFFSET($H$3,0,0,'Données projet'!$E$11+1,1))</f>
        <v>364.48551730222738</v>
      </c>
      <c r="BJ56" s="59">
        <f t="shared" si="38"/>
        <v>251.84239853780053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26.50958123710101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26.50958123710101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279.92928512121006</v>
      </c>
      <c r="T57" s="59">
        <f t="shared" si="34"/>
        <v>300.17085261974006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204.02927999999997</v>
      </c>
      <c r="AK57" s="13">
        <f t="shared" si="35"/>
        <v>50.628650934368238</v>
      </c>
      <c r="AL57" s="20">
        <f t="shared" si="4"/>
        <v>443.52922971069125</v>
      </c>
      <c r="AM57" s="59">
        <f t="shared" si="5"/>
        <v>736.86256304402457</v>
      </c>
      <c r="AN57" s="59">
        <f ca="1">AVERAGE(OFFSET($AM$3,0,0,'Données projet'!$E$10+1,1))-AVERAGE(OFFSET($H$3,0,0,'Données projet'!$E$10+1,1))</f>
        <v>384.43359676707047</v>
      </c>
      <c r="AO57" s="59">
        <f t="shared" si="36"/>
        <v>274.65593303124882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17.609111718790832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17.609111718790832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12.324999999999998</v>
      </c>
      <c r="BD57" s="12">
        <f>IF('Données projet'!$A$88&gt;35,BD56+BC57-BL56,IF(A57&lt;'Données projet'!$A$88,$BA$205^A57,IF(A57='Données projet'!$A$88,'Données projet'!$B$88,BD56+BC57-BL56)))</f>
        <v>267.3</v>
      </c>
      <c r="BE57" s="13">
        <f>BD57*VLOOKUP('Données projet'!$B$11,Paramètres!$A$1:$I$89,3,0)*VLOOKUP('Données projet'!$B$11,Paramètres!$A$1:$I$89,5,0)</f>
        <v>233.51328000000004</v>
      </c>
      <c r="BF57" s="13">
        <f t="shared" si="37"/>
        <v>57.041663274479895</v>
      </c>
      <c r="BG57" s="20">
        <f t="shared" si="7"/>
        <v>506.04985953638578</v>
      </c>
      <c r="BH57" s="59">
        <f t="shared" si="8"/>
        <v>799.3831928697191</v>
      </c>
      <c r="BI57" s="59">
        <f ca="1">AVERAGE(OFFSET($BH$3,0,0,'Données projet'!$E$11+1,1))-AVERAGE(OFFSET($H$3,0,0,'Données projet'!$E$11+1,1))</f>
        <v>364.48551730222738</v>
      </c>
      <c r="BJ57" s="59">
        <f t="shared" si="38"/>
        <v>251.84239853780053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25.989744518289434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25.989744518289434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279.92928512121006</v>
      </c>
      <c r="T58" s="59">
        <f t="shared" si="34"/>
        <v>300.17085261974006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212.28479999999999</v>
      </c>
      <c r="AK58" s="13">
        <f t="shared" si="35"/>
        <v>52.434557099704193</v>
      </c>
      <c r="AL58" s="20">
        <f t="shared" si="4"/>
        <v>461.05288028198476</v>
      </c>
      <c r="AM58" s="59">
        <f t="shared" si="5"/>
        <v>754.38621361531807</v>
      </c>
      <c r="AN58" s="59">
        <f ca="1">AVERAGE(OFFSET($AM$3,0,0,'Données projet'!$E$10+1,1))-AVERAGE(OFFSET($H$3,0,0,'Données projet'!$E$10+1,1))</f>
        <v>384.43359676707047</v>
      </c>
      <c r="AO58" s="59">
        <f t="shared" si="36"/>
        <v>274.65593303124882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17.263807778482956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17.263807778482956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12.324999999999998</v>
      </c>
      <c r="BD58" s="12">
        <f>IF('Données projet'!$A$88&gt;35,BD57+BC58-BL57,IF(A58&lt;'Données projet'!$A$88,$BA$205^A58,IF(A58='Données projet'!$A$88,'Données projet'!$B$88,BD57+BC58-BL57)))</f>
        <v>279.625</v>
      </c>
      <c r="BE58" s="13">
        <f>BD58*VLOOKUP('Données projet'!$B$11,Paramètres!$A$1:$I$89,3,0)*VLOOKUP('Données projet'!$B$11,Paramètres!$A$1:$I$89,5,0)</f>
        <v>244.28040000000001</v>
      </c>
      <c r="BF58" s="13">
        <f t="shared" si="37"/>
        <v>59.359529736886969</v>
      </c>
      <c r="BG58" s="20">
        <f t="shared" si="7"/>
        <v>528.8395442917448</v>
      </c>
      <c r="BH58" s="59">
        <f t="shared" si="8"/>
        <v>822.17287762507817</v>
      </c>
      <c r="BI58" s="59">
        <f ca="1">AVERAGE(OFFSET($BH$3,0,0,'Données projet'!$E$11+1,1))-AVERAGE(OFFSET($H$3,0,0,'Données projet'!$E$11+1,1))</f>
        <v>364.48551730222738</v>
      </c>
      <c r="BJ58" s="59">
        <f t="shared" si="38"/>
        <v>251.84239853780053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25.480101480464661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25.480101480464661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279.92928512121006</v>
      </c>
      <c r="T59" s="59">
        <f t="shared" si="34"/>
        <v>300.17085261974006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220.54031999999998</v>
      </c>
      <c r="AK59" s="13">
        <f t="shared" si="35"/>
        <v>54.232304832110685</v>
      </c>
      <c r="AL59" s="20">
        <f t="shared" si="4"/>
        <v>478.56232158259263</v>
      </c>
      <c r="AM59" s="59">
        <f t="shared" si="5"/>
        <v>771.89565491592589</v>
      </c>
      <c r="AN59" s="59">
        <f ca="1">AVERAGE(OFFSET($AM$3,0,0,'Données projet'!$E$10+1,1))-AVERAGE(OFFSET($H$3,0,0,'Données projet'!$E$10+1,1))</f>
        <v>384.43359676707047</v>
      </c>
      <c r="AO59" s="59">
        <f t="shared" si="36"/>
        <v>274.65593303124882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16.925275037829909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16.925275037829909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12.324999999999998</v>
      </c>
      <c r="BD59" s="12">
        <f>IF('Données projet'!$A$88&gt;35,BD58+BC59-BL58,IF(A59&lt;'Données projet'!$A$88,$BA$205^A59,IF(A59='Données projet'!$A$88,'Données projet'!$B$88,BD58+BC59-BL58)))</f>
        <v>291.95</v>
      </c>
      <c r="BE59" s="13">
        <f>BD59*VLOOKUP('Données projet'!$B$11,Paramètres!$A$1:$I$89,3,0)*VLOOKUP('Données projet'!$B$11,Paramètres!$A$1:$I$89,5,0)</f>
        <v>255.04752000000005</v>
      </c>
      <c r="BF59" s="13">
        <f t="shared" si="37"/>
        <v>61.665530666742399</v>
      </c>
      <c r="BG59" s="20">
        <f t="shared" si="7"/>
        <v>551.60856324457643</v>
      </c>
      <c r="BH59" s="59">
        <f t="shared" si="8"/>
        <v>844.9418965779098</v>
      </c>
      <c r="BI59" s="59">
        <f ca="1">AVERAGE(OFFSET($BH$3,0,0,'Données projet'!$E$11+1,1))-AVERAGE(OFFSET($H$3,0,0,'Données projet'!$E$11+1,1))</f>
        <v>364.48551730222738</v>
      </c>
      <c r="BJ59" s="59">
        <f t="shared" si="38"/>
        <v>251.84239853780053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24.980452231760072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24.980452231760072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279.92928512121006</v>
      </c>
      <c r="T60" s="59">
        <f t="shared" si="34"/>
        <v>300.17085261974006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228.79584</v>
      </c>
      <c r="AK60" s="13">
        <f t="shared" si="35"/>
        <v>56.022234495627458</v>
      </c>
      <c r="AL60" s="20">
        <f t="shared" si="4"/>
        <v>496.0581464132178</v>
      </c>
      <c r="AM60" s="59">
        <f t="shared" si="5"/>
        <v>789.39147974655111</v>
      </c>
      <c r="AN60" s="59">
        <f ca="1">AVERAGE(OFFSET($AM$3,0,0,'Données projet'!$E$10+1,1))-AVERAGE(OFFSET($H$3,0,0,'Données projet'!$E$10+1,1))</f>
        <v>384.43359676707047</v>
      </c>
      <c r="AO60" s="59">
        <f t="shared" si="36"/>
        <v>274.65593303124882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16.593380717736487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16.593380717736487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12.324999999999998</v>
      </c>
      <c r="BD60" s="12">
        <f>IF('Données projet'!$A$88&gt;35,BD59+BC60-BL59,IF(A60&lt;'Données projet'!$A$88,$BA$205^A60,IF(A60='Données projet'!$A$88,'Données projet'!$B$88,BD59+BC60-BL59)))</f>
        <v>304.27499999999998</v>
      </c>
      <c r="BE60" s="13">
        <f>BD60*VLOOKUP('Données projet'!$B$11,Paramètres!$A$1:$I$89,3,0)*VLOOKUP('Données projet'!$B$11,Paramètres!$A$1:$I$89,5,0)</f>
        <v>265.81464</v>
      </c>
      <c r="BF60" s="13">
        <f t="shared" si="37"/>
        <v>63.960224254172132</v>
      </c>
      <c r="BG60" s="20">
        <f t="shared" si="7"/>
        <v>574.35788857601642</v>
      </c>
      <c r="BH60" s="59">
        <f t="shared" si="8"/>
        <v>867.69122190934968</v>
      </c>
      <c r="BI60" s="59">
        <f ca="1">AVERAGE(OFFSET($BH$3,0,0,'Données projet'!$E$11+1,1))-AVERAGE(OFFSET($H$3,0,0,'Données projet'!$E$11+1,1))</f>
        <v>364.48551730222738</v>
      </c>
      <c r="BJ60" s="59">
        <f t="shared" si="38"/>
        <v>251.84239853780053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24.49060080006663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24.49060080006663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279.92928512121006</v>
      </c>
      <c r="T61" s="59">
        <f t="shared" si="34"/>
        <v>300.17085261974006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237.05135999999999</v>
      </c>
      <c r="AK61" s="13">
        <f t="shared" si="35"/>
        <v>57.804660499743029</v>
      </c>
      <c r="AL61" s="20">
        <f t="shared" si="4"/>
        <v>513.54090237038565</v>
      </c>
      <c r="AM61" s="59">
        <f t="shared" si="5"/>
        <v>806.87423570371902</v>
      </c>
      <c r="AN61" s="59">
        <f ca="1">AVERAGE(OFFSET($AM$3,0,0,'Données projet'!$E$10+1,1))-AVERAGE(OFFSET($H$3,0,0,'Données projet'!$E$10+1,1))</f>
        <v>384.43359676707047</v>
      </c>
      <c r="AO61" s="59">
        <f t="shared" si="36"/>
        <v>274.65593303124882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16.267994642824551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16.267994642824551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12.324999999999998</v>
      </c>
      <c r="BD61" s="12">
        <f>IF('Données projet'!$A$88&gt;35,BD60+BC61-BL60,IF(A61&lt;'Données projet'!$A$88,$BA$205^A61,IF(A61='Données projet'!$A$88,'Données projet'!$B$88,BD60+BC61-BL60)))</f>
        <v>316.59999999999997</v>
      </c>
      <c r="BE61" s="13">
        <f>BD61*VLOOKUP('Données projet'!$B$11,Paramètres!$A$1:$I$89,3,0)*VLOOKUP('Données projet'!$B$11,Paramètres!$A$1:$I$89,5,0)</f>
        <v>276.58175999999997</v>
      </c>
      <c r="BF61" s="13">
        <f t="shared" si="37"/>
        <v>66.244120909848903</v>
      </c>
      <c r="BG61" s="20">
        <f t="shared" si="7"/>
        <v>597.08840925132006</v>
      </c>
      <c r="BH61" s="59">
        <f t="shared" si="8"/>
        <v>890.42174258465343</v>
      </c>
      <c r="BI61" s="59">
        <f ca="1">AVERAGE(OFFSET($BH$3,0,0,'Données projet'!$E$11+1,1))-AVERAGE(OFFSET($H$3,0,0,'Données projet'!$E$11+1,1))</f>
        <v>364.48551730222738</v>
      </c>
      <c r="BJ61" s="59">
        <f t="shared" si="38"/>
        <v>251.84239853780053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24.010355056168827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24.010355056168827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279.92928512121006</v>
      </c>
      <c r="T62" s="59">
        <f t="shared" si="34"/>
        <v>300.17085261974006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245.30688000000001</v>
      </c>
      <c r="AK62" s="13">
        <f t="shared" si="35"/>
        <v>59.579874112906374</v>
      </c>
      <c r="AL62" s="20">
        <f t="shared" si="4"/>
        <v>531.01109674664531</v>
      </c>
      <c r="AM62" s="59">
        <f t="shared" si="5"/>
        <v>824.34443007997857</v>
      </c>
      <c r="AN62" s="59">
        <f ca="1">AVERAGE(OFFSET($AM$3,0,0,'Données projet'!$E$10+1,1))-AVERAGE(OFFSET($H$3,0,0,'Données projet'!$E$10+1,1))</f>
        <v>384.43359676707047</v>
      </c>
      <c r="AO62" s="59">
        <f t="shared" si="36"/>
        <v>274.65593303124882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15.948989190375729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15.948989190375729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12.324999999999998</v>
      </c>
      <c r="BD62" s="12">
        <f>IF('Données projet'!$A$88&gt;35,BD61+BC62-BL61,IF(A62&lt;'Données projet'!$A$88,$BA$205^A62,IF(A62='Données projet'!$A$88,'Données projet'!$B$88,BD61+BC62-BL61)))</f>
        <v>328.92499999999995</v>
      </c>
      <c r="BE62" s="13">
        <f>BD62*VLOOKUP('Données projet'!$B$11,Paramètres!$A$1:$I$89,3,0)*VLOOKUP('Données projet'!$B$11,Paramètres!$A$1:$I$89,5,0)</f>
        <v>287.34887999999995</v>
      </c>
      <c r="BF62" s="13">
        <f t="shared" si="37"/>
        <v>68.517689054473152</v>
      </c>
      <c r="BG62" s="20">
        <f t="shared" si="7"/>
        <v>619.80094110320726</v>
      </c>
      <c r="BH62" s="59">
        <f t="shared" si="8"/>
        <v>913.13427443654064</v>
      </c>
      <c r="BI62" s="59">
        <f ca="1">AVERAGE(OFFSET($BH$3,0,0,'Données projet'!$E$11+1,1))-AVERAGE(OFFSET($H$3,0,0,'Données projet'!$E$11+1,1))</f>
        <v>364.48551730222738</v>
      </c>
      <c r="BJ62" s="59">
        <f t="shared" si="38"/>
        <v>251.84239853780053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23.53952663838788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23.53952663838788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279.92928512121006</v>
      </c>
      <c r="T63" s="59">
        <f t="shared" si="34"/>
        <v>300.17085261974006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253.56240000000005</v>
      </c>
      <c r="AK63" s="13">
        <f t="shared" si="35"/>
        <v>61.348145886656177</v>
      </c>
      <c r="AL63" s="20">
        <f t="shared" si="4"/>
        <v>548.46920075259288</v>
      </c>
      <c r="AM63" s="59">
        <f t="shared" si="5"/>
        <v>841.80253408592625</v>
      </c>
      <c r="AN63" s="59">
        <f ca="1">AVERAGE(OFFSET($AM$3,0,0,'Données projet'!$E$10+1,1))-AVERAGE(OFFSET($H$3,0,0,'Données projet'!$E$10+1,1))</f>
        <v>384.43359676707047</v>
      </c>
      <c r="AO63" s="59">
        <f t="shared" si="36"/>
        <v>274.65593303124882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34.697028374578743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34.697028374578743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12.324999999999998</v>
      </c>
      <c r="BD63" s="12">
        <f>IF('Données projet'!$A$88&gt;35,BD62+BC63-BL62,IF(A63&lt;'Données projet'!$A$88,$BA$205^A63,IF(A63='Données projet'!$A$88,'Données projet'!$B$88,BD62+BC63-BL62)))</f>
        <v>341.24999999999994</v>
      </c>
      <c r="BE63" s="13">
        <f>BD63*VLOOKUP('Données projet'!$B$11,Paramètres!$A$1:$I$89,3,0)*VLOOKUP('Données projet'!$B$11,Paramètres!$A$1:$I$89,5,0)</f>
        <v>298.11599999999999</v>
      </c>
      <c r="BF63" s="13">
        <f t="shared" si="37"/>
        <v>70.781360016116508</v>
      </c>
      <c r="BG63" s="20">
        <f t="shared" si="7"/>
        <v>642.49623536140291</v>
      </c>
      <c r="BH63" s="59">
        <f t="shared" si="8"/>
        <v>935.82956869473628</v>
      </c>
      <c r="BI63" s="59">
        <f ca="1">AVERAGE(OFFSET($BH$3,0,0,'Données projet'!$E$11+1,1))-AVERAGE(OFFSET($H$3,0,0,'Données projet'!$E$11+1,1))</f>
        <v>364.48551730222738</v>
      </c>
      <c r="BJ63" s="59">
        <f t="shared" si="38"/>
        <v>251.84239853780053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23.077930878702638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23.077930878702638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279.92928512121006</v>
      </c>
      <c r="T64" s="59">
        <f t="shared" si="34"/>
        <v>300.17085261974006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213.54840000000004</v>
      </c>
      <c r="AK64" s="13">
        <f t="shared" si="35"/>
        <v>52.710242573823848</v>
      </c>
      <c r="AL64" s="20">
        <f t="shared" si="4"/>
        <v>463.73380248274316</v>
      </c>
      <c r="AM64" s="59">
        <f t="shared" si="5"/>
        <v>757.06713581607642</v>
      </c>
      <c r="AN64" s="59">
        <f ca="1">AVERAGE(OFFSET($AM$3,0,0,'Données projet'!$E$10+1,1))-AVERAGE(OFFSET($H$3,0,0,'Données projet'!$E$10+1,1))</f>
        <v>384.43359676707047</v>
      </c>
      <c r="AO64" s="59">
        <f t="shared" si="36"/>
        <v>274.65593303124882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34.01664081125088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34.01664081125088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12.324999999999998</v>
      </c>
      <c r="BD64" s="12">
        <f>IF('Données projet'!$A$88&gt;35,BD63+BC64-BL63,IF(A64&lt;'Données projet'!$A$88,$BA$205^A64,IF(A64='Données projet'!$A$88,'Données projet'!$B$88,BD63+BC64-BL63)))</f>
        <v>353.57499999999993</v>
      </c>
      <c r="BE64" s="13">
        <f>BD64*VLOOKUP('Données projet'!$B$11,Paramètres!$A$1:$I$89,3,0)*VLOOKUP('Données projet'!$B$11,Paramètres!$A$1:$I$89,5,0)</f>
        <v>308.88311999999996</v>
      </c>
      <c r="BF64" s="13">
        <f t="shared" si="37"/>
        <v>73.035532200167751</v>
      </c>
      <c r="BG64" s="20">
        <f t="shared" si="7"/>
        <v>665.17498591529204</v>
      </c>
      <c r="BH64" s="59">
        <f t="shared" si="8"/>
        <v>958.50831924862541</v>
      </c>
      <c r="BI64" s="59">
        <f ca="1">AVERAGE(OFFSET($BH$3,0,0,'Données projet'!$E$11+1,1))-AVERAGE(OFFSET($H$3,0,0,'Données projet'!$E$11+1,1))</f>
        <v>364.48551730222738</v>
      </c>
      <c r="BJ64" s="59">
        <f t="shared" si="38"/>
        <v>251.84239853780053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22.62538673031921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22.62538673031921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279.92928512121006</v>
      </c>
      <c r="T65" s="59">
        <f t="shared" si="34"/>
        <v>300.17085261974006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220.70880000000002</v>
      </c>
      <c r="AK65" s="13">
        <f t="shared" si="35"/>
        <v>54.268911046456566</v>
      </c>
      <c r="AL65" s="20">
        <f t="shared" si="4"/>
        <v>478.91951340591186</v>
      </c>
      <c r="AM65" s="59">
        <f t="shared" si="5"/>
        <v>772.25284673924511</v>
      </c>
      <c r="AN65" s="59">
        <f ca="1">AVERAGE(OFFSET($AM$3,0,0,'Données projet'!$E$10+1,1))-AVERAGE(OFFSET($H$3,0,0,'Données projet'!$E$10+1,1))</f>
        <v>384.43359676707047</v>
      </c>
      <c r="AO65" s="59">
        <f t="shared" si="36"/>
        <v>274.65593303124882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33.34959523304444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33.34959523304444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365.9</v>
      </c>
      <c r="BB65" s="12">
        <f>VLOOKUP(A65,'Données projet'!$A$87:$I$107,9,0)</f>
        <v>12.324999999999998</v>
      </c>
      <c r="BC65" s="12">
        <f t="array" ref="BC65">INDEX(BB:BB,MIN(IF(ISNUMBER(BB65:BB261),ROW(BB65:BB261),"")))</f>
        <v>12.324999999999998</v>
      </c>
      <c r="BD65" s="12">
        <f>IF('Données projet'!$A$88&gt;35,BD64+BC65-BL64,IF(A65&lt;'Données projet'!$A$88,$BA$205^A65,IF(A65='Données projet'!$A$88,'Données projet'!$B$88,BD64+BC65-BL64)))</f>
        <v>365.89999999999992</v>
      </c>
      <c r="BE65" s="13">
        <f>BD65*VLOOKUP('Données projet'!$B$11,Paramètres!$A$1:$I$89,3,0)*VLOOKUP('Données projet'!$B$11,Paramètres!$A$1:$I$89,5,0)</f>
        <v>319.65023999999994</v>
      </c>
      <c r="BF65" s="13">
        <f t="shared" si="37"/>
        <v>75.280574661515132</v>
      </c>
      <c r="BG65" s="20">
        <f t="shared" si="7"/>
        <v>687.83783553547198</v>
      </c>
      <c r="BH65" s="59">
        <f t="shared" si="8"/>
        <v>981.17116886880535</v>
      </c>
      <c r="BI65" s="59">
        <f ca="1">AVERAGE(OFFSET($BH$3,0,0,'Données projet'!$E$11+1,1))-AVERAGE(OFFSET($H$3,0,0,'Données projet'!$E$11+1,1))</f>
        <v>364.48551730222738</v>
      </c>
      <c r="BJ65" s="59">
        <f t="shared" si="38"/>
        <v>251.84239853780053</v>
      </c>
      <c r="BK65" s="15">
        <f>IF(ISNA(VLOOKUP(A65,'Données projet'!$A$87:$I$107,3,0)),0,VLOOKUP(A65,'Données projet'!$A$87:$I$107,3,0))</f>
        <v>5</v>
      </c>
      <c r="BL65" s="15">
        <f>IF(ISNA(VLOOKUP(A65,'Données projet'!$A$87:$I$107,4,0)),0,VLOOKUP(A65,'Données projet'!$A$87:$I$107,4,0))</f>
        <v>15.5</v>
      </c>
      <c r="BM65" s="16">
        <f>IF(ISNA(VLOOKUP(A65,'Données projet'!$A$87:$I$107,5,0)),0%,VLOOKUP(A65,'Données projet'!$A$87:$I$107,5,0)*VLOOKUP('Données projet'!$B$11,Paramètres!$A$1:$I$89,7,0))</f>
        <v>0.36549999999999999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27.652869133359115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27.652869133359115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279.92928512121006</v>
      </c>
      <c r="T66" s="59">
        <f t="shared" si="34"/>
        <v>300.17085261974006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227.86920000000003</v>
      </c>
      <c r="AK66" s="13">
        <f t="shared" si="35"/>
        <v>55.82170347430052</v>
      </c>
      <c r="AL66" s="20">
        <f t="shared" si="4"/>
        <v>494.09499021774013</v>
      </c>
      <c r="AM66" s="59">
        <f t="shared" si="5"/>
        <v>787.42832355107339</v>
      </c>
      <c r="AN66" s="59">
        <f ca="1">AVERAGE(OFFSET($AM$3,0,0,'Données projet'!$E$10+1,1))-AVERAGE(OFFSET($H$3,0,0,'Données projet'!$E$10+1,1))</f>
        <v>384.43359676707047</v>
      </c>
      <c r="AO66" s="59">
        <f t="shared" si="36"/>
        <v>274.65593303124882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32.695630011768998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32.695630011768998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11.53125</v>
      </c>
      <c r="BD66" s="12">
        <f>IF('Données projet'!$A$88&gt;35,BD65+BC66-BL65,IF(A66&lt;'Données projet'!$A$88,$BA$205^A66,IF(A66='Données projet'!$A$88,'Données projet'!$B$88,BD65+BC66-BL65)))</f>
        <v>361.93124999999992</v>
      </c>
      <c r="BE66" s="13">
        <f>BD66*VLOOKUP('Données projet'!$B$11,Paramètres!$A$1:$I$89,3,0)*VLOOKUP('Données projet'!$B$11,Paramètres!$A$1:$I$89,5,0)</f>
        <v>316.18313999999998</v>
      </c>
      <c r="BF66" s="13">
        <f t="shared" si="37"/>
        <v>74.558627940302458</v>
      </c>
      <c r="BG66" s="20">
        <f t="shared" si="7"/>
        <v>680.54191249602673</v>
      </c>
      <c r="BH66" s="59">
        <f t="shared" si="8"/>
        <v>973.87524582935998</v>
      </c>
      <c r="BI66" s="59">
        <f ca="1">AVERAGE(OFFSET($BH$3,0,0,'Données projet'!$E$11+1,1))-AVERAGE(OFFSET($H$3,0,0,'Données projet'!$E$11+1,1))</f>
        <v>364.48551730222738</v>
      </c>
      <c r="BJ66" s="59">
        <f t="shared" si="38"/>
        <v>251.84239853780053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27.110613236238677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27.110613236238677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279.92928512121006</v>
      </c>
      <c r="T67" s="59">
        <f t="shared" si="34"/>
        <v>300.17085261974006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235.02960000000002</v>
      </c>
      <c r="AK67" s="13">
        <f t="shared" si="35"/>
        <v>57.368825686861157</v>
      </c>
      <c r="AL67" s="20">
        <f t="shared" si="4"/>
        <v>509.26059140461649</v>
      </c>
      <c r="AM67" s="59">
        <f t="shared" si="5"/>
        <v>802.59392473794981</v>
      </c>
      <c r="AN67" s="59">
        <f ca="1">AVERAGE(OFFSET($AM$3,0,0,'Données projet'!$E$10+1,1))-AVERAGE(OFFSET($H$3,0,0,'Données projet'!$E$10+1,1))</f>
        <v>384.43359676707047</v>
      </c>
      <c r="AO67" s="59">
        <f t="shared" si="36"/>
        <v>274.65593303124882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32.054488649603371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32.054488649603371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11.53125</v>
      </c>
      <c r="BD67" s="12">
        <f>IF('Données projet'!$A$88&gt;35,BD66+BC67-BL66,IF(A67&lt;'Données projet'!$A$88,$BA$205^A67,IF(A67='Données projet'!$A$88,'Données projet'!$B$88,BD66+BC67-BL66)))</f>
        <v>373.46249999999992</v>
      </c>
      <c r="BE67" s="13">
        <f>BD67*VLOOKUP('Données projet'!$B$11,Paramètres!$A$1:$I$89,3,0)*VLOOKUP('Données projet'!$B$11,Paramètres!$A$1:$I$89,5,0)</f>
        <v>326.25683999999995</v>
      </c>
      <c r="BF67" s="13">
        <f t="shared" si="37"/>
        <v>76.653740110766279</v>
      </c>
      <c r="BG67" s="20">
        <f t="shared" si="7"/>
        <v>701.73592702625103</v>
      </c>
      <c r="BH67" s="59">
        <f t="shared" si="8"/>
        <v>995.0692603595844</v>
      </c>
      <c r="BI67" s="59">
        <f ca="1">AVERAGE(OFFSET($BH$3,0,0,'Données projet'!$E$11+1,1))-AVERAGE(OFFSET($H$3,0,0,'Données projet'!$E$11+1,1))</f>
        <v>364.48551730222738</v>
      </c>
      <c r="BJ67" s="59">
        <f t="shared" si="38"/>
        <v>251.84239853780053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26.578990646517333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26.578990646517333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279.92928512121006</v>
      </c>
      <c r="T68" s="59">
        <f t="shared" si="34"/>
        <v>300.17085261974006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242.19</v>
      </c>
      <c r="AK68" s="13">
        <f t="shared" si="35"/>
        <v>58.910470259429353</v>
      </c>
      <c r="AL68" s="20">
        <f t="shared" ref="AL68:AL131" si="58">(AJ68+AK68)*0.475*44/12</f>
        <v>524.41665236850611</v>
      </c>
      <c r="AM68" s="59">
        <f t="shared" ref="AM68:AM131" si="59">AL68+(AD68+AE68)*44/12</f>
        <v>817.74998570183948</v>
      </c>
      <c r="AN68" s="59">
        <f ca="1">AVERAGE(OFFSET($AM$3,0,0,'Données projet'!$E$10+1,1))-AVERAGE(OFFSET($H$3,0,0,'Données projet'!$E$10+1,1))</f>
        <v>384.43359676707047</v>
      </c>
      <c r="AO68" s="59">
        <f t="shared" si="36"/>
        <v>274.65593303124882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31.425919678492193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31.425919678492193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11.53125</v>
      </c>
      <c r="BD68" s="12">
        <f>IF('Données projet'!$A$88&gt;35,BD67+BC68-BL67,IF(A68&lt;'Données projet'!$A$88,$BA$205^A68,IF(A68='Données projet'!$A$88,'Données projet'!$B$88,BD67+BC68-BL67)))</f>
        <v>384.99374999999992</v>
      </c>
      <c r="BE68" s="13">
        <f>BD68*VLOOKUP('Données projet'!$B$11,Paramètres!$A$1:$I$89,3,0)*VLOOKUP('Données projet'!$B$11,Paramètres!$A$1:$I$89,5,0)</f>
        <v>336.33053999999993</v>
      </c>
      <c r="BF68" s="13">
        <f t="shared" si="37"/>
        <v>78.741334626746422</v>
      </c>
      <c r="BG68" s="20">
        <f t="shared" ref="BG68:BG131" si="61">(BE68+BF68)*0.475*44/12</f>
        <v>722.91684830824988</v>
      </c>
      <c r="BH68" s="59">
        <f t="shared" ref="BH68:BH131" si="62">BG68+(AY68+AZ68)*44/12</f>
        <v>1016.2501816415831</v>
      </c>
      <c r="BI68" s="59">
        <f ca="1">AVERAGE(OFFSET($BH$3,0,0,'Données projet'!$E$11+1,1))-AVERAGE(OFFSET($H$3,0,0,'Données projet'!$E$11+1,1))</f>
        <v>364.48551730222738</v>
      </c>
      <c r="BJ68" s="59">
        <f t="shared" si="38"/>
        <v>251.84239853780053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26.057792851522663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26.057792851522663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279.92928512121006</v>
      </c>
      <c r="T69" s="59">
        <f t="shared" ref="T69:T132" si="88">$T$3</f>
        <v>300.17085261974006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249.35040000000001</v>
      </c>
      <c r="AK69" s="13">
        <f t="shared" ref="AK69:AK132" si="89">EXP(-1.0587+0.8836*LN(AJ69)+0.284)</f>
        <v>60.446817732908166</v>
      </c>
      <c r="AL69" s="20">
        <f t="shared" si="58"/>
        <v>539.56348755148167</v>
      </c>
      <c r="AM69" s="59">
        <f t="shared" si="59"/>
        <v>832.89682088481504</v>
      </c>
      <c r="AN69" s="59">
        <f ca="1">AVERAGE(OFFSET($AM$3,0,0,'Données projet'!$E$10+1,1))-AVERAGE(OFFSET($H$3,0,0,'Données projet'!$E$10+1,1))</f>
        <v>384.43359676707047</v>
      </c>
      <c r="AO69" s="59">
        <f t="shared" ref="AO69:AO132" si="90">$AO$3</f>
        <v>274.65593303124882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30.809676561515289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30.809676561515289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11.53125</v>
      </c>
      <c r="BD69" s="12">
        <f>IF('Données projet'!$A$88&gt;35,BD68+BC69-BL68,IF(A69&lt;'Données projet'!$A$88,$BA$205^A69,IF(A69='Données projet'!$A$88,'Données projet'!$B$88,BD68+BC69-BL68)))</f>
        <v>396.52499999999992</v>
      </c>
      <c r="BE69" s="13">
        <f>BD69*VLOOKUP('Données projet'!$B$11,Paramètres!$A$1:$I$89,3,0)*VLOOKUP('Données projet'!$B$11,Paramètres!$A$1:$I$89,5,0)</f>
        <v>346.40423999999996</v>
      </c>
      <c r="BF69" s="13">
        <f t="shared" ref="BF69:BF132" si="91">EXP(-1.0587+0.8836*LN(BE69)+0.284)</f>
        <v>80.821662503289502</v>
      </c>
      <c r="BG69" s="20">
        <f t="shared" si="61"/>
        <v>744.08511352656251</v>
      </c>
      <c r="BH69" s="59">
        <f t="shared" si="62"/>
        <v>1037.4184468598958</v>
      </c>
      <c r="BI69" s="59">
        <f ca="1">AVERAGE(OFFSET($BH$3,0,0,'Données projet'!$E$11+1,1))-AVERAGE(OFFSET($H$3,0,0,'Données projet'!$E$11+1,1))</f>
        <v>364.48551730222738</v>
      </c>
      <c r="BJ69" s="59">
        <f t="shared" ref="BJ69:BJ132" si="92">$BJ$3</f>
        <v>251.84239853780053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25.546815427388573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25.546815427388573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279.92928512121006</v>
      </c>
      <c r="T70" s="59">
        <f t="shared" si="88"/>
        <v>300.17085261974006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256.51080000000002</v>
      </c>
      <c r="AK70" s="13">
        <f t="shared" si="89"/>
        <v>61.978037689587161</v>
      </c>
      <c r="AL70" s="20">
        <f t="shared" si="58"/>
        <v>554.70139230936422</v>
      </c>
      <c r="AM70" s="59">
        <f t="shared" si="59"/>
        <v>848.03472564269759</v>
      </c>
      <c r="AN70" s="59">
        <f ca="1">AVERAGE(OFFSET($AM$3,0,0,'Données projet'!$E$10+1,1))-AVERAGE(OFFSET($H$3,0,0,'Données projet'!$E$10+1,1))</f>
        <v>384.43359676707047</v>
      </c>
      <c r="AO70" s="59">
        <f t="shared" si="90"/>
        <v>274.65593303124882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30.205517596191115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30.205517596191115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11.53125</v>
      </c>
      <c r="BD70" s="12">
        <f>IF('Données projet'!$A$88&gt;35,BD69+BC70-BL69,IF(A70&lt;'Données projet'!$A$88,$BA$205^A70,IF(A70='Données projet'!$A$88,'Données projet'!$B$88,BD69+BC70-BL69)))</f>
        <v>408.05624999999992</v>
      </c>
      <c r="BE70" s="13">
        <f>BD70*VLOOKUP('Données projet'!$B$11,Paramètres!$A$1:$I$89,3,0)*VLOOKUP('Données projet'!$B$11,Paramètres!$A$1:$I$89,5,0)</f>
        <v>356.47793999999999</v>
      </c>
      <c r="BF70" s="13">
        <f t="shared" si="91"/>
        <v>82.894959325871184</v>
      </c>
      <c r="BG70" s="20">
        <f t="shared" si="61"/>
        <v>765.24113299255896</v>
      </c>
      <c r="BH70" s="59">
        <f t="shared" si="62"/>
        <v>1058.5744663258922</v>
      </c>
      <c r="BI70" s="59">
        <f ca="1">AVERAGE(OFFSET($BH$3,0,0,'Données projet'!$E$11+1,1))-AVERAGE(OFFSET($H$3,0,0,'Données projet'!$E$11+1,1))</f>
        <v>364.48551730222738</v>
      </c>
      <c r="BJ70" s="59">
        <f t="shared" si="92"/>
        <v>251.84239853780053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25.045857958876297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25.045857958876297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279.92928512121006</v>
      </c>
      <c r="T71" s="59">
        <f t="shared" si="88"/>
        <v>300.17085261974006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263.6712</v>
      </c>
      <c r="AK71" s="13">
        <f t="shared" si="89"/>
        <v>63.504289705419772</v>
      </c>
      <c r="AL71" s="20">
        <f t="shared" si="58"/>
        <v>569.83064457027274</v>
      </c>
      <c r="AM71" s="59">
        <f t="shared" si="59"/>
        <v>863.16397790360611</v>
      </c>
      <c r="AN71" s="59">
        <f ca="1">AVERAGE(OFFSET($AM$3,0,0,'Données projet'!$E$10+1,1))-AVERAGE(OFFSET($H$3,0,0,'Données projet'!$E$10+1,1))</f>
        <v>384.43359676707047</v>
      </c>
      <c r="AO71" s="59">
        <f t="shared" si="90"/>
        <v>274.65593303124882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29.613205819676367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29.613205819676367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11.53125</v>
      </c>
      <c r="BD71" s="12">
        <f>IF('Données projet'!$A$88&gt;35,BD70+BC71-BL70,IF(A71&lt;'Données projet'!$A$88,$BA$205^A71,IF(A71='Données projet'!$A$88,'Données projet'!$B$88,BD70+BC71-BL70)))</f>
        <v>419.58749999999992</v>
      </c>
      <c r="BE71" s="13">
        <f>BD71*VLOOKUP('Données projet'!$B$11,Paramètres!$A$1:$I$89,3,0)*VLOOKUP('Données projet'!$B$11,Paramètres!$A$1:$I$89,5,0)</f>
        <v>366.55163999999996</v>
      </c>
      <c r="BF71" s="13">
        <f t="shared" si="91"/>
        <v>84.961446607721712</v>
      </c>
      <c r="BG71" s="20">
        <f t="shared" si="61"/>
        <v>786.38529250844852</v>
      </c>
      <c r="BH71" s="59">
        <f t="shared" si="62"/>
        <v>1079.7186258417819</v>
      </c>
      <c r="BI71" s="59">
        <f ca="1">AVERAGE(OFFSET($BH$3,0,0,'Données projet'!$E$11+1,1))-AVERAGE(OFFSET($H$3,0,0,'Données projet'!$E$11+1,1))</f>
        <v>364.48551730222738</v>
      </c>
      <c r="BJ71" s="59">
        <f t="shared" si="92"/>
        <v>251.84239853780053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24.554723960767664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24.554723960767664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279.92928512121006</v>
      </c>
      <c r="T72" s="59">
        <f t="shared" si="88"/>
        <v>300.17085261974006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270.83160000000004</v>
      </c>
      <c r="AK72" s="13">
        <f t="shared" si="89"/>
        <v>65.025724195950417</v>
      </c>
      <c r="AL72" s="20">
        <f t="shared" si="58"/>
        <v>584.95150630794706</v>
      </c>
      <c r="AM72" s="59">
        <f t="shared" si="59"/>
        <v>878.28483964128031</v>
      </c>
      <c r="AN72" s="59">
        <f ca="1">AVERAGE(OFFSET($AM$3,0,0,'Données projet'!$E$10+1,1))-AVERAGE(OFFSET($H$3,0,0,'Données projet'!$E$10+1,1))</f>
        <v>384.43359676707047</v>
      </c>
      <c r="AO72" s="59">
        <f t="shared" si="90"/>
        <v>274.65593303124882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29.032508915824561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29.032508915824561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11.53125</v>
      </c>
      <c r="BD72" s="12">
        <f>IF('Données projet'!$A$88&gt;35,BD71+BC72-BL71,IF(A72&lt;'Données projet'!$A$88,$BA$205^A72,IF(A72='Données projet'!$A$88,'Données projet'!$B$88,BD71+BC72-BL71)))</f>
        <v>431.11874999999992</v>
      </c>
      <c r="BE72" s="13">
        <f>BD72*VLOOKUP('Données projet'!$B$11,Paramètres!$A$1:$I$89,3,0)*VLOOKUP('Données projet'!$B$11,Paramètres!$A$1:$I$89,5,0)</f>
        <v>376.62533999999999</v>
      </c>
      <c r="BF72" s="13">
        <f t="shared" si="91"/>
        <v>87.021332993744224</v>
      </c>
      <c r="BG72" s="20">
        <f t="shared" si="61"/>
        <v>807.51795546410449</v>
      </c>
      <c r="BH72" s="59">
        <f t="shared" si="62"/>
        <v>1100.8512887974377</v>
      </c>
      <c r="BI72" s="59">
        <f ca="1">AVERAGE(OFFSET($BH$3,0,0,'Données projet'!$E$11+1,1))-AVERAGE(OFFSET($H$3,0,0,'Données projet'!$E$11+1,1))</f>
        <v>364.48551730222738</v>
      </c>
      <c r="BJ72" s="59">
        <f t="shared" si="92"/>
        <v>251.84239853780053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24.073220800799781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24.073220800799781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279.92928512121006</v>
      </c>
      <c r="T73" s="59">
        <f t="shared" si="88"/>
        <v>300.17085261974006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277.99200000000002</v>
      </c>
      <c r="AK73" s="13">
        <f t="shared" si="89"/>
        <v>66.542483170264177</v>
      </c>
      <c r="AL73" s="20">
        <f t="shared" si="58"/>
        <v>600.06422485487678</v>
      </c>
      <c r="AM73" s="59">
        <f t="shared" si="59"/>
        <v>893.39755818821004</v>
      </c>
      <c r="AN73" s="59">
        <f ca="1">AVERAGE(OFFSET($AM$3,0,0,'Données projet'!$E$10+1,1))-AVERAGE(OFFSET($H$3,0,0,'Données projet'!$E$10+1,1))</f>
        <v>384.43359676707047</v>
      </c>
      <c r="AO73" s="59">
        <f t="shared" si="90"/>
        <v>274.65593303124882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47.523988258370579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47.523988258370579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11.53125</v>
      </c>
      <c r="BD73" s="12">
        <f>IF('Données projet'!$A$88&gt;35,BD72+BC73-BL72,IF(A73&lt;'Données projet'!$A$88,$BA$205^A73,IF(A73='Données projet'!$A$88,'Données projet'!$B$88,BD72+BC73-BL72)))</f>
        <v>442.64999999999992</v>
      </c>
      <c r="BE73" s="13">
        <f>BD73*VLOOKUP('Données projet'!$B$11,Paramètres!$A$1:$I$89,3,0)*VLOOKUP('Données projet'!$B$11,Paramètres!$A$1:$I$89,5,0)</f>
        <v>386.69903999999997</v>
      </c>
      <c r="BF73" s="13">
        <f t="shared" si="91"/>
        <v>89.074815332006366</v>
      </c>
      <c r="BG73" s="20">
        <f t="shared" si="61"/>
        <v>828.63946470324436</v>
      </c>
      <c r="BH73" s="59">
        <f t="shared" si="62"/>
        <v>1121.9727980365776</v>
      </c>
      <c r="BI73" s="59">
        <f ca="1">AVERAGE(OFFSET($BH$3,0,0,'Données projet'!$E$11+1,1))-AVERAGE(OFFSET($H$3,0,0,'Données projet'!$E$11+1,1))</f>
        <v>364.48551730222738</v>
      </c>
      <c r="BJ73" s="59">
        <f t="shared" si="92"/>
        <v>251.84239853780053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23.601159624110938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23.601159624110938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279.92928512121006</v>
      </c>
      <c r="T74" s="59">
        <f t="shared" si="88"/>
        <v>300.17085261974006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237.05135999999999</v>
      </c>
      <c r="AK74" s="13">
        <f t="shared" si="89"/>
        <v>57.804660499743029</v>
      </c>
      <c r="AL74" s="20">
        <f t="shared" si="58"/>
        <v>513.54090237038565</v>
      </c>
      <c r="AM74" s="59">
        <f t="shared" si="59"/>
        <v>806.87423570371902</v>
      </c>
      <c r="AN74" s="59">
        <f ca="1">AVERAGE(OFFSET($AM$3,0,0,'Données projet'!$E$10+1,1))-AVERAGE(OFFSET($H$3,0,0,'Données projet'!$E$10+1,1))</f>
        <v>384.43359676707047</v>
      </c>
      <c r="AO74" s="59">
        <f t="shared" si="90"/>
        <v>274.65593303124882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46.592071835394563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46.592071835394563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11.53125</v>
      </c>
      <c r="BD74" s="12">
        <f>IF('Données projet'!$A$88&gt;35,BD73+BC74-BL73,IF(A74&lt;'Données projet'!$A$88,$BA$205^A74,IF(A74='Données projet'!$A$88,'Données projet'!$B$88,BD73+BC74-BL73)))</f>
        <v>454.18124999999992</v>
      </c>
      <c r="BE74" s="13">
        <f>BD74*VLOOKUP('Données projet'!$B$11,Paramètres!$A$1:$I$89,3,0)*VLOOKUP('Données projet'!$B$11,Paramètres!$A$1:$I$89,5,0)</f>
        <v>396.77273999999994</v>
      </c>
      <c r="BF74" s="13">
        <f t="shared" si="91"/>
        <v>91.122079630437298</v>
      </c>
      <c r="BG74" s="20">
        <f t="shared" si="61"/>
        <v>849.75014418967828</v>
      </c>
      <c r="BH74" s="59">
        <f t="shared" si="62"/>
        <v>1143.0834775230117</v>
      </c>
      <c r="BI74" s="59">
        <f ca="1">AVERAGE(OFFSET($BH$3,0,0,'Données projet'!$E$11+1,1))-AVERAGE(OFFSET($H$3,0,0,'Données projet'!$E$11+1,1))</f>
        <v>364.48551730222738</v>
      </c>
      <c r="BJ74" s="59">
        <f t="shared" si="92"/>
        <v>251.84239853780053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23.138355279168078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23.138355279168078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279.92928512121006</v>
      </c>
      <c r="T75" s="59">
        <f t="shared" si="88"/>
        <v>300.17085261974006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243.28512000000001</v>
      </c>
      <c r="AK75" s="13">
        <f t="shared" si="89"/>
        <v>59.145779826981617</v>
      </c>
      <c r="AL75" s="20">
        <f t="shared" si="58"/>
        <v>526.73381719865961</v>
      </c>
      <c r="AM75" s="59">
        <f t="shared" si="59"/>
        <v>820.06715053199287</v>
      </c>
      <c r="AN75" s="59">
        <f ca="1">AVERAGE(OFFSET($AM$3,0,0,'Données projet'!$E$10+1,1))-AVERAGE(OFFSET($H$3,0,0,'Données projet'!$E$10+1,1))</f>
        <v>384.43359676707047</v>
      </c>
      <c r="AO75" s="59">
        <f t="shared" si="90"/>
        <v>274.65593303124882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45.678429725060212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45.678429725060212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11.53125</v>
      </c>
      <c r="BD75" s="12">
        <f>IF('Données projet'!$A$88&gt;35,BD74+BC75-BL74,IF(A75&lt;'Données projet'!$A$88,$BA$205^A75,IF(A75='Données projet'!$A$88,'Données projet'!$B$88,BD74+BC75-BL74)))</f>
        <v>465.71249999999992</v>
      </c>
      <c r="BE75" s="13">
        <f>BD75*VLOOKUP('Données projet'!$B$11,Paramètres!$A$1:$I$89,3,0)*VLOOKUP('Données projet'!$B$11,Paramètres!$A$1:$I$89,5,0)</f>
        <v>406.84643999999997</v>
      </c>
      <c r="BF75" s="13">
        <f t="shared" si="91"/>
        <v>93.163301913633518</v>
      </c>
      <c r="BG75" s="20">
        <f t="shared" si="61"/>
        <v>870.85030049957822</v>
      </c>
      <c r="BH75" s="59">
        <f t="shared" si="62"/>
        <v>1164.1836338329115</v>
      </c>
      <c r="BI75" s="59">
        <f ca="1">AVERAGE(OFFSET($BH$3,0,0,'Données projet'!$E$11+1,1))-AVERAGE(OFFSET($H$3,0,0,'Données projet'!$E$11+1,1))</f>
        <v>364.48551730222738</v>
      </c>
      <c r="BJ75" s="59">
        <f t="shared" si="92"/>
        <v>251.84239853780053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22.68462624514677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22.68462624514677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279.92928512121006</v>
      </c>
      <c r="T76" s="59">
        <f t="shared" si="88"/>
        <v>300.17085261974006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249.51887999999997</v>
      </c>
      <c r="AK76" s="13">
        <f t="shared" si="89"/>
        <v>60.482904697997853</v>
      </c>
      <c r="AL76" s="20">
        <f t="shared" si="58"/>
        <v>539.91977501567953</v>
      </c>
      <c r="AM76" s="59">
        <f t="shared" si="59"/>
        <v>833.25310834901279</v>
      </c>
      <c r="AN76" s="59">
        <f ca="1">AVERAGE(OFFSET($AM$3,0,0,'Données projet'!$E$10+1,1))-AVERAGE(OFFSET($H$3,0,0,'Données projet'!$E$10+1,1))</f>
        <v>384.43359676707047</v>
      </c>
      <c r="AO76" s="59">
        <f t="shared" si="90"/>
        <v>274.65593303124882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44.782703579242856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44.782703579242856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11.53125</v>
      </c>
      <c r="BD76" s="12">
        <f>IF('Données projet'!$A$88&gt;35,BD75+BC76-BL75,IF(A76&lt;'Données projet'!$A$88,$BA$205^A76,IF(A76='Données projet'!$A$88,'Données projet'!$B$88,BD75+BC76-BL75)))</f>
        <v>477.24374999999992</v>
      </c>
      <c r="BE76" s="13">
        <f>BD76*VLOOKUP('Données projet'!$B$11,Paramètres!$A$1:$I$89,3,0)*VLOOKUP('Données projet'!$B$11,Paramètres!$A$1:$I$89,5,0)</f>
        <v>416.92013999999995</v>
      </c>
      <c r="BF76" s="13">
        <f t="shared" si="91"/>
        <v>95.198648992414618</v>
      </c>
      <c r="BG76" s="20">
        <f t="shared" si="61"/>
        <v>891.94022416178871</v>
      </c>
      <c r="BH76" s="59">
        <f t="shared" si="62"/>
        <v>1185.2735574951221</v>
      </c>
      <c r="BI76" s="59">
        <f ca="1">AVERAGE(OFFSET($BH$3,0,0,'Données projet'!$E$11+1,1))-AVERAGE(OFFSET($H$3,0,0,'Données projet'!$E$11+1,1))</f>
        <v>364.48551730222738</v>
      </c>
      <c r="BJ76" s="59">
        <f t="shared" si="92"/>
        <v>251.84239853780053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22.239794560735234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22.239794560735234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279.92928512121006</v>
      </c>
      <c r="T77" s="59">
        <f t="shared" si="88"/>
        <v>300.17085261974006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255.75263999999996</v>
      </c>
      <c r="AK77" s="13">
        <f t="shared" si="89"/>
        <v>61.816146384369418</v>
      </c>
      <c r="AL77" s="20">
        <f t="shared" si="58"/>
        <v>553.09896961944332</v>
      </c>
      <c r="AM77" s="59">
        <f t="shared" si="59"/>
        <v>846.43230295277658</v>
      </c>
      <c r="AN77" s="59">
        <f ca="1">AVERAGE(OFFSET($AM$3,0,0,'Données projet'!$E$10+1,1))-AVERAGE(OFFSET($H$3,0,0,'Données projet'!$E$10+1,1))</f>
        <v>384.43359676707047</v>
      </c>
      <c r="AO77" s="59">
        <f t="shared" si="90"/>
        <v>274.65593303124882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43.904542076805981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43.904542076805981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11.53125</v>
      </c>
      <c r="BD77" s="12">
        <f>IF('Données projet'!$A$88&gt;35,BD76+BC77-BL76,IF(A77&lt;'Données projet'!$A$88,$BA$205^A77,IF(A77='Données projet'!$A$88,'Données projet'!$B$88,BD76+BC77-BL76)))</f>
        <v>488.77499999999992</v>
      </c>
      <c r="BE77" s="13">
        <f>BD77*VLOOKUP('Données projet'!$B$11,Paramètres!$A$1:$I$89,3,0)*VLOOKUP('Données projet'!$B$11,Paramètres!$A$1:$I$89,5,0)</f>
        <v>426.99384000000003</v>
      </c>
      <c r="BF77" s="13">
        <f t="shared" si="91"/>
        <v>97.228279156909025</v>
      </c>
      <c r="BG77" s="20">
        <f t="shared" si="61"/>
        <v>913.02019086494977</v>
      </c>
      <c r="BH77" s="59">
        <f t="shared" si="62"/>
        <v>1206.3535241982831</v>
      </c>
      <c r="BI77" s="59">
        <f ca="1">AVERAGE(OFFSET($BH$3,0,0,'Données projet'!$E$11+1,1))-AVERAGE(OFFSET($H$3,0,0,'Données projet'!$E$11+1,1))</f>
        <v>364.48551730222738</v>
      </c>
      <c r="BJ77" s="59">
        <f t="shared" si="92"/>
        <v>251.84239853780053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21.803685754334474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21.803685754334474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279.92928512121006</v>
      </c>
      <c r="T78" s="59">
        <f t="shared" si="88"/>
        <v>300.17085261974006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261.98639999999989</v>
      </c>
      <c r="AK78" s="13">
        <f t="shared" si="89"/>
        <v>63.14561042409737</v>
      </c>
      <c r="AL78" s="20">
        <f t="shared" si="58"/>
        <v>566.27158482196944</v>
      </c>
      <c r="AM78" s="59">
        <f t="shared" si="59"/>
        <v>859.60491815530281</v>
      </c>
      <c r="AN78" s="59">
        <f ca="1">AVERAGE(OFFSET($AM$3,0,0,'Données projet'!$E$10+1,1))-AVERAGE(OFFSET($H$3,0,0,'Données projet'!$E$10+1,1))</f>
        <v>384.43359676707047</v>
      </c>
      <c r="AO78" s="59">
        <f t="shared" si="90"/>
        <v>274.65593303124882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43.043600785806262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43.043600785806262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11.53125</v>
      </c>
      <c r="BD78" s="12">
        <f>IF('Données projet'!$A$88&gt;35,BD77+BC78-BL77,IF(A78&lt;'Données projet'!$A$88,$BA$205^A78,IF(A78='Données projet'!$A$88,'Données projet'!$B$88,BD77+BC78-BL77)))</f>
        <v>500.30624999999992</v>
      </c>
      <c r="BE78" s="13">
        <f>BD78*VLOOKUP('Données projet'!$B$11,Paramètres!$A$1:$I$89,3,0)*VLOOKUP('Données projet'!$B$11,Paramètres!$A$1:$I$89,5,0)</f>
        <v>437.06754000000001</v>
      </c>
      <c r="BF78" s="13">
        <f t="shared" si="91"/>
        <v>99.252342802391027</v>
      </c>
      <c r="BG78" s="20">
        <f t="shared" si="61"/>
        <v>934.09046254749762</v>
      </c>
      <c r="BH78" s="59">
        <f t="shared" si="62"/>
        <v>1227.423795880831</v>
      </c>
      <c r="BI78" s="59">
        <f ca="1">AVERAGE(OFFSET($BH$3,0,0,'Données projet'!$E$11+1,1))-AVERAGE(OFFSET($H$3,0,0,'Données projet'!$E$11+1,1))</f>
        <v>364.48551730222738</v>
      </c>
      <c r="BJ78" s="59">
        <f t="shared" si="92"/>
        <v>251.84239853780053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21.376128775627123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21.376128775627123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279.92928512121006</v>
      </c>
      <c r="T79" s="59">
        <f t="shared" si="88"/>
        <v>300.17085261974006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268.22015999999991</v>
      </c>
      <c r="AK79" s="13">
        <f t="shared" si="89"/>
        <v>64.471397046337671</v>
      </c>
      <c r="AL79" s="20">
        <f t="shared" si="58"/>
        <v>579.43779518903796</v>
      </c>
      <c r="AM79" s="59">
        <f t="shared" si="59"/>
        <v>872.77112852237133</v>
      </c>
      <c r="AN79" s="59">
        <f ca="1">AVERAGE(OFFSET($AM$3,0,0,'Données projet'!$E$10+1,1))-AVERAGE(OFFSET($H$3,0,0,'Données projet'!$E$10+1,1))</f>
        <v>384.43359676707047</v>
      </c>
      <c r="AO79" s="59">
        <f t="shared" si="90"/>
        <v>274.65593303124882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42.199542028400714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42.199542028400714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11.53125</v>
      </c>
      <c r="BD79" s="12">
        <f>IF('Données projet'!$A$88&gt;35,BD78+BC79-BL78,IF(A79&lt;'Données projet'!$A$88,$BA$205^A79,IF(A79='Données projet'!$A$88,'Données projet'!$B$88,BD78+BC79-BL78)))</f>
        <v>511.83749999999992</v>
      </c>
      <c r="BE79" s="13">
        <f>BD79*VLOOKUP('Données projet'!$B$11,Paramètres!$A$1:$I$89,3,0)*VLOOKUP('Données projet'!$B$11,Paramètres!$A$1:$I$89,5,0)</f>
        <v>447.14123999999998</v>
      </c>
      <c r="BF79" s="13">
        <f t="shared" si="91"/>
        <v>101.2709829957939</v>
      </c>
      <c r="BG79" s="20">
        <f t="shared" si="61"/>
        <v>955.151288384341</v>
      </c>
      <c r="BH79" s="59">
        <f t="shared" si="62"/>
        <v>1248.4846217176744</v>
      </c>
      <c r="BI79" s="59">
        <f ca="1">AVERAGE(OFFSET($BH$3,0,0,'Données projet'!$E$11+1,1))-AVERAGE(OFFSET($H$3,0,0,'Données projet'!$E$11+1,1))</f>
        <v>364.48551730222738</v>
      </c>
      <c r="BJ79" s="59">
        <f t="shared" si="92"/>
        <v>251.84239853780053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20.956955928488217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20.956955928488217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279.92928512121006</v>
      </c>
      <c r="T80" s="59">
        <f t="shared" si="88"/>
        <v>300.17085261974006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274.45391999999993</v>
      </c>
      <c r="AK80" s="13">
        <f t="shared" si="89"/>
        <v>65.793601555534096</v>
      </c>
      <c r="AL80" s="20">
        <f t="shared" si="58"/>
        <v>592.59776670922179</v>
      </c>
      <c r="AM80" s="59">
        <f t="shared" si="59"/>
        <v>885.93110004255504</v>
      </c>
      <c r="AN80" s="59">
        <f ca="1">AVERAGE(OFFSET($AM$3,0,0,'Données projet'!$E$10+1,1))-AVERAGE(OFFSET($H$3,0,0,'Données projet'!$E$10+1,1))</f>
        <v>384.43359676707047</v>
      </c>
      <c r="AO80" s="59">
        <f t="shared" si="90"/>
        <v>274.65593303124882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41.372034748402882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41.372034748402882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11.53125</v>
      </c>
      <c r="BD80" s="12">
        <f>IF('Données projet'!$A$88&gt;35,BD79+BC80-BL79,IF(A80&lt;'Données projet'!$A$88,$BA$205^A80,IF(A80='Données projet'!$A$88,'Données projet'!$B$88,BD79+BC80-BL79)))</f>
        <v>523.36874999999986</v>
      </c>
      <c r="BE80" s="13">
        <f>BD80*VLOOKUP('Données projet'!$B$11,Paramètres!$A$1:$I$89,3,0)*VLOOKUP('Données projet'!$B$11,Paramètres!$A$1:$I$89,5,0)</f>
        <v>457.21493999999996</v>
      </c>
      <c r="BF80" s="13">
        <f t="shared" si="91"/>
        <v>103.28433598973167</v>
      </c>
      <c r="BG80" s="20">
        <f t="shared" si="61"/>
        <v>976.20290568211578</v>
      </c>
      <c r="BH80" s="59">
        <f t="shared" si="62"/>
        <v>1269.5362390154492</v>
      </c>
      <c r="BI80" s="59">
        <f ca="1">AVERAGE(OFFSET($BH$3,0,0,'Données projet'!$E$11+1,1))-AVERAGE(OFFSET($H$3,0,0,'Données projet'!$E$11+1,1))</f>
        <v>364.48551730222738</v>
      </c>
      <c r="BJ80" s="59">
        <f t="shared" si="92"/>
        <v>251.84239853780053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20.546002805211515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20.546002805211515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279.92928512121006</v>
      </c>
      <c r="T81" s="59">
        <f t="shared" si="88"/>
        <v>300.17085261974006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280.68767999999989</v>
      </c>
      <c r="AK81" s="13">
        <f t="shared" si="89"/>
        <v>67.11231467966806</v>
      </c>
      <c r="AL81" s="20">
        <f t="shared" si="58"/>
        <v>605.75165740042166</v>
      </c>
      <c r="AM81" s="59">
        <f t="shared" si="59"/>
        <v>899.08499073375492</v>
      </c>
      <c r="AN81" s="59">
        <f ca="1">AVERAGE(OFFSET($AM$3,0,0,'Données projet'!$E$10+1,1))-AVERAGE(OFFSET($H$3,0,0,'Données projet'!$E$10+1,1))</f>
        <v>384.43359676707047</v>
      </c>
      <c r="AO81" s="59">
        <f t="shared" si="90"/>
        <v>274.65593303124882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40.560754381436205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40.560754381436205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>
        <f>VLOOKUP(A81,'Données projet'!$A$87:$I$107,2,0)</f>
        <v>534.9</v>
      </c>
      <c r="BB81" s="12">
        <f>VLOOKUP(A81,'Données projet'!$A$87:$I$107,9,0)</f>
        <v>11.53125</v>
      </c>
      <c r="BC81" s="12">
        <f t="array" ref="BC81">INDEX(BB:BB,MIN(IF(ISNUMBER(BB81:BB277),ROW(BB81:BB277),"")))</f>
        <v>11.53125</v>
      </c>
      <c r="BD81" s="12">
        <f>IF('Données projet'!$A$88&gt;35,BD80+BC81-BL80,IF(A81&lt;'Données projet'!$A$88,$BA$205^A81,IF(A81='Données projet'!$A$88,'Données projet'!$B$88,BD80+BC81-BL80)))</f>
        <v>534.89999999999986</v>
      </c>
      <c r="BE81" s="13">
        <f>BD81*VLOOKUP('Données projet'!$B$11,Paramètres!$A$1:$I$89,3,0)*VLOOKUP('Données projet'!$B$11,Paramètres!$A$1:$I$89,5,0)</f>
        <v>467.28863999999987</v>
      </c>
      <c r="BF81" s="13">
        <f t="shared" si="91"/>
        <v>105.29253168994205</v>
      </c>
      <c r="BG81" s="20">
        <f t="shared" si="61"/>
        <v>997.24554069331555</v>
      </c>
      <c r="BH81" s="59">
        <f t="shared" si="62"/>
        <v>1290.5788740266489</v>
      </c>
      <c r="BI81" s="59">
        <f ca="1">AVERAGE(OFFSET($BH$3,0,0,'Données projet'!$E$11+1,1))-AVERAGE(OFFSET($H$3,0,0,'Données projet'!$E$11+1,1))</f>
        <v>364.48551730222738</v>
      </c>
      <c r="BJ81" s="59">
        <f t="shared" si="92"/>
        <v>251.84239853780053</v>
      </c>
      <c r="BK81" s="15">
        <f>IF(ISNA(VLOOKUP(A81,'Données projet'!$A$87:$I$107,3,0)),0,VLOOKUP(A81,'Données projet'!$A$87:$I$107,3,0))</f>
        <v>6</v>
      </c>
      <c r="BL81" s="15">
        <f>IF(ISNA(VLOOKUP(A81,'Données projet'!$A$87:$I$107,4,0)),0,VLOOKUP(A81,'Données projet'!$A$87:$I$107,4,0))</f>
        <v>534.9</v>
      </c>
      <c r="BM81" s="16">
        <f>IF(ISNA(VLOOKUP(A81,'Données projet'!$A$87:$I$107,5,0)),0%,VLOOKUP(A81,'Données projet'!$A$87:$I$107,5,0)*VLOOKUP('Données projet'!$B$11,Paramètres!$A$1:$I$89,7,0))</f>
        <v>0.36549999999999999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208.95081392459792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208.95081392459792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279.92928512121006</v>
      </c>
      <c r="T82" s="59">
        <f t="shared" si="88"/>
        <v>300.17085261974006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286.92143999999985</v>
      </c>
      <c r="AK82" s="13">
        <f t="shared" si="89"/>
        <v>68.427622886698884</v>
      </c>
      <c r="AL82" s="20">
        <f t="shared" si="58"/>
        <v>618.89961786100014</v>
      </c>
      <c r="AM82" s="59">
        <f t="shared" si="59"/>
        <v>912.23295119433351</v>
      </c>
      <c r="AN82" s="59">
        <f ca="1">AVERAGE(OFFSET($AM$3,0,0,'Données projet'!$E$10+1,1))-AVERAGE(OFFSET($H$3,0,0,'Données projet'!$E$10+1,1))</f>
        <v>384.43359676707047</v>
      </c>
      <c r="AO82" s="59">
        <f t="shared" si="90"/>
        <v>274.65593303124882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39.765382727633579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39.765382727633579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-9.9316821433603781E-14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364.48551730222738</v>
      </c>
      <c r="BJ82" s="59">
        <f t="shared" si="92"/>
        <v>251.84239853780053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204.85341591094866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204.85341591094866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279.92928512121006</v>
      </c>
      <c r="T83" s="59">
        <f t="shared" si="88"/>
        <v>300.17085261974006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293.15519999999987</v>
      </c>
      <c r="AK83" s="13">
        <f t="shared" si="89"/>
        <v>69.739608672728551</v>
      </c>
      <c r="AL83" s="20">
        <f t="shared" si="58"/>
        <v>632.0417917716685</v>
      </c>
      <c r="AM83" s="59">
        <f t="shared" si="59"/>
        <v>925.37512510500187</v>
      </c>
      <c r="AN83" s="59">
        <f ca="1">AVERAGE(OFFSET($AM$3,0,0,'Données projet'!$E$10+1,1))-AVERAGE(OFFSET($H$3,0,0,'Données projet'!$E$10+1,1))</f>
        <v>384.43359676707047</v>
      </c>
      <c r="AO83" s="59">
        <f t="shared" si="90"/>
        <v>274.65593303124882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58.046396961136651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58.046396961136651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-9.9316821433603781E-14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364.48551730222738</v>
      </c>
      <c r="BJ83" s="59">
        <f t="shared" si="92"/>
        <v>251.84239853780053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200.83636537318105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200.83636537318105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279.92928512121006</v>
      </c>
      <c r="T84" s="59">
        <f t="shared" si="88"/>
        <v>300.17085261974006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251.54063999999983</v>
      </c>
      <c r="AK84" s="13">
        <f t="shared" si="89"/>
        <v>60.915727667172014</v>
      </c>
      <c r="AL84" s="20">
        <f t="shared" si="58"/>
        <v>544.19484035365758</v>
      </c>
      <c r="AM84" s="59">
        <f t="shared" si="59"/>
        <v>837.52817368699084</v>
      </c>
      <c r="AN84" s="59">
        <f ca="1">AVERAGE(OFFSET($AM$3,0,0,'Données projet'!$E$10+1,1))-AVERAGE(OFFSET($H$3,0,0,'Données projet'!$E$10+1,1))</f>
        <v>384.43359676707047</v>
      </c>
      <c r="AO84" s="59">
        <f t="shared" si="90"/>
        <v>274.65593303124882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56.90814252153497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56.90814252153497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-9.9316821433603781E-14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364.48551730222738</v>
      </c>
      <c r="BJ84" s="59">
        <f t="shared" si="92"/>
        <v>251.84239853780053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196.89808674630018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196.89808674630018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279.92928512121006</v>
      </c>
      <c r="T85" s="59">
        <f t="shared" si="88"/>
        <v>300.17085261974006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257.10047999999989</v>
      </c>
      <c r="AK85" s="13">
        <f t="shared" si="89"/>
        <v>62.103914639805609</v>
      </c>
      <c r="AL85" s="20">
        <f t="shared" si="58"/>
        <v>555.94765399766129</v>
      </c>
      <c r="AM85" s="59">
        <f t="shared" si="59"/>
        <v>849.28098733099455</v>
      </c>
      <c r="AN85" s="59">
        <f ca="1">AVERAGE(OFFSET($AM$3,0,0,'Données projet'!$E$10+1,1))-AVERAGE(OFFSET($H$3,0,0,'Données projet'!$E$10+1,1))</f>
        <v>384.43359676707047</v>
      </c>
      <c r="AO85" s="59">
        <f t="shared" si="90"/>
        <v>274.65593303124882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55.792208557227227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55.792208557227227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-9.9316821433603781E-14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364.48551730222738</v>
      </c>
      <c r="BJ85" s="59">
        <f t="shared" si="92"/>
        <v>251.84239853780053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193.03703536117965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193.03703536117965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279.92928512121006</v>
      </c>
      <c r="T86" s="59">
        <f t="shared" si="88"/>
        <v>300.17085261974006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262.6603199999999</v>
      </c>
      <c r="AK86" s="13">
        <f t="shared" si="89"/>
        <v>63.289114259938842</v>
      </c>
      <c r="AL86" s="20">
        <f t="shared" si="58"/>
        <v>567.69526466939328</v>
      </c>
      <c r="AM86" s="59">
        <f t="shared" si="59"/>
        <v>861.02859800272654</v>
      </c>
      <c r="AN86" s="59">
        <f ca="1">AVERAGE(OFFSET($AM$3,0,0,'Données projet'!$E$10+1,1))-AVERAGE(OFFSET($H$3,0,0,'Données projet'!$E$10+1,1))</f>
        <v>384.43359676707047</v>
      </c>
      <c r="AO86" s="59">
        <f t="shared" si="90"/>
        <v>274.65593303124882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54.698157377307048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54.698157377307048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-9.9316821433603781E-14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364.48551730222738</v>
      </c>
      <c r="BJ86" s="59">
        <f t="shared" si="92"/>
        <v>251.84239853780053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189.25169683871252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189.25169683871252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279.92928512121006</v>
      </c>
      <c r="T87" s="59">
        <f t="shared" si="88"/>
        <v>300.17085261974006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268.22015999999991</v>
      </c>
      <c r="AK87" s="13">
        <f t="shared" si="89"/>
        <v>64.471397046337671</v>
      </c>
      <c r="AL87" s="20">
        <f t="shared" si="58"/>
        <v>579.43779518903796</v>
      </c>
      <c r="AM87" s="59">
        <f t="shared" si="59"/>
        <v>872.77112852237133</v>
      </c>
      <c r="AN87" s="59">
        <f ca="1">AVERAGE(OFFSET($AM$3,0,0,'Données projet'!$E$10+1,1))-AVERAGE(OFFSET($H$3,0,0,'Données projet'!$E$10+1,1))</f>
        <v>384.43359676707047</v>
      </c>
      <c r="AO87" s="59">
        <f t="shared" si="90"/>
        <v>274.65593303124882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53.625559873719773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53.625559873719773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-9.9316821433603781E-14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364.48551730222738</v>
      </c>
      <c r="BJ87" s="59">
        <f t="shared" si="92"/>
        <v>251.84239853780053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185.54058649584246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185.54058649584246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279.92928512121006</v>
      </c>
      <c r="T88" s="59">
        <f t="shared" si="88"/>
        <v>300.17085261974006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273.77999999999992</v>
      </c>
      <c r="AK88" s="13">
        <f t="shared" si="89"/>
        <v>65.650830427167435</v>
      </c>
      <c r="AL88" s="20">
        <f t="shared" si="58"/>
        <v>591.17536299398307</v>
      </c>
      <c r="AM88" s="59">
        <f t="shared" si="59"/>
        <v>884.50869632731633</v>
      </c>
      <c r="AN88" s="59">
        <f ca="1">AVERAGE(OFFSET($AM$3,0,0,'Données projet'!$E$10+1,1))-AVERAGE(OFFSET($H$3,0,0,'Données projet'!$E$10+1,1))</f>
        <v>384.43359676707047</v>
      </c>
      <c r="AO88" s="59">
        <f t="shared" si="90"/>
        <v>274.65593303124882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52.573995352957972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52.573995352957972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-9.9316821433603781E-14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364.48551730222738</v>
      </c>
      <c r="BJ88" s="59">
        <f t="shared" si="92"/>
        <v>251.84239853780053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181.90224876324228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181.90224876324228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279.92928512121006</v>
      </c>
      <c r="T89" s="59">
        <f t="shared" si="88"/>
        <v>300.17085261974006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279.33983999999998</v>
      </c>
      <c r="AK89" s="13">
        <f t="shared" si="89"/>
        <v>66.827478935410426</v>
      </c>
      <c r="AL89" s="20">
        <f t="shared" si="58"/>
        <v>602.90808047917312</v>
      </c>
      <c r="AM89" s="59">
        <f t="shared" si="59"/>
        <v>896.24141381250638</v>
      </c>
      <c r="AN89" s="59">
        <f ca="1">AVERAGE(OFFSET($AM$3,0,0,'Données projet'!$E$10+1,1))-AVERAGE(OFFSET($H$3,0,0,'Données projet'!$E$10+1,1))</f>
        <v>384.43359676707047</v>
      </c>
      <c r="AO89" s="59">
        <f t="shared" si="90"/>
        <v>274.65593303124882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51.543051371057281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51.543051371057281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-9.9316821433603781E-14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364.48551730222738</v>
      </c>
      <c r="BJ89" s="59">
        <f t="shared" si="92"/>
        <v>251.84239853780053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178.33525661441149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178.33525661441149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279.92928512121006</v>
      </c>
      <c r="T90" s="59">
        <f t="shared" si="88"/>
        <v>300.17085261974006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284.89967999999999</v>
      </c>
      <c r="AK90" s="13">
        <f t="shared" si="89"/>
        <v>68.001404388285337</v>
      </c>
      <c r="AL90" s="20">
        <f t="shared" si="58"/>
        <v>614.63605530959683</v>
      </c>
      <c r="AM90" s="59">
        <f t="shared" si="59"/>
        <v>907.9693886429302</v>
      </c>
      <c r="AN90" s="59">
        <f ca="1">AVERAGE(OFFSET($AM$3,0,0,'Données projet'!$E$10+1,1))-AVERAGE(OFFSET($H$3,0,0,'Données projet'!$E$10+1,1))</f>
        <v>384.43359676707047</v>
      </c>
      <c r="AO90" s="59">
        <f t="shared" si="90"/>
        <v>274.65593303124882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50.532323571827924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50.532323571827924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-9.9316821433603781E-14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364.48551730222738</v>
      </c>
      <c r="BJ90" s="59">
        <f t="shared" si="92"/>
        <v>251.84239853780053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174.8382110059689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174.8382110059689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279.92928512121006</v>
      </c>
      <c r="T91" s="59">
        <f t="shared" si="88"/>
        <v>300.17085261974006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290.45952</v>
      </c>
      <c r="AK91" s="13">
        <f t="shared" si="89"/>
        <v>69.172666052266209</v>
      </c>
      <c r="AL91" s="20">
        <f t="shared" si="58"/>
        <v>626.35939070769689</v>
      </c>
      <c r="AM91" s="59">
        <f t="shared" si="59"/>
        <v>919.69272404103026</v>
      </c>
      <c r="AN91" s="59">
        <f ca="1">AVERAGE(OFFSET($AM$3,0,0,'Données projet'!$E$10+1,1))-AVERAGE(OFFSET($H$3,0,0,'Données projet'!$E$10+1,1))</f>
        <v>384.43359676707047</v>
      </c>
      <c r="AO91" s="59">
        <f t="shared" si="90"/>
        <v>274.65593303124882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49.541415528258369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49.541415528258369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-9.9316821433603781E-14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364.48551730222738</v>
      </c>
      <c r="BJ91" s="59">
        <f t="shared" si="92"/>
        <v>251.84239853780053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171.40974032892066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171.40974032892066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279.92928512121006</v>
      </c>
      <c r="T92" s="59">
        <f t="shared" si="88"/>
        <v>300.17085261974006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296.01936000000001</v>
      </c>
      <c r="AK92" s="13">
        <f t="shared" si="89"/>
        <v>70.341320795108345</v>
      </c>
      <c r="AL92" s="20">
        <f t="shared" si="58"/>
        <v>638.07818571814698</v>
      </c>
      <c r="AM92" s="59">
        <f t="shared" si="59"/>
        <v>931.41151905148035</v>
      </c>
      <c r="AN92" s="59">
        <f ca="1">AVERAGE(OFFSET($AM$3,0,0,'Données projet'!$E$10+1,1))-AVERAGE(OFFSET($H$3,0,0,'Données projet'!$E$10+1,1))</f>
        <v>384.43359676707047</v>
      </c>
      <c r="AO92" s="59">
        <f t="shared" si="90"/>
        <v>274.65593303124882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48.569938587028986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48.569938587028986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-9.9316821433603781E-14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364.48551730222738</v>
      </c>
      <c r="BJ92" s="59">
        <f t="shared" si="92"/>
        <v>251.84239853780053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168.04849987068872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168.04849987068872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279.92928512121006</v>
      </c>
      <c r="T93" s="59">
        <f t="shared" si="88"/>
        <v>300.17085261974006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301.57920000000007</v>
      </c>
      <c r="AK93" s="13">
        <f t="shared" si="89"/>
        <v>71.507423226130925</v>
      </c>
      <c r="AL93" s="20">
        <f t="shared" si="58"/>
        <v>649.79253545217807</v>
      </c>
      <c r="AM93" s="59">
        <f t="shared" si="59"/>
        <v>943.12586878551133</v>
      </c>
      <c r="AN93" s="59">
        <f ca="1">AVERAGE(OFFSET($AM$3,0,0,'Données projet'!$E$10+1,1))-AVERAGE(OFFSET($H$3,0,0,'Données projet'!$E$10+1,1))</f>
        <v>384.43359676707047</v>
      </c>
      <c r="AO93" s="59">
        <f t="shared" si="90"/>
        <v>274.65593303124882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66.678300850378122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66.678300850378122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-9.9316821433603781E-14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364.48551730222738</v>
      </c>
      <c r="BJ93" s="59">
        <f t="shared" si="92"/>
        <v>251.84239853780053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164.75317128768845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164.75317128768845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279.92928512121006</v>
      </c>
      <c r="T94" s="59">
        <f t="shared" si="88"/>
        <v>300.17085261974006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259.37495999999999</v>
      </c>
      <c r="AK94" s="13">
        <f t="shared" si="89"/>
        <v>62.589126028863561</v>
      </c>
      <c r="AL94" s="20">
        <f t="shared" si="58"/>
        <v>560.7541165002707</v>
      </c>
      <c r="AM94" s="59">
        <f t="shared" si="59"/>
        <v>854.08744983360407</v>
      </c>
      <c r="AN94" s="59">
        <f ca="1">AVERAGE(OFFSET($AM$3,0,0,'Données projet'!$E$10+1,1))-AVERAGE(OFFSET($H$3,0,0,'Données projet'!$E$10+1,1))</f>
        <v>384.43359676707047</v>
      </c>
      <c r="AO94" s="59">
        <f t="shared" si="90"/>
        <v>274.65593303124882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65.370780040449915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65.370780040449915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-9.9316821433603781E-14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364.48551730222738</v>
      </c>
      <c r="BJ94" s="59">
        <f t="shared" si="92"/>
        <v>251.84239853780053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161.52246208824886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161.52246208824886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279.92928512121006</v>
      </c>
      <c r="T95" s="59">
        <f t="shared" si="88"/>
        <v>300.17085261974006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264.34512000000001</v>
      </c>
      <c r="AK95" s="13">
        <f t="shared" si="89"/>
        <v>63.647686641828493</v>
      </c>
      <c r="AL95" s="20">
        <f t="shared" si="58"/>
        <v>571.25413823451788</v>
      </c>
      <c r="AM95" s="59">
        <f t="shared" si="59"/>
        <v>864.58747156785125</v>
      </c>
      <c r="AN95" s="59">
        <f ca="1">AVERAGE(OFFSET($AM$3,0,0,'Données projet'!$E$10+1,1))-AVERAGE(OFFSET($H$3,0,0,'Données projet'!$E$10+1,1))</f>
        <v>384.43359676707047</v>
      </c>
      <c r="AO95" s="59">
        <f t="shared" si="90"/>
        <v>274.65593303124882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64.088898916095459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64.088898916095459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-9.9316821433603781E-14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364.48551730222738</v>
      </c>
      <c r="BJ95" s="59">
        <f t="shared" si="92"/>
        <v>251.84239853780053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158.35510512567222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158.35510512567222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279.92928512121006</v>
      </c>
      <c r="T96" s="59">
        <f t="shared" si="88"/>
        <v>300.17085261974006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269.31527999999997</v>
      </c>
      <c r="AK96" s="13">
        <f t="shared" si="89"/>
        <v>64.703932954620839</v>
      </c>
      <c r="AL96" s="20">
        <f t="shared" si="58"/>
        <v>581.75012922929784</v>
      </c>
      <c r="AM96" s="59">
        <f t="shared" si="59"/>
        <v>875.08346256263121</v>
      </c>
      <c r="AN96" s="59">
        <f ca="1">AVERAGE(OFFSET($AM$3,0,0,'Données projet'!$E$10+1,1))-AVERAGE(OFFSET($H$3,0,0,'Données projet'!$E$10+1,1))</f>
        <v>384.43359676707047</v>
      </c>
      <c r="AO96" s="59">
        <f t="shared" si="90"/>
        <v>274.65593303124882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62.832154698719314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62.832154698719314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-9.9316821433603781E-14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364.48551730222738</v>
      </c>
      <c r="BJ96" s="59">
        <f t="shared" si="92"/>
        <v>251.84239853780053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155.24985810123474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155.24985810123474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279.92928512121006</v>
      </c>
      <c r="T97" s="59">
        <f t="shared" si="88"/>
        <v>300.17085261974006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274.28543999999994</v>
      </c>
      <c r="AK97" s="13">
        <f t="shared" si="89"/>
        <v>65.75791260290552</v>
      </c>
      <c r="AL97" s="20">
        <f t="shared" si="58"/>
        <v>592.24217245006037</v>
      </c>
      <c r="AM97" s="59">
        <f t="shared" si="59"/>
        <v>885.57550578339374</v>
      </c>
      <c r="AN97" s="59">
        <f ca="1">AVERAGE(OFFSET($AM$3,0,0,'Données projet'!$E$10+1,1))-AVERAGE(OFFSET($H$3,0,0,'Données projet'!$E$10+1,1))</f>
        <v>384.43359676707047</v>
      </c>
      <c r="AO97" s="59">
        <f t="shared" si="90"/>
        <v>274.65593303124882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61.600054468907629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61.600054468907629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-9.9316821433603781E-14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364.48551730222738</v>
      </c>
      <c r="BJ97" s="59">
        <f t="shared" si="92"/>
        <v>251.84239853780053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152.20550307693281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152.20550307693281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279.92928512121006</v>
      </c>
      <c r="T98" s="59">
        <f t="shared" si="88"/>
        <v>300.17085261974006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279.25559999999996</v>
      </c>
      <c r="AK98" s="13">
        <f t="shared" si="89"/>
        <v>66.809671397146161</v>
      </c>
      <c r="AL98" s="20">
        <f t="shared" si="58"/>
        <v>602.73034768336277</v>
      </c>
      <c r="AM98" s="59">
        <f t="shared" si="59"/>
        <v>896.06368101669614</v>
      </c>
      <c r="AN98" s="59">
        <f ca="1">AVERAGE(OFFSET($AM$3,0,0,'Données projet'!$E$10+1,1))-AVERAGE(OFFSET($H$3,0,0,'Données projet'!$E$10+1,1))</f>
        <v>384.43359676707047</v>
      </c>
      <c r="AO98" s="59">
        <f t="shared" si="90"/>
        <v>274.65593303124882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60.392114973095616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60.392114973095616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-9.9316821433603781E-14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364.48551730222738</v>
      </c>
      <c r="BJ98" s="59">
        <f t="shared" si="92"/>
        <v>251.84239853780053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149.22084599778424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149.22084599778424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279.92928512121006</v>
      </c>
      <c r="T99" s="59">
        <f t="shared" si="88"/>
        <v>300.17085261974006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284.22575999999992</v>
      </c>
      <c r="AK99" s="13">
        <f t="shared" si="89"/>
        <v>67.859253423756542</v>
      </c>
      <c r="AL99" s="20">
        <f t="shared" si="58"/>
        <v>613.2147317130424</v>
      </c>
      <c r="AM99" s="59">
        <f t="shared" si="59"/>
        <v>906.54806504637577</v>
      </c>
      <c r="AN99" s="59">
        <f ca="1">AVERAGE(OFFSET($AM$3,0,0,'Données projet'!$E$10+1,1))-AVERAGE(OFFSET($H$3,0,0,'Données projet'!$E$10+1,1))</f>
        <v>384.43359676707047</v>
      </c>
      <c r="AO99" s="59">
        <f t="shared" si="90"/>
        <v>274.65593303124882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59.207862434026133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59.207862434026133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-9.9316821433603781E-14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364.48551730222738</v>
      </c>
      <c r="BJ99" s="59">
        <f t="shared" si="92"/>
        <v>251.84239853780053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146.29471622349669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146.29471622349669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279.92928512121006</v>
      </c>
      <c r="T100" s="59">
        <f t="shared" si="88"/>
        <v>300.17085261974006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289.19591999999989</v>
      </c>
      <c r="AK100" s="13">
        <f t="shared" si="89"/>
        <v>68.906701138977155</v>
      </c>
      <c r="AL100" s="20">
        <f t="shared" si="58"/>
        <v>623.69539848371835</v>
      </c>
      <c r="AM100" s="59">
        <f t="shared" si="59"/>
        <v>917.02873181705172</v>
      </c>
      <c r="AN100" s="59">
        <f ca="1">AVERAGE(OFFSET($AM$3,0,0,'Données projet'!$E$10+1,1))-AVERAGE(OFFSET($H$3,0,0,'Données projet'!$E$10+1,1))</f>
        <v>384.43359676707047</v>
      </c>
      <c r="AO100" s="59">
        <f t="shared" si="90"/>
        <v>274.65593303124882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58.046832364925081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58.046832364925081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-9.9316821433603781E-14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364.48551730222738</v>
      </c>
      <c r="BJ100" s="59">
        <f t="shared" si="92"/>
        <v>251.84239853780053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143.42596606932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143.42596606932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279.92928512121006</v>
      </c>
      <c r="T101" s="59">
        <f t="shared" si="88"/>
        <v>300.17085261974006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294.16607999999991</v>
      </c>
      <c r="AK101" s="13">
        <f t="shared" si="89"/>
        <v>69.952055456115559</v>
      </c>
      <c r="AL101" s="20">
        <f t="shared" si="58"/>
        <v>634.17241925273436</v>
      </c>
      <c r="AM101" s="59">
        <f t="shared" si="59"/>
        <v>927.50575258606773</v>
      </c>
      <c r="AN101" s="59">
        <f ca="1">AVERAGE(OFFSET($AM$3,0,0,'Données projet'!$E$10+1,1))-AVERAGE(OFFSET($H$3,0,0,'Données projet'!$E$10+1,1))</f>
        <v>384.43359676707047</v>
      </c>
      <c r="AO101" s="59">
        <f t="shared" si="90"/>
        <v>274.65593303124882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56.908569387320682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56.908569387320682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-9.9316821433603781E-14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364.48551730222738</v>
      </c>
      <c r="BJ101" s="59">
        <f t="shared" si="92"/>
        <v>251.84239853780053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140.61347035590188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140.61347035590188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279.92928512121006</v>
      </c>
      <c r="T102" s="59">
        <f t="shared" si="88"/>
        <v>300.17085261974006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299.13623999999987</v>
      </c>
      <c r="AK102" s="13">
        <f t="shared" si="89"/>
        <v>70.995355826722829</v>
      </c>
      <c r="AL102" s="20">
        <f t="shared" si="58"/>
        <v>644.64586273154202</v>
      </c>
      <c r="AM102" s="59">
        <f t="shared" si="59"/>
        <v>937.9791960648754</v>
      </c>
      <c r="AN102" s="59">
        <f ca="1">AVERAGE(OFFSET($AM$3,0,0,'Données projet'!$E$10+1,1))-AVERAGE(OFFSET($H$3,0,0,'Données projet'!$E$10+1,1))</f>
        <v>384.43359676707047</v>
      </c>
      <c r="AO102" s="59">
        <f t="shared" si="90"/>
        <v>274.65593303124882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55.792627052435243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55.792627052435243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-9.9316821433603781E-14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364.48551730222738</v>
      </c>
      <c r="BJ102" s="59">
        <f t="shared" si="92"/>
        <v>251.84239853780053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137.85612596797091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137.85612596797091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279.92928512121006</v>
      </c>
      <c r="T103" s="59">
        <f t="shared" si="88"/>
        <v>300.17085261974006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304.10639999999984</v>
      </c>
      <c r="AK103" s="13">
        <f t="shared" si="89"/>
        <v>72.036640316223298</v>
      </c>
      <c r="AL103" s="20">
        <f t="shared" si="58"/>
        <v>655.11579521742192</v>
      </c>
      <c r="AM103" s="59">
        <f t="shared" si="59"/>
        <v>948.44912855075518</v>
      </c>
      <c r="AN103" s="59">
        <f ca="1">AVERAGE(OFFSET($AM$3,0,0,'Données projet'!$E$10+1,1))-AVERAGE(OFFSET($H$3,0,0,'Données projet'!$E$10+1,1))</f>
        <v>384.43359676707047</v>
      </c>
      <c r="AO103" s="59">
        <f t="shared" si="90"/>
        <v>274.65593303124882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73.418985565841581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73.418985565841581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-9.9316821433603781E-14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364.48551730222738</v>
      </c>
      <c r="BJ103" s="59">
        <f t="shared" si="92"/>
        <v>251.84239853780053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135.15285142167323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135.15285142167323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279.92928512121006</v>
      </c>
      <c r="T104" s="59">
        <f t="shared" si="88"/>
        <v>300.17085261974006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262.15487999999982</v>
      </c>
      <c r="AK104" s="13">
        <f t="shared" si="89"/>
        <v>63.181490407105123</v>
      </c>
      <c r="AL104" s="20">
        <f t="shared" si="58"/>
        <v>566.62751179237432</v>
      </c>
      <c r="AM104" s="59">
        <f t="shared" si="59"/>
        <v>859.96084512570769</v>
      </c>
      <c r="AN104" s="59">
        <f ca="1">AVERAGE(OFFSET($AM$3,0,0,'Données projet'!$E$10+1,1))-AVERAGE(OFFSET($H$3,0,0,'Données projet'!$E$10+1,1))</f>
        <v>384.43359676707047</v>
      </c>
      <c r="AO104" s="59">
        <f t="shared" si="90"/>
        <v>274.65593303124882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71.97928404005485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71.97928404005485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-9.9316821433603781E-14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364.48551730222738</v>
      </c>
      <c r="BJ104" s="59">
        <f t="shared" si="92"/>
        <v>251.84239853780053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132.5025864403938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132.5025864403938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279.92928512121006</v>
      </c>
      <c r="T105" s="59">
        <f t="shared" si="88"/>
        <v>300.17085261974006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266.5353599999998</v>
      </c>
      <c r="AK105" s="13">
        <f t="shared" si="89"/>
        <v>64.113433471449738</v>
      </c>
      <c r="AL105" s="20">
        <f t="shared" si="58"/>
        <v>575.87998196277465</v>
      </c>
      <c r="AM105" s="59">
        <f t="shared" si="59"/>
        <v>869.21331529610802</v>
      </c>
      <c r="AN105" s="59">
        <f ca="1">AVERAGE(OFFSET($AM$3,0,0,'Données projet'!$E$10+1,1))-AVERAGE(OFFSET($H$3,0,0,'Données projet'!$E$10+1,1))</f>
        <v>384.43359676707047</v>
      </c>
      <c r="AO105" s="59">
        <f t="shared" si="90"/>
        <v>274.65593303124882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70.567814183057578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70.567814183057578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-9.9316821433603781E-14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364.48551730222738</v>
      </c>
      <c r="BJ105" s="59">
        <f t="shared" si="92"/>
        <v>251.84239853780053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129.90429153889522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129.90429153889522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279.92928512121006</v>
      </c>
      <c r="T106" s="59">
        <f t="shared" si="88"/>
        <v>300.17085261974006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270.91583999999983</v>
      </c>
      <c r="AK106" s="13">
        <f t="shared" si="89"/>
        <v>65.043595328112488</v>
      </c>
      <c r="AL106" s="20">
        <f t="shared" si="58"/>
        <v>585.12934986312894</v>
      </c>
      <c r="AM106" s="59">
        <f t="shared" si="59"/>
        <v>878.46268319646219</v>
      </c>
      <c r="AN106" s="59">
        <f ca="1">AVERAGE(OFFSET($AM$3,0,0,'Données projet'!$E$10+1,1))-AVERAGE(OFFSET($H$3,0,0,'Données projet'!$E$10+1,1))</f>
        <v>384.43359676707047</v>
      </c>
      <c r="AO106" s="59">
        <f t="shared" si="90"/>
        <v>274.65593303124882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69.184022389044415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69.184022389044415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-9.9316821433603781E-14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364.48551730222738</v>
      </c>
      <c r="BJ106" s="59">
        <f t="shared" si="92"/>
        <v>251.84239853780053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127.35694761561165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127.35694761561165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279.92928512121006</v>
      </c>
      <c r="T107" s="59">
        <f t="shared" si="88"/>
        <v>300.17085261974006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275.29631999999981</v>
      </c>
      <c r="AK107" s="13">
        <f t="shared" si="89"/>
        <v>65.972008102689301</v>
      </c>
      <c r="AL107" s="20">
        <f t="shared" si="58"/>
        <v>594.37567144551679</v>
      </c>
      <c r="AM107" s="59">
        <f t="shared" si="59"/>
        <v>887.70900477885016</v>
      </c>
      <c r="AN107" s="59">
        <f ca="1">AVERAGE(OFFSET($AM$3,0,0,'Données projet'!$E$10+1,1))-AVERAGE(OFFSET($H$3,0,0,'Données projet'!$E$10+1,1))</f>
        <v>384.43359676707047</v>
      </c>
      <c r="AO107" s="59">
        <f t="shared" si="90"/>
        <v>274.65593303124882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67.8273659080822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67.8273659080822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-9.9316821433603781E-14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364.48551730222738</v>
      </c>
      <c r="BJ107" s="59">
        <f t="shared" si="92"/>
        <v>251.84239853780053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124.85955555293728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124.85955555293728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279.92928512121006</v>
      </c>
      <c r="T108" s="59">
        <f t="shared" si="88"/>
        <v>300.17085261974006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279.67679999999979</v>
      </c>
      <c r="AK108" s="13">
        <f t="shared" si="89"/>
        <v>66.898702839782985</v>
      </c>
      <c r="AL108" s="20">
        <f t="shared" si="58"/>
        <v>603.61900077928829</v>
      </c>
      <c r="AM108" s="59">
        <f t="shared" si="59"/>
        <v>896.95233411262166</v>
      </c>
      <c r="AN108" s="59">
        <f ca="1">AVERAGE(OFFSET($AM$3,0,0,'Données projet'!$E$10+1,1))-AVERAGE(OFFSET($H$3,0,0,'Données projet'!$E$10+1,1))</f>
        <v>384.43359676707047</v>
      </c>
      <c r="AO108" s="59">
        <f t="shared" si="90"/>
        <v>274.65593303124882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66.497312633232909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66.497312633232909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-9.9316821433603781E-14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364.48551730222738</v>
      </c>
      <c r="BJ108" s="59">
        <f t="shared" si="92"/>
        <v>251.84239853780053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122.41113582535321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122.41113582535321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279.92928512121006</v>
      </c>
      <c r="T109" s="59">
        <f t="shared" si="88"/>
        <v>300.17085261974006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284.05727999999976</v>
      </c>
      <c r="AK109" s="13">
        <f t="shared" si="89"/>
        <v>67.823709555728385</v>
      </c>
      <c r="AL109" s="20">
        <f t="shared" si="58"/>
        <v>612.85939014289318</v>
      </c>
      <c r="AM109" s="59">
        <f t="shared" si="59"/>
        <v>906.19272347622655</v>
      </c>
      <c r="AN109" s="59">
        <f ca="1">AVERAGE(OFFSET($AM$3,0,0,'Données projet'!$E$10+1,1))-AVERAGE(OFFSET($H$3,0,0,'Données projet'!$E$10+1,1))</f>
        <v>384.43359676707047</v>
      </c>
      <c r="AO109" s="59">
        <f t="shared" si="90"/>
        <v>274.65593303124882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65.193340891851008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65.193340891851008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-9.9316821433603781E-14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364.48551730222738</v>
      </c>
      <c r="BJ109" s="59">
        <f t="shared" si="92"/>
        <v>251.84239853780053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120.01072811523849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120.01072811523849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279.92928512121006</v>
      </c>
      <c r="T110" s="59">
        <f t="shared" si="88"/>
        <v>300.17085261974006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288.43775999999974</v>
      </c>
      <c r="AK110" s="13">
        <f t="shared" si="89"/>
        <v>68.747057287972595</v>
      </c>
      <c r="AL110" s="20">
        <f t="shared" si="58"/>
        <v>622.09689010988507</v>
      </c>
      <c r="AM110" s="59">
        <f t="shared" si="59"/>
        <v>915.43022344321844</v>
      </c>
      <c r="AN110" s="59">
        <f ca="1">AVERAGE(OFFSET($AM$3,0,0,'Données projet'!$E$10+1,1))-AVERAGE(OFFSET($H$3,0,0,'Données projet'!$E$10+1,1))</f>
        <v>384.43359676707047</v>
      </c>
      <c r="AO110" s="59">
        <f t="shared" si="90"/>
        <v>274.65593303124882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63.914939240973382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63.914939240973382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-9.9316821433603781E-14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364.48551730222738</v>
      </c>
      <c r="BJ110" s="59">
        <f t="shared" si="92"/>
        <v>251.84239853780053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117.65739093621498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117.65739093621498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279.92928512121006</v>
      </c>
      <c r="T111" s="59">
        <f t="shared" si="88"/>
        <v>300.17085261974006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292.81823999999978</v>
      </c>
      <c r="AK111" s="13">
        <f t="shared" si="89"/>
        <v>69.668774141370633</v>
      </c>
      <c r="AL111" s="20">
        <f t="shared" si="58"/>
        <v>631.33154962955348</v>
      </c>
      <c r="AM111" s="59">
        <f t="shared" si="59"/>
        <v>924.66488296288685</v>
      </c>
      <c r="AN111" s="59">
        <f ca="1">AVERAGE(OFFSET($AM$3,0,0,'Données projet'!$E$10+1,1))-AVERAGE(OFFSET($H$3,0,0,'Données projet'!$E$10+1,1))</f>
        <v>384.43359676707047</v>
      </c>
      <c r="AO111" s="59">
        <f t="shared" si="90"/>
        <v>274.65593303124882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62.661606266721456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62.661606266721456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-9.9316821433603781E-14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364.48551730222738</v>
      </c>
      <c r="BJ111" s="59">
        <f t="shared" si="92"/>
        <v>251.84239853780053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115.35020126387818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115.35020126387818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279.92928512121006</v>
      </c>
      <c r="T112" s="59">
        <f t="shared" si="88"/>
        <v>300.17085261974006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297.19871999999975</v>
      </c>
      <c r="AK112" s="13">
        <f t="shared" si="89"/>
        <v>70.588887331631497</v>
      </c>
      <c r="AL112" s="20">
        <f t="shared" si="58"/>
        <v>640.56341610259108</v>
      </c>
      <c r="AM112" s="59">
        <f t="shared" si="59"/>
        <v>933.89674943592445</v>
      </c>
      <c r="AN112" s="59">
        <f ca="1">AVERAGE(OFFSET($AM$3,0,0,'Données projet'!$E$10+1,1))-AVERAGE(OFFSET($H$3,0,0,'Données projet'!$E$10+1,1))</f>
        <v>384.43359676707047</v>
      </c>
      <c r="AO112" s="59">
        <f t="shared" si="90"/>
        <v>274.65593303124882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61.432850387636982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61.432850387636982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-9.9316821433603781E-14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364.48551730222738</v>
      </c>
      <c r="BJ112" s="59">
        <f t="shared" si="92"/>
        <v>251.84239853780053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113.08825417376916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113.08825417376916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279.92928512121006</v>
      </c>
      <c r="T113" s="59">
        <f t="shared" si="88"/>
        <v>300.17085261974006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301.57919999999973</v>
      </c>
      <c r="AK113" s="13">
        <f t="shared" si="89"/>
        <v>71.507423226130868</v>
      </c>
      <c r="AL113" s="20">
        <f t="shared" si="58"/>
        <v>649.79253545217739</v>
      </c>
      <c r="AM113" s="59">
        <f t="shared" si="59"/>
        <v>943.12586878551065</v>
      </c>
      <c r="AN113" s="59">
        <f ca="1">AVERAGE(OFFSET($AM$3,0,0,'Données projet'!$E$10+1,1))-AVERAGE(OFFSET($H$3,0,0,'Données projet'!$E$10+1,1))</f>
        <v>384.43359676707047</v>
      </c>
      <c r="AO113" s="59">
        <f t="shared" si="90"/>
        <v>274.65593303124882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77.587122623472027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77.587122623472027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-9.9316821433603781E-14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364.48551730222738</v>
      </c>
      <c r="BJ113" s="59">
        <f t="shared" si="92"/>
        <v>251.84239853780053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110.87066248644568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110.87066248644568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279.92928512121006</v>
      </c>
      <c r="T114" s="59">
        <f t="shared" si="88"/>
        <v>300.17085261974006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262.40759999999977</v>
      </c>
      <c r="AK114" s="13">
        <f t="shared" si="89"/>
        <v>63.235305349754363</v>
      </c>
      <c r="AL114" s="20">
        <f t="shared" si="58"/>
        <v>567.16139348415504</v>
      </c>
      <c r="AM114" s="59">
        <f t="shared" si="59"/>
        <v>860.4947268174883</v>
      </c>
      <c r="AN114" s="59">
        <f ca="1">AVERAGE(OFFSET($AM$3,0,0,'Données projet'!$E$10+1,1))-AVERAGE(OFFSET($H$3,0,0,'Données projet'!$E$10+1,1))</f>
        <v>384.43359676707047</v>
      </c>
      <c r="AO114" s="59">
        <f t="shared" si="90"/>
        <v>274.65593303124882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76.065686472297742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76.065686472297742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-9.9316821433603781E-14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364.48551730222738</v>
      </c>
      <c r="BJ114" s="59">
        <f t="shared" si="92"/>
        <v>251.84239853780053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108.69655641951324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108.69655641951324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279.92928512121006</v>
      </c>
      <c r="T115" s="59">
        <f t="shared" si="88"/>
        <v>300.17085261974006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266.19839999999971</v>
      </c>
      <c r="AK115" s="13">
        <f t="shared" si="89"/>
        <v>64.041809198373159</v>
      </c>
      <c r="AL115" s="20">
        <f t="shared" si="58"/>
        <v>575.16836435383277</v>
      </c>
      <c r="AM115" s="59">
        <f t="shared" si="59"/>
        <v>868.50169768716614</v>
      </c>
      <c r="AN115" s="59">
        <f ca="1">AVERAGE(OFFSET($AM$3,0,0,'Données projet'!$E$10+1,1))-AVERAGE(OFFSET($H$3,0,0,'Données projet'!$E$10+1,1))</f>
        <v>384.43359676707047</v>
      </c>
      <c r="AO115" s="59">
        <f t="shared" si="90"/>
        <v>274.65593303124882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74.574084756063556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74.574084756063556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-9.9316821433603781E-14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364.48551730222738</v>
      </c>
      <c r="BJ115" s="59">
        <f t="shared" si="92"/>
        <v>251.84239853780053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106.56508324647959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106.56508324647959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279.92928512121006</v>
      </c>
      <c r="T116" s="59">
        <f t="shared" si="88"/>
        <v>300.17085261974006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269.98919999999976</v>
      </c>
      <c r="AK116" s="13">
        <f t="shared" si="89"/>
        <v>64.846977249929026</v>
      </c>
      <c r="AL116" s="20">
        <f t="shared" si="58"/>
        <v>583.17300871029261</v>
      </c>
      <c r="AM116" s="59">
        <f t="shared" si="59"/>
        <v>876.50634204362586</v>
      </c>
      <c r="AN116" s="59">
        <f ca="1">AVERAGE(OFFSET($AM$3,0,0,'Données projet'!$E$10+1,1))-AVERAGE(OFFSET($H$3,0,0,'Données projet'!$E$10+1,1))</f>
        <v>384.43359676707047</v>
      </c>
      <c r="AO116" s="59">
        <f t="shared" si="90"/>
        <v>274.65593303124882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73.111732439697505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73.111732439697505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-9.9316821433603781E-14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364.48551730222738</v>
      </c>
      <c r="BJ116" s="59">
        <f t="shared" si="92"/>
        <v>251.84239853780053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104.47540696229886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104.47540696229886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279.92928512121006</v>
      </c>
      <c r="T117" s="59">
        <f t="shared" si="88"/>
        <v>300.17085261974006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273.77999999999975</v>
      </c>
      <c r="AK117" s="13">
        <f t="shared" si="89"/>
        <v>65.650830427167435</v>
      </c>
      <c r="AL117" s="20">
        <f t="shared" si="58"/>
        <v>591.17536299398284</v>
      </c>
      <c r="AM117" s="59">
        <f t="shared" si="59"/>
        <v>884.5086963273161</v>
      </c>
      <c r="AN117" s="59">
        <f ca="1">AVERAGE(OFFSET($AM$3,0,0,'Données projet'!$E$10+1,1))-AVERAGE(OFFSET($H$3,0,0,'Données projet'!$E$10+1,1))</f>
        <v>384.43359676707047</v>
      </c>
      <c r="AO117" s="59">
        <f t="shared" si="90"/>
        <v>274.65593303124882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71.678055960308555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71.678055960308555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-9.9316821433603781E-14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364.48551730222738</v>
      </c>
      <c r="BJ117" s="59">
        <f t="shared" si="92"/>
        <v>251.84239853780053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102.42670795547424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102.42670795547424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279.92928512121006</v>
      </c>
      <c r="T118" s="59">
        <f t="shared" si="88"/>
        <v>300.17085261974006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277.57079999999974</v>
      </c>
      <c r="AK118" s="13">
        <f t="shared" si="89"/>
        <v>66.453389040149148</v>
      </c>
      <c r="AL118" s="20">
        <f t="shared" si="58"/>
        <v>599.17546257825927</v>
      </c>
      <c r="AM118" s="59">
        <f t="shared" si="59"/>
        <v>892.50879591159264</v>
      </c>
      <c r="AN118" s="59">
        <f ca="1">AVERAGE(OFFSET($AM$3,0,0,'Données projet'!$E$10+1,1))-AVERAGE(OFFSET($H$3,0,0,'Données projet'!$E$10+1,1))</f>
        <v>384.43359676707047</v>
      </c>
      <c r="AO118" s="59">
        <f t="shared" si="90"/>
        <v>274.65593303124882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70.272493002224124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70.272493002224124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-9.9316821433603781E-14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364.48551730222738</v>
      </c>
      <c r="BJ118" s="59">
        <f t="shared" si="92"/>
        <v>251.84239853780053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100.41818268659044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100.41818268659044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279.92928512121006</v>
      </c>
      <c r="T119" s="59">
        <f t="shared" si="88"/>
        <v>300.17085261974006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281.36159999999973</v>
      </c>
      <c r="AK119" s="13">
        <f t="shared" si="89"/>
        <v>67.254672812309238</v>
      </c>
      <c r="AL119" s="20">
        <f t="shared" si="58"/>
        <v>607.17334181477145</v>
      </c>
      <c r="AM119" s="59">
        <f t="shared" si="59"/>
        <v>900.5066751481047</v>
      </c>
      <c r="AN119" s="59">
        <f ca="1">AVERAGE(OFFSET($AM$3,0,0,'Données projet'!$E$10+1,1))-AVERAGE(OFFSET($H$3,0,0,'Données projet'!$E$10+1,1))</f>
        <v>384.43359676707047</v>
      </c>
      <c r="AO119" s="59">
        <f t="shared" si="90"/>
        <v>274.65593303124882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68.894492276438967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68.894492276438967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-9.9316821433603781E-14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364.48551730222738</v>
      </c>
      <c r="BJ119" s="59">
        <f t="shared" si="92"/>
        <v>251.84239853780053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98.449043373150005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98.449043373150005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279.92928512121006</v>
      </c>
      <c r="T120" s="59">
        <f t="shared" si="88"/>
        <v>300.17085261974006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285.15239999999972</v>
      </c>
      <c r="AK120" s="13">
        <f t="shared" si="89"/>
        <v>68.054700905071442</v>
      </c>
      <c r="AL120" s="20">
        <f t="shared" si="58"/>
        <v>615.1690340763322</v>
      </c>
      <c r="AM120" s="59">
        <f t="shared" si="59"/>
        <v>908.50236740966557</v>
      </c>
      <c r="AN120" s="59">
        <f ca="1">AVERAGE(OFFSET($AM$3,0,0,'Données projet'!$E$10+1,1))-AVERAGE(OFFSET($H$3,0,0,'Données projet'!$E$10+1,1))</f>
        <v>384.43359676707047</v>
      </c>
      <c r="AO120" s="59">
        <f t="shared" si="90"/>
        <v>274.65593303124882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67.543513304389009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67.543513304389009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-9.9316821433603781E-14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364.48551730222738</v>
      </c>
      <c r="BJ120" s="59">
        <f t="shared" si="92"/>
        <v>251.84239853780053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96.518517680589738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96.518517680589738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279.92928512121006</v>
      </c>
      <c r="T121" s="59">
        <f t="shared" si="88"/>
        <v>300.17085261974006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288.94319999999976</v>
      </c>
      <c r="AK121" s="13">
        <f t="shared" si="89"/>
        <v>68.853491941116658</v>
      </c>
      <c r="AL121" s="20">
        <f t="shared" si="58"/>
        <v>623.16257179744446</v>
      </c>
      <c r="AM121" s="59">
        <f t="shared" si="59"/>
        <v>916.49590513077783</v>
      </c>
      <c r="AN121" s="59">
        <f ca="1">AVERAGE(OFFSET($AM$3,0,0,'Données projet'!$E$10+1,1))-AVERAGE(OFFSET($H$3,0,0,'Données projet'!$E$10+1,1))</f>
        <v>384.43359676707047</v>
      </c>
      <c r="AO121" s="59">
        <f t="shared" si="90"/>
        <v>274.65593303124882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66.21902620596515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66.21902620596515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-9.9316821433603781E-14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364.48551730222738</v>
      </c>
      <c r="BJ121" s="59">
        <f t="shared" si="92"/>
        <v>251.84239853780053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94.625848419356188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94.625848419356188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279.92928512121006</v>
      </c>
      <c r="T122" s="59">
        <f t="shared" si="88"/>
        <v>300.17085261974006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292.73399999999975</v>
      </c>
      <c r="AK122" s="13">
        <f t="shared" si="89"/>
        <v>69.651064026395574</v>
      </c>
      <c r="AL122" s="20">
        <f t="shared" si="58"/>
        <v>631.15398651263843</v>
      </c>
      <c r="AM122" s="59">
        <f t="shared" si="59"/>
        <v>924.4873198459718</v>
      </c>
      <c r="AN122" s="59">
        <f ca="1">AVERAGE(OFFSET($AM$3,0,0,'Données projet'!$E$10+1,1))-AVERAGE(OFFSET($H$3,0,0,'Données projet'!$E$10+1,1))</f>
        <v>384.43359676707047</v>
      </c>
      <c r="AO122" s="59">
        <f t="shared" si="90"/>
        <v>274.65593303124882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64.92051149168401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64.92051149168401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-9.9316821433603781E-14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364.48551730222738</v>
      </c>
      <c r="BJ122" s="59">
        <f t="shared" si="92"/>
        <v>251.84239853780053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92.77029324792116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92.77029324792116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279.92928512121006</v>
      </c>
      <c r="T123" s="59">
        <f t="shared" si="88"/>
        <v>300.17085261974006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296.52479999999974</v>
      </c>
      <c r="AK123" s="13">
        <f t="shared" si="89"/>
        <v>70.447434770968471</v>
      </c>
      <c r="AL123" s="20">
        <f t="shared" si="58"/>
        <v>639.1433088927696</v>
      </c>
      <c r="AM123" s="59">
        <f t="shared" si="59"/>
        <v>932.47664222610297</v>
      </c>
      <c r="AN123" s="59">
        <f ca="1">AVERAGE(OFFSET($AM$3,0,0,'Données projet'!$E$10+1,1))-AVERAGE(OFFSET($H$3,0,0,'Données projet'!$E$10+1,1))</f>
        <v>384.43359676707047</v>
      </c>
      <c r="AO123" s="59">
        <f t="shared" si="90"/>
        <v>274.65593303124882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79.644907882367391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79.644907882367391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-9.9316821433603781E-14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364.48551730222738</v>
      </c>
      <c r="BJ123" s="59">
        <f t="shared" si="92"/>
        <v>251.84239853780053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90.951124381621071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90.951124381621071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279.92928512121006</v>
      </c>
      <c r="T124" s="59">
        <f t="shared" si="88"/>
        <v>300.17085261974006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309.09999999999968</v>
      </c>
      <c r="AJ124" s="13">
        <f>AI124*VLOOKUP('Données projet'!$B$10,Paramètres!$A$1:$I$89,3,0)*VLOOKUP('Données projet'!$B$10,Paramètres!$A$1:$I$89,5,0)</f>
        <v>260.38583999999975</v>
      </c>
      <c r="AK124" s="13">
        <f t="shared" si="89"/>
        <v>62.804616352490115</v>
      </c>
      <c r="AL124" s="20">
        <f t="shared" si="58"/>
        <v>562.89004481391976</v>
      </c>
      <c r="AM124" s="59">
        <f t="shared" si="59"/>
        <v>856.22337814725302</v>
      </c>
      <c r="AN124" s="59">
        <f ca="1">AVERAGE(OFFSET($AM$3,0,0,'Données projet'!$E$10+1,1))-AVERAGE(OFFSET($H$3,0,0,'Données projet'!$E$10+1,1))</f>
        <v>384.43359676707047</v>
      </c>
      <c r="AO124" s="59">
        <f t="shared" si="90"/>
        <v>274.65593303124882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78.083119817391236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78.083119817391236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-9.9316821433603781E-14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364.48551730222738</v>
      </c>
      <c r="BJ124" s="59">
        <f t="shared" si="92"/>
        <v>251.84239853780053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89.167628307205689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89.167628307205689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279.92928512121006</v>
      </c>
      <c r="T125" s="59">
        <f t="shared" si="88"/>
        <v>300.17085261974006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313.1999999999997</v>
      </c>
      <c r="AJ125" s="13">
        <f>AI125*VLOOKUP('Données projet'!$B$10,Paramètres!$A$1:$I$89,3,0)*VLOOKUP('Données projet'!$B$10,Paramètres!$A$1:$I$89,5,0)</f>
        <v>263.83967999999976</v>
      </c>
      <c r="AK125" s="13">
        <f t="shared" si="89"/>
        <v>63.540142934904779</v>
      </c>
      <c r="AL125" s="20">
        <f t="shared" si="58"/>
        <v>570.18652494495871</v>
      </c>
      <c r="AM125" s="59">
        <f t="shared" si="59"/>
        <v>863.51985827829208</v>
      </c>
      <c r="AN125" s="59">
        <f ca="1">AVERAGE(OFFSET($AM$3,0,0,'Données projet'!$E$10+1,1))-AVERAGE(OFFSET($H$3,0,0,'Données projet'!$E$10+1,1))</f>
        <v>384.43359676707047</v>
      </c>
      <c r="AO125" s="59">
        <f t="shared" si="90"/>
        <v>274.65593303124882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76.551957463772609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76.551957463772609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-9.9316821433603781E-14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364.48551730222738</v>
      </c>
      <c r="BJ125" s="59">
        <f t="shared" si="92"/>
        <v>251.84239853780053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87.419105502984394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87.419105502984394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279.92928512121006</v>
      </c>
      <c r="T126" s="59">
        <f t="shared" si="88"/>
        <v>300.17085261974006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317.29999999999973</v>
      </c>
      <c r="AJ126" s="13">
        <f>AI126*VLOOKUP('Données projet'!$B$10,Paramètres!$A$1:$I$89,3,0)*VLOOKUP('Données projet'!$B$10,Paramètres!$A$1:$I$89,5,0)</f>
        <v>267.29351999999983</v>
      </c>
      <c r="AK126" s="13">
        <f t="shared" si="89"/>
        <v>64.274549574792829</v>
      </c>
      <c r="AL126" s="20">
        <f t="shared" si="58"/>
        <v>577.48105450943058</v>
      </c>
      <c r="AM126" s="59">
        <f t="shared" si="59"/>
        <v>870.81438784276384</v>
      </c>
      <c r="AN126" s="59">
        <f ca="1">AVERAGE(OFFSET($AM$3,0,0,'Données projet'!$E$10+1,1))-AVERAGE(OFFSET($H$3,0,0,'Données projet'!$E$10+1,1))</f>
        <v>384.43359676707047</v>
      </c>
      <c r="AO126" s="59">
        <f t="shared" si="90"/>
        <v>274.65593303124882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75.050820269991618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75.050820269991618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-9.9316821433603781E-14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364.48551730222738</v>
      </c>
      <c r="BJ126" s="59">
        <f t="shared" si="92"/>
        <v>251.84239853780053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85.704870164460274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85.704870164460274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279.92928512121006</v>
      </c>
      <c r="T127" s="59">
        <f t="shared" si="88"/>
        <v>300.17085261974006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321.39999999999975</v>
      </c>
      <c r="AJ127" s="13">
        <f>AI127*VLOOKUP('Données projet'!$B$10,Paramètres!$A$1:$I$89,3,0)*VLOOKUP('Données projet'!$B$10,Paramètres!$A$1:$I$89,5,0)</f>
        <v>270.74735999999979</v>
      </c>
      <c r="AK127" s="13">
        <f t="shared" si="89"/>
        <v>65.007852416747056</v>
      </c>
      <c r="AL127" s="20">
        <f t="shared" si="58"/>
        <v>584.77366162583417</v>
      </c>
      <c r="AM127" s="59">
        <f t="shared" si="59"/>
        <v>878.10699495916742</v>
      </c>
      <c r="AN127" s="59">
        <f ca="1">AVERAGE(OFFSET($AM$3,0,0,'Données projet'!$E$10+1,1))-AVERAGE(OFFSET($H$3,0,0,'Données projet'!$E$10+1,1))</f>
        <v>384.43359676707047</v>
      </c>
      <c r="AO127" s="59">
        <f t="shared" si="90"/>
        <v>274.65593303124882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73.579119460977395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73.579119460977395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-9.9316821433603781E-14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364.48551730222738</v>
      </c>
      <c r="BJ127" s="59">
        <f t="shared" si="92"/>
        <v>251.84239853780053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84.024249935344301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84.024249935344301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279.92928512121006</v>
      </c>
      <c r="T128" s="59">
        <f t="shared" si="88"/>
        <v>300.17085261974006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325.49999999999977</v>
      </c>
      <c r="AJ128" s="13">
        <f>AI128*VLOOKUP('Données projet'!$B$10,Paramètres!$A$1:$I$89,3,0)*VLOOKUP('Données projet'!$B$10,Paramètres!$A$1:$I$89,5,0)</f>
        <v>274.20119999999986</v>
      </c>
      <c r="AK128" s="13">
        <f t="shared" si="89"/>
        <v>65.740067169772757</v>
      </c>
      <c r="AL128" s="20">
        <f t="shared" si="58"/>
        <v>592.06437365402064</v>
      </c>
      <c r="AM128" s="59">
        <f t="shared" si="59"/>
        <v>885.39770698735401</v>
      </c>
      <c r="AN128" s="59">
        <f ca="1">AVERAGE(OFFSET($AM$3,0,0,'Données projet'!$E$10+1,1))-AVERAGE(OFFSET($H$3,0,0,'Données projet'!$E$10+1,1))</f>
        <v>384.43359676707047</v>
      </c>
      <c r="AO128" s="59">
        <f t="shared" si="90"/>
        <v>274.65593303124882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72.136277807179084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72.136277807179084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-9.9316821433603781E-14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364.48551730222738</v>
      </c>
      <c r="BJ128" s="59">
        <f t="shared" si="92"/>
        <v>251.84239853780053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82.376585643844166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82.376585643844166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279.92928512121006</v>
      </c>
      <c r="T129" s="59">
        <f t="shared" si="88"/>
        <v>300.17085261974006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329.5999999999998</v>
      </c>
      <c r="AJ129" s="13">
        <f>AI129*VLOOKUP('Données projet'!$B$10,Paramètres!$A$1:$I$89,3,0)*VLOOKUP('Données projet'!$B$10,Paramètres!$A$1:$I$89,5,0)</f>
        <v>277.65503999999987</v>
      </c>
      <c r="AK129" s="13">
        <f t="shared" si="89"/>
        <v>66.47120912437552</v>
      </c>
      <c r="AL129" s="20">
        <f t="shared" si="58"/>
        <v>599.35321722495371</v>
      </c>
      <c r="AM129" s="59">
        <f t="shared" si="59"/>
        <v>892.68655055828708</v>
      </c>
      <c r="AN129" s="59">
        <f ca="1">AVERAGE(OFFSET($AM$3,0,0,'Données projet'!$E$10+1,1))-AVERAGE(OFFSET($H$3,0,0,'Données projet'!$E$10+1,1))</f>
        <v>384.43359676707047</v>
      </c>
      <c r="AO129" s="59">
        <f t="shared" si="90"/>
        <v>274.65593303124882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70.721729398165252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70.721729398165252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-9.9316821433603781E-14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364.48551730222738</v>
      </c>
      <c r="BJ129" s="59">
        <f t="shared" si="92"/>
        <v>251.84239853780053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80.761231044124372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80.761231044124372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279.92928512121006</v>
      </c>
      <c r="T130" s="59">
        <f t="shared" si="88"/>
        <v>300.17085261974006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333.69999999999982</v>
      </c>
      <c r="AJ130" s="13">
        <f>AI130*VLOOKUP('Données projet'!$B$10,Paramètres!$A$1:$I$89,3,0)*VLOOKUP('Données projet'!$B$10,Paramètres!$A$1:$I$89,5,0)</f>
        <v>281.10887999999989</v>
      </c>
      <c r="AK130" s="13">
        <f t="shared" si="89"/>
        <v>67.201293168774626</v>
      </c>
      <c r="AL130" s="20">
        <f t="shared" si="58"/>
        <v>606.64021826894884</v>
      </c>
      <c r="AM130" s="59">
        <f t="shared" si="59"/>
        <v>899.97355160228221</v>
      </c>
      <c r="AN130" s="59">
        <f ca="1">AVERAGE(OFFSET($AM$3,0,0,'Données projet'!$E$10+1,1))-AVERAGE(OFFSET($H$3,0,0,'Données projet'!$E$10+1,1))</f>
        <v>384.43359676707047</v>
      </c>
      <c r="AO130" s="59">
        <f t="shared" si="90"/>
        <v>274.65593303124882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69.334919420662843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69.334919420662843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-9.9316821433603781E-14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364.48551730222738</v>
      </c>
      <c r="BJ130" s="59">
        <f t="shared" si="92"/>
        <v>251.84239853780053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79.177552562836055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79.177552562836055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279.92928512121006</v>
      </c>
      <c r="T131" s="59">
        <f t="shared" si="88"/>
        <v>300.17085261974006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337.79999999999984</v>
      </c>
      <c r="AJ131" s="13">
        <f>AI131*VLOOKUP('Données projet'!$B$10,Paramètres!$A$1:$I$89,3,0)*VLOOKUP('Données projet'!$B$10,Paramètres!$A$1:$I$89,5,0)</f>
        <v>284.5627199999999</v>
      </c>
      <c r="AK131" s="13">
        <f t="shared" si="89"/>
        <v>67.93033380429695</v>
      </c>
      <c r="AL131" s="20">
        <f t="shared" si="58"/>
        <v>613.9254020424836</v>
      </c>
      <c r="AM131" s="59">
        <f t="shared" si="59"/>
        <v>907.25873537581697</v>
      </c>
      <c r="AN131" s="59">
        <f ca="1">AVERAGE(OFFSET($AM$3,0,0,'Données projet'!$E$10+1,1))-AVERAGE(OFFSET($H$3,0,0,'Données projet'!$E$10+1,1))</f>
        <v>384.43359676707047</v>
      </c>
      <c r="AO131" s="59">
        <f t="shared" si="90"/>
        <v>274.65593303124882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67.975303940948692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67.975303940948692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-9.9316821433603781E-14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364.48551730222738</v>
      </c>
      <c r="BJ131" s="59">
        <f t="shared" si="92"/>
        <v>251.84239853780053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77.624929050617311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77.624929050617311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279.92928512121006</v>
      </c>
      <c r="T132" s="59">
        <f t="shared" si="88"/>
        <v>300.17085261974006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341.89999999999986</v>
      </c>
      <c r="AJ132" s="13">
        <f>AI132*VLOOKUP('Données projet'!$B$10,Paramètres!$A$1:$I$89,3,0)*VLOOKUP('Données projet'!$B$10,Paramètres!$A$1:$I$89,5,0)</f>
        <v>288.01655999999991</v>
      </c>
      <c r="AK132" s="13">
        <f t="shared" si="89"/>
        <v>68.658345160002241</v>
      </c>
      <c r="AL132" s="20">
        <f t="shared" ref="AL132:AL153" si="112">(AJ132+AK132)*0.475*44/12</f>
        <v>621.2087931536704</v>
      </c>
      <c r="AM132" s="59">
        <f t="shared" ref="AM132:AM195" si="113">AL132+(AD132+AE132)*44/12</f>
        <v>914.54212648700377</v>
      </c>
      <c r="AN132" s="59">
        <f ca="1">AVERAGE(OFFSET($AM$3,0,0,'Données projet'!$E$10+1,1))-AVERAGE(OFFSET($H$3,0,0,'Données projet'!$E$10+1,1))</f>
        <v>384.43359676707047</v>
      </c>
      <c r="AO132" s="59">
        <f t="shared" si="90"/>
        <v>274.65593303124882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66.642349691508173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66.642349691508173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-9.9316821433603781E-14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364.48551730222738</v>
      </c>
      <c r="BJ132" s="59">
        <f t="shared" si="92"/>
        <v>251.84239853780053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76.10275153846635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76.10275153846635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279.92928512121006</v>
      </c>
      <c r="T133" s="59">
        <f t="shared" ref="T133:T196" si="142">$T$3</f>
        <v>300.17085261974006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346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345.99999999999989</v>
      </c>
      <c r="AJ133" s="13">
        <f>AI133*VLOOKUP('Données projet'!$B$10,Paramètres!$A$1:$I$89,3,0)*VLOOKUP('Données projet'!$B$10,Paramètres!$A$1:$I$89,5,0)</f>
        <v>291.47039999999993</v>
      </c>
      <c r="AK133" s="13">
        <f t="shared" ref="AK133:AK153" si="143">EXP(-1.0587+0.8836*LN(AJ133)+0.284)</f>
        <v>69.38534100658697</v>
      </c>
      <c r="AL133" s="20">
        <f t="shared" si="112"/>
        <v>628.49041558647207</v>
      </c>
      <c r="AM133" s="59">
        <f t="shared" si="113"/>
        <v>921.82374891980544</v>
      </c>
      <c r="AN133" s="59">
        <f ca="1">AVERAGE(OFFSET($AM$3,0,0,'Données projet'!$E$10+1,1))-AVERAGE(OFFSET($H$3,0,0,'Données projet'!$E$10+1,1))</f>
        <v>384.43359676707047</v>
      </c>
      <c r="AO133" s="59">
        <f t="shared" ref="AO133:AO196" si="144">$AO$3</f>
        <v>274.65593303124882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80.311868181687203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80.311868181687203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-9.9316821433603781E-14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364.48551730222738</v>
      </c>
      <c r="BJ133" s="59">
        <f t="shared" ref="BJ133:BJ196" si="146">$BJ$3</f>
        <v>251.84239853780053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74.610422998892062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74.610422998892062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279.92928512121006</v>
      </c>
      <c r="T134" s="59">
        <f t="shared" si="142"/>
        <v>300.17085261974006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305.7999999999999</v>
      </c>
      <c r="AJ134" s="13">
        <f>AI134*VLOOKUP('Données projet'!$B$10,Paramètres!$A$1:$I$89,3,0)*VLOOKUP('Données projet'!$B$10,Paramètres!$A$1:$I$89,5,0)</f>
        <v>257.60591999999991</v>
      </c>
      <c r="AK134" s="13">
        <f t="shared" si="143"/>
        <v>62.21178242147321</v>
      </c>
      <c r="AL134" s="20">
        <f t="shared" si="112"/>
        <v>557.01583171739901</v>
      </c>
      <c r="AM134" s="59">
        <f t="shared" si="113"/>
        <v>850.34916505073238</v>
      </c>
      <c r="AN134" s="59">
        <f ca="1">AVERAGE(OFFSET($AM$3,0,0,'Données projet'!$E$10+1,1))-AVERAGE(OFFSET($H$3,0,0,'Données projet'!$E$10+1,1))</f>
        <v>384.43359676707047</v>
      </c>
      <c r="AO134" s="59">
        <f t="shared" si="144"/>
        <v>274.65593303124882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78.737001432046995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78.737001432046995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-9.9316821433603781E-14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364.48551730222738</v>
      </c>
      <c r="BJ134" s="59">
        <f t="shared" si="146"/>
        <v>251.84239853780053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73.147358111748289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73.147358111748289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279.92928512121006</v>
      </c>
      <c r="T135" s="59">
        <f t="shared" si="142"/>
        <v>300.17085261974006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309.59999999999991</v>
      </c>
      <c r="AJ135" s="13">
        <f>AI135*VLOOKUP('Données projet'!$B$10,Paramètres!$A$1:$I$89,3,0)*VLOOKUP('Données projet'!$B$10,Paramètres!$A$1:$I$89,5,0)</f>
        <v>260.80703999999997</v>
      </c>
      <c r="AK135" s="13">
        <f t="shared" si="143"/>
        <v>62.894375229379683</v>
      </c>
      <c r="AL135" s="20">
        <f t="shared" si="112"/>
        <v>563.77996485783626</v>
      </c>
      <c r="AM135" s="59">
        <f t="shared" si="113"/>
        <v>857.11329819116963</v>
      </c>
      <c r="AN135" s="59">
        <f ca="1">AVERAGE(OFFSET($AM$3,0,0,'Données projet'!$E$10+1,1))-AVERAGE(OFFSET($H$3,0,0,'Données projet'!$E$10+1,1))</f>
        <v>384.43359676707047</v>
      </c>
      <c r="AO135" s="59">
        <f t="shared" si="144"/>
        <v>274.65593303124882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77.193016858793371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77.193016858793371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-9.9316821433603781E-14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364.48551730222738</v>
      </c>
      <c r="BJ135" s="59">
        <f t="shared" si="146"/>
        <v>251.84239853780053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71.712983034659942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71.712983034659942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279.92928512121006</v>
      </c>
      <c r="T136" s="59">
        <f t="shared" si="142"/>
        <v>300.17085261974006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313.39999999999992</v>
      </c>
      <c r="AJ136" s="13">
        <f>AI136*VLOOKUP('Données projet'!$B$10,Paramètres!$A$1:$I$89,3,0)*VLOOKUP('Données projet'!$B$10,Paramètres!$A$1:$I$89,5,0)</f>
        <v>264.00815999999998</v>
      </c>
      <c r="AK136" s="13">
        <f t="shared" si="143"/>
        <v>63.575993499536125</v>
      </c>
      <c r="AL136" s="20">
        <f t="shared" si="112"/>
        <v>570.5424006783586</v>
      </c>
      <c r="AM136" s="59">
        <f t="shared" si="113"/>
        <v>863.87573401169197</v>
      </c>
      <c r="AN136" s="59">
        <f ca="1">AVERAGE(OFFSET($AM$3,0,0,'Données projet'!$E$10+1,1))-AVERAGE(OFFSET($H$3,0,0,'Données projet'!$E$10+1,1))</f>
        <v>384.43359676707047</v>
      </c>
      <c r="AO136" s="59">
        <f t="shared" si="144"/>
        <v>274.65593303124882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75.679308881283646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75.679308881283646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-9.9316821433603781E-14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364.48551730222738</v>
      </c>
      <c r="BJ136" s="59">
        <f t="shared" si="146"/>
        <v>251.84239853780053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70.306735177950884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70.306735177950884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279.92928512121006</v>
      </c>
      <c r="T137" s="59">
        <f t="shared" si="142"/>
        <v>300.17085261974006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317.19999999999993</v>
      </c>
      <c r="AJ137" s="13">
        <f>AI137*VLOOKUP('Données projet'!$B$10,Paramètres!$A$1:$I$89,3,0)*VLOOKUP('Données projet'!$B$10,Paramètres!$A$1:$I$89,5,0)</f>
        <v>267.20927999999998</v>
      </c>
      <c r="AK137" s="13">
        <f t="shared" si="143"/>
        <v>64.256650415058076</v>
      </c>
      <c r="AL137" s="20">
        <f t="shared" si="112"/>
        <v>577.30316213955939</v>
      </c>
      <c r="AM137" s="59">
        <f t="shared" si="113"/>
        <v>870.63649547289265</v>
      </c>
      <c r="AN137" s="59">
        <f ca="1">AVERAGE(OFFSET($AM$3,0,0,'Données projet'!$E$10+1,1))-AVERAGE(OFFSET($H$3,0,0,'Données projet'!$E$10+1,1))</f>
        <v>384.43359676707047</v>
      </c>
      <c r="AO137" s="59">
        <f t="shared" si="144"/>
        <v>274.65593303124882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74.195283793942181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74.195283793942181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-9.9316821433603781E-14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364.48551730222738</v>
      </c>
      <c r="BJ137" s="59">
        <f t="shared" si="146"/>
        <v>251.84239853780053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68.928062983985399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68.928062983985399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279.92928512121006</v>
      </c>
      <c r="T138" s="59">
        <f t="shared" si="142"/>
        <v>300.17085261974006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320.99999999999994</v>
      </c>
      <c r="AJ138" s="13">
        <f>AI138*VLOOKUP('Données projet'!$B$10,Paramètres!$A$1:$I$89,3,0)*VLOOKUP('Données projet'!$B$10,Paramètres!$A$1:$I$89,5,0)</f>
        <v>270.41039999999998</v>
      </c>
      <c r="AK138" s="13">
        <f t="shared" si="143"/>
        <v>64.936358825024399</v>
      </c>
      <c r="AL138" s="20">
        <f t="shared" si="112"/>
        <v>584.06227162025073</v>
      </c>
      <c r="AM138" s="59">
        <f t="shared" si="113"/>
        <v>877.3956049535841</v>
      </c>
      <c r="AN138" s="59">
        <f ca="1">AVERAGE(OFFSET($AM$3,0,0,'Données projet'!$E$10+1,1))-AVERAGE(OFFSET($H$3,0,0,'Données projet'!$E$10+1,1))</f>
        <v>384.43359676707047</v>
      </c>
      <c r="AO138" s="59">
        <f t="shared" si="144"/>
        <v>274.65593303124882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72.740359533397566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72.740359533397566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-9.9316821433603781E-14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364.48551730222738</v>
      </c>
      <c r="BJ138" s="59">
        <f t="shared" si="146"/>
        <v>251.84239853780053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67.57642571083656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67.57642571083656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279.92928512121006</v>
      </c>
      <c r="T139" s="59">
        <f t="shared" si="142"/>
        <v>300.17085261974006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324.79999999999995</v>
      </c>
      <c r="AJ139" s="13">
        <f>AI139*VLOOKUP('Données projet'!$B$10,Paramètres!$A$1:$I$89,3,0)*VLOOKUP('Données projet'!$B$10,Paramètres!$A$1:$I$89,5,0)</f>
        <v>273.61151999999998</v>
      </c>
      <c r="AK139" s="13">
        <f t="shared" si="143"/>
        <v>65.615131256792893</v>
      </c>
      <c r="AL139" s="20">
        <f t="shared" si="112"/>
        <v>590.81975093891413</v>
      </c>
      <c r="AM139" s="59">
        <f t="shared" si="113"/>
        <v>884.1530842722475</v>
      </c>
      <c r="AN139" s="59">
        <f ca="1">AVERAGE(OFFSET($AM$3,0,0,'Données projet'!$E$10+1,1))-AVERAGE(OFFSET($H$3,0,0,'Données projet'!$E$10+1,1))</f>
        <v>384.43359676707047</v>
      </c>
      <c r="AO139" s="59">
        <f t="shared" si="144"/>
        <v>274.65593303124882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71.31396545018606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71.31396545018606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-9.9316821433603781E-14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364.48551730222738</v>
      </c>
      <c r="BJ139" s="59">
        <f t="shared" si="146"/>
        <v>251.84239853780053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66.251293220196843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66.251293220196843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279.92928512121006</v>
      </c>
      <c r="T140" s="59">
        <f t="shared" si="142"/>
        <v>300.17085261974006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328.59999999999997</v>
      </c>
      <c r="AJ140" s="13">
        <f>AI140*VLOOKUP('Données projet'!$B$10,Paramètres!$A$1:$I$89,3,0)*VLOOKUP('Données projet'!$B$10,Paramètres!$A$1:$I$89,5,0)</f>
        <v>276.81263999999999</v>
      </c>
      <c r="AK140" s="13">
        <f t="shared" si="143"/>
        <v>66.292979927723678</v>
      </c>
      <c r="AL140" s="20">
        <f t="shared" si="112"/>
        <v>597.57562137411867</v>
      </c>
      <c r="AM140" s="59">
        <f t="shared" si="113"/>
        <v>890.90895470745204</v>
      </c>
      <c r="AN140" s="59">
        <f ca="1">AVERAGE(OFFSET($AM$3,0,0,'Données projet'!$E$10+1,1))-AVERAGE(OFFSET($H$3,0,0,'Données projet'!$E$10+1,1))</f>
        <v>384.43359676707047</v>
      </c>
      <c r="AO140" s="59">
        <f t="shared" si="144"/>
        <v>274.65593303124882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69.915542084931843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69.915542084931843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-9.9316821433603781E-14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364.48551730222738</v>
      </c>
      <c r="BJ140" s="59">
        <f t="shared" si="146"/>
        <v>251.84239853780053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64.952145769447554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64.952145769447554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279.92928512121006</v>
      </c>
      <c r="T141" s="59">
        <f t="shared" si="142"/>
        <v>300.17085261974006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332.4</v>
      </c>
      <c r="AJ141" s="13">
        <f>AI141*VLOOKUP('Données projet'!$B$10,Paramètres!$A$1:$I$89,3,0)*VLOOKUP('Données projet'!$B$10,Paramètres!$A$1:$I$89,5,0)</f>
        <v>280.01376000000005</v>
      </c>
      <c r="AK141" s="13">
        <f t="shared" si="143"/>
        <v>66.969916756344503</v>
      </c>
      <c r="AL141" s="20">
        <f t="shared" si="112"/>
        <v>604.32990368396679</v>
      </c>
      <c r="AM141" s="59">
        <f t="shared" si="113"/>
        <v>897.66323701730016</v>
      </c>
      <c r="AN141" s="59">
        <f ca="1">AVERAGE(OFFSET($AM$3,0,0,'Données projet'!$E$10+1,1))-AVERAGE(OFFSET($H$3,0,0,'Données projet'!$E$10+1,1))</f>
        <v>384.43359676707047</v>
      </c>
      <c r="AO141" s="59">
        <f t="shared" si="144"/>
        <v>274.65593303124882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68.544540948916236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68.544540948916236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-9.9316821433603781E-14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364.48551730222738</v>
      </c>
      <c r="BJ141" s="59">
        <f t="shared" si="146"/>
        <v>251.84239853780053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63.678473807805766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63.678473807805766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279.92928512121006</v>
      </c>
      <c r="T142" s="59">
        <f t="shared" si="142"/>
        <v>300.17085261974006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336.2</v>
      </c>
      <c r="AJ142" s="13">
        <f>AI142*VLOOKUP('Données projet'!$B$10,Paramètres!$A$1:$I$89,3,0)*VLOOKUP('Données projet'!$B$10,Paramètres!$A$1:$I$89,5,0)</f>
        <v>283.21487999999999</v>
      </c>
      <c r="AK142" s="13">
        <f t="shared" si="143"/>
        <v>67.645953372990718</v>
      </c>
      <c r="AL142" s="20">
        <f t="shared" si="112"/>
        <v>611.08261812462547</v>
      </c>
      <c r="AM142" s="59">
        <f t="shared" si="113"/>
        <v>904.41595145795873</v>
      </c>
      <c r="AN142" s="59">
        <f ca="1">AVERAGE(OFFSET($AM$3,0,0,'Données projet'!$E$10+1,1))-AVERAGE(OFFSET($H$3,0,0,'Données projet'!$E$10+1,1))</f>
        <v>384.43359676707047</v>
      </c>
      <c r="AO142" s="59">
        <f t="shared" si="144"/>
        <v>274.65593303124882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67.200424308949763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67.200424308949763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-9.9316821433603781E-14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364.48551730222738</v>
      </c>
      <c r="BJ142" s="59">
        <f t="shared" si="146"/>
        <v>251.84239853780053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62.429777776468583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62.429777776468583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279.92928512121006</v>
      </c>
      <c r="T143" s="59">
        <f t="shared" si="142"/>
        <v>300.17085261974006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340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340</v>
      </c>
      <c r="AJ143" s="13">
        <f>AI143*VLOOKUP('Données projet'!$B$10,Paramètres!$A$1:$I$89,3,0)*VLOOKUP('Données projet'!$B$10,Paramètres!$A$1:$I$89,5,0)</f>
        <v>286.41600000000005</v>
      </c>
      <c r="AK143" s="13">
        <f t="shared" si="143"/>
        <v>68.321101129951245</v>
      </c>
      <c r="AL143" s="20">
        <f t="shared" si="112"/>
        <v>617.8337844679985</v>
      </c>
      <c r="AM143" s="59">
        <f t="shared" si="113"/>
        <v>911.16711780133187</v>
      </c>
      <c r="AN143" s="59">
        <f ca="1">AVERAGE(OFFSET($AM$3,0,0,'Données projet'!$E$10+1,1))-AVERAGE(OFFSET($H$3,0,0,'Données projet'!$E$10+1,1))</f>
        <v>384.43359676707047</v>
      </c>
      <c r="AO143" s="59">
        <f t="shared" si="144"/>
        <v>274.65593303124882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79.837885592649272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79.837885592649272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-9.9316821433603781E-14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364.48551730222738</v>
      </c>
      <c r="BJ143" s="59">
        <f t="shared" si="146"/>
        <v>251.84239853780053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61.20556791267655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61.20556791267655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279.92928512121006</v>
      </c>
      <c r="T144" s="59">
        <f t="shared" si="142"/>
        <v>300.17085261974006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302.39999999999998</v>
      </c>
      <c r="AJ144" s="13">
        <f>AI144*VLOOKUP('Données projet'!$B$10,Paramètres!$A$1:$I$89,3,0)*VLOOKUP('Données projet'!$B$10,Paramètres!$A$1:$I$89,5,0)</f>
        <v>254.74176</v>
      </c>
      <c r="AK144" s="13">
        <f t="shared" si="143"/>
        <v>61.600204366992962</v>
      </c>
      <c r="AL144" s="20">
        <f t="shared" si="112"/>
        <v>550.96225460584606</v>
      </c>
      <c r="AM144" s="59">
        <f t="shared" si="113"/>
        <v>844.29558793917931</v>
      </c>
      <c r="AN144" s="59">
        <f ca="1">AVERAGE(OFFSET($AM$3,0,0,'Données projet'!$E$10+1,1))-AVERAGE(OFFSET($H$3,0,0,'Données projet'!$E$10+1,1))</f>
        <v>384.43359676707047</v>
      </c>
      <c r="AO144" s="59">
        <f t="shared" si="144"/>
        <v>274.65593303124882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78.272313352479273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78.272313352479273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-9.9316821433603781E-14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364.48551730222738</v>
      </c>
      <c r="BJ144" s="59">
        <f t="shared" si="146"/>
        <v>251.84239853780053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60.00536405761919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60.00536405761919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279.92928512121006</v>
      </c>
      <c r="T145" s="59">
        <f t="shared" si="142"/>
        <v>300.17085261974006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305.79999999999995</v>
      </c>
      <c r="AJ145" s="13">
        <f>AI145*VLOOKUP('Données projet'!$B$10,Paramètres!$A$1:$I$89,3,0)*VLOOKUP('Données projet'!$B$10,Paramètres!$A$1:$I$89,5,0)</f>
        <v>257.60591999999997</v>
      </c>
      <c r="AK145" s="13">
        <f t="shared" si="143"/>
        <v>62.21178242147321</v>
      </c>
      <c r="AL145" s="20">
        <f t="shared" si="112"/>
        <v>557.01583171739912</v>
      </c>
      <c r="AM145" s="59">
        <f t="shared" si="113"/>
        <v>850.34916505073238</v>
      </c>
      <c r="AN145" s="59">
        <f ca="1">AVERAGE(OFFSET($AM$3,0,0,'Données projet'!$E$10+1,1))-AVERAGE(OFFSET($H$3,0,0,'Données projet'!$E$10+1,1))</f>
        <v>384.43359676707047</v>
      </c>
      <c r="AO145" s="59">
        <f t="shared" si="144"/>
        <v>274.65593303124882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76.73744102903423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76.73744102903423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-9.9316821433603781E-14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364.48551730222738</v>
      </c>
      <c r="BJ145" s="59">
        <f t="shared" si="146"/>
        <v>251.84239853780053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58.828695468107433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58.828695468107433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279.92928512121006</v>
      </c>
      <c r="T146" s="59">
        <f t="shared" si="142"/>
        <v>300.17085261974006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309.19999999999993</v>
      </c>
      <c r="AJ146" s="13">
        <f>AI146*VLOOKUP('Données projet'!$B$10,Paramètres!$A$1:$I$89,3,0)*VLOOKUP('Données projet'!$B$10,Paramètres!$A$1:$I$89,5,0)</f>
        <v>260.47007999999994</v>
      </c>
      <c r="AK146" s="13">
        <f t="shared" si="143"/>
        <v>62.822569479065102</v>
      </c>
      <c r="AL146" s="20">
        <f t="shared" si="112"/>
        <v>563.06803117603829</v>
      </c>
      <c r="AM146" s="59">
        <f t="shared" si="113"/>
        <v>856.40136450937166</v>
      </c>
      <c r="AN146" s="59">
        <f ca="1">AVERAGE(OFFSET($AM$3,0,0,'Données projet'!$E$10+1,1))-AVERAGE(OFFSET($H$3,0,0,'Données projet'!$E$10+1,1))</f>
        <v>384.43359676707047</v>
      </c>
      <c r="AO146" s="59">
        <f t="shared" si="144"/>
        <v>274.65593303124882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75.232666615672258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75.232666615672258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-9.9316821433603781E-14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364.48551730222738</v>
      </c>
      <c r="BJ146" s="59">
        <f t="shared" si="146"/>
        <v>251.84239853780053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57.675100631939031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57.675100631939031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279.92928512121006</v>
      </c>
      <c r="T147" s="59">
        <f t="shared" si="142"/>
        <v>300.17085261974006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312.59999999999991</v>
      </c>
      <c r="AJ147" s="13">
        <f>AI147*VLOOKUP('Données projet'!$B$10,Paramètres!$A$1:$I$89,3,0)*VLOOKUP('Données projet'!$B$10,Paramètres!$A$1:$I$89,5,0)</f>
        <v>263.33423999999997</v>
      </c>
      <c r="AK147" s="13">
        <f t="shared" si="143"/>
        <v>63.432575244281175</v>
      </c>
      <c r="AL147" s="20">
        <f t="shared" si="112"/>
        <v>569.11886988378967</v>
      </c>
      <c r="AM147" s="59">
        <f t="shared" si="113"/>
        <v>862.45220321712304</v>
      </c>
      <c r="AN147" s="59">
        <f ca="1">AVERAGE(OFFSET($AM$3,0,0,'Données projet'!$E$10+1,1))-AVERAGE(OFFSET($H$3,0,0,'Données projet'!$E$10+1,1))</f>
        <v>384.43359676707047</v>
      </c>
      <c r="AO147" s="59">
        <f t="shared" si="144"/>
        <v>274.65593303124882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73.757399910734563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73.757399910734563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-9.9316821433603781E-14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364.48551730222738</v>
      </c>
      <c r="BJ147" s="59">
        <f t="shared" si="146"/>
        <v>251.84239853780053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56.544127086884522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56.544127086884522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279.92928512121006</v>
      </c>
      <c r="T148" s="59">
        <f t="shared" si="142"/>
        <v>300.17085261974006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315.99999999999989</v>
      </c>
      <c r="AJ148" s="13">
        <f>AI148*VLOOKUP('Données projet'!$B$10,Paramètres!$A$1:$I$89,3,0)*VLOOKUP('Données projet'!$B$10,Paramètres!$A$1:$I$89,5,0)</f>
        <v>266.19839999999994</v>
      </c>
      <c r="AK148" s="13">
        <f t="shared" si="143"/>
        <v>64.041809198373215</v>
      </c>
      <c r="AL148" s="20">
        <f t="shared" si="112"/>
        <v>575.16836435383323</v>
      </c>
      <c r="AM148" s="59">
        <f t="shared" si="113"/>
        <v>868.5016976871666</v>
      </c>
      <c r="AN148" s="59">
        <f ca="1">AVERAGE(OFFSET($AM$3,0,0,'Données projet'!$E$10+1,1))-AVERAGE(OFFSET($H$3,0,0,'Données projet'!$E$10+1,1))</f>
        <v>384.43359676707047</v>
      </c>
      <c r="AO148" s="59">
        <f t="shared" si="144"/>
        <v>274.65593303124882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72.311062286056853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72.311062286056853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-9.9316821433603781E-14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364.48551730222738</v>
      </c>
      <c r="BJ148" s="59">
        <f t="shared" si="146"/>
        <v>251.84239853780053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55.435331243222784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55.435331243222784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279.92928512121006</v>
      </c>
      <c r="T149" s="59">
        <f t="shared" si="142"/>
        <v>300.17085261974006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319.39999999999986</v>
      </c>
      <c r="AJ149" s="13">
        <f>AI149*VLOOKUP('Données projet'!$B$10,Paramètres!$A$1:$I$89,3,0)*VLOOKUP('Données projet'!$B$10,Paramètres!$A$1:$I$89,5,0)</f>
        <v>269.06255999999991</v>
      </c>
      <c r="AK149" s="13">
        <f t="shared" si="143"/>
        <v>64.650280606814434</v>
      </c>
      <c r="AL149" s="20">
        <f t="shared" si="112"/>
        <v>581.2165307235349</v>
      </c>
      <c r="AM149" s="59">
        <f t="shared" si="113"/>
        <v>874.54986405686827</v>
      </c>
      <c r="AN149" s="59">
        <f ca="1">AVERAGE(OFFSET($AM$3,0,0,'Données projet'!$E$10+1,1))-AVERAGE(OFFSET($H$3,0,0,'Données projet'!$E$10+1,1))</f>
        <v>384.43359676707047</v>
      </c>
      <c r="AO149" s="59">
        <f t="shared" si="144"/>
        <v>274.65593303124882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70.893086460020228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70.893086460020228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-9.9316821433603781E-14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364.48551730222738</v>
      </c>
      <c r="BJ149" s="59">
        <f t="shared" si="146"/>
        <v>251.84239853780053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54.348278209756565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54.348278209756565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279.92928512121006</v>
      </c>
      <c r="T150" s="59">
        <f t="shared" si="142"/>
        <v>300.17085261974006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322.79999999999984</v>
      </c>
      <c r="AJ150" s="13">
        <f>AI150*VLOOKUP('Données projet'!$B$10,Paramètres!$A$1:$I$89,3,0)*VLOOKUP('Données projet'!$B$10,Paramètres!$A$1:$I$89,5,0)</f>
        <v>271.92671999999988</v>
      </c>
      <c r="AK150" s="13">
        <f t="shared" si="143"/>
        <v>65.257998526454017</v>
      </c>
      <c r="AL150" s="20">
        <f t="shared" si="112"/>
        <v>587.26338476690717</v>
      </c>
      <c r="AM150" s="59">
        <f t="shared" si="113"/>
        <v>880.59671810024042</v>
      </c>
      <c r="AN150" s="59">
        <f ca="1">AVERAGE(OFFSET($AM$3,0,0,'Données projet'!$E$10+1,1))-AVERAGE(OFFSET($H$3,0,0,'Données projet'!$E$10+1,1))</f>
        <v>384.43359676707047</v>
      </c>
      <c r="AO150" s="59">
        <f t="shared" si="144"/>
        <v>274.65593303124882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69.502916275052328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69.502916275052328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-9.9316821433603781E-14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364.48551730222738</v>
      </c>
      <c r="BJ150" s="59">
        <f t="shared" si="146"/>
        <v>251.84239853780053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53.282541623239737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53.282541623239737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279.92928512121006</v>
      </c>
      <c r="T151" s="59">
        <f t="shared" si="142"/>
        <v>300.17085261974006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326.19999999999982</v>
      </c>
      <c r="AJ151" s="13">
        <f>AI151*VLOOKUP('Données projet'!$B$10,Paramètres!$A$1:$I$89,3,0)*VLOOKUP('Données projet'!$B$10,Paramètres!$A$1:$I$89,5,0)</f>
        <v>274.79087999999985</v>
      </c>
      <c r="AK151" s="13">
        <f t="shared" si="143"/>
        <v>65.86497181236102</v>
      </c>
      <c r="AL151" s="20">
        <f t="shared" si="112"/>
        <v>593.3089419065285</v>
      </c>
      <c r="AM151" s="59">
        <f t="shared" si="113"/>
        <v>886.64227523986187</v>
      </c>
      <c r="AN151" s="59">
        <f ca="1">AVERAGE(OFFSET($AM$3,0,0,'Données projet'!$E$10+1,1))-AVERAGE(OFFSET($H$3,0,0,'Données projet'!$E$10+1,1))</f>
        <v>384.43359676707047</v>
      </c>
      <c r="AO151" s="59">
        <f t="shared" si="144"/>
        <v>274.65593303124882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68.140006479491561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68.140006479491561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-9.9316821433603781E-14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364.48551730222738</v>
      </c>
      <c r="BJ151" s="59">
        <f t="shared" si="146"/>
        <v>251.84239853780053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52.237703481149374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52.237703481149374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279.92928512121006</v>
      </c>
      <c r="T152" s="59">
        <f t="shared" si="142"/>
        <v>300.17085261974006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329.5999999999998</v>
      </c>
      <c r="AJ152" s="13">
        <f>AI152*VLOOKUP('Données projet'!$B$10,Paramètres!$A$1:$I$89,3,0)*VLOOKUP('Données projet'!$B$10,Paramètres!$A$1:$I$89,5,0)</f>
        <v>277.65503999999987</v>
      </c>
      <c r="AK152" s="13">
        <f t="shared" si="143"/>
        <v>66.47120912437552</v>
      </c>
      <c r="AL152" s="20">
        <f t="shared" si="112"/>
        <v>599.35321722495371</v>
      </c>
      <c r="AM152" s="59">
        <f t="shared" si="113"/>
        <v>892.68655055828708</v>
      </c>
      <c r="AN152" s="59">
        <f ca="1">AVERAGE(OFFSET($AM$3,0,0,'Données projet'!$E$10+1,1))-AVERAGE(OFFSET($H$3,0,0,'Données projet'!$E$10+1,1))</f>
        <v>384.43359676707047</v>
      </c>
      <c r="AO152" s="59">
        <f t="shared" si="144"/>
        <v>274.65593303124882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66.803822513728846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66.803822513728846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-9.9316821433603781E-14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364.48551730222738</v>
      </c>
      <c r="BJ152" s="59">
        <f t="shared" si="146"/>
        <v>251.84239853780053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51.213353977737064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51.213353977737064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279.92928512121006</v>
      </c>
      <c r="T153" s="59">
        <f t="shared" si="142"/>
        <v>300.17085261974006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333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332.99999999999977</v>
      </c>
      <c r="AJ153" s="13">
        <f>AI153*VLOOKUP('Données projet'!$B$10,Paramètres!$A$1:$I$89,3,0)*VLOOKUP('Données projet'!$B$10,Paramètres!$A$1:$I$89,5,0)</f>
        <v>280.51919999999984</v>
      </c>
      <c r="AK153" s="13">
        <f t="shared" si="143"/>
        <v>67.076718933381159</v>
      </c>
      <c r="AL153" s="20">
        <f t="shared" si="112"/>
        <v>605.39622547563852</v>
      </c>
      <c r="AM153" s="59">
        <f t="shared" si="113"/>
        <v>898.72955880897189</v>
      </c>
      <c r="AN153" s="59">
        <f ca="1">AVERAGE(OFFSET($AM$3,0,0,'Données projet'!$E$10+1,1))-AVERAGE(OFFSET($H$3,0,0,'Données projet'!$E$10+1,1))</f>
        <v>384.43359676707047</v>
      </c>
      <c r="AO153" s="59">
        <f t="shared" si="144"/>
        <v>274.65593303124882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333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178.83746140274019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178.83746140274019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-9.9316821433603781E-14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364.48551730222738</v>
      </c>
      <c r="BJ153" s="59">
        <f t="shared" si="146"/>
        <v>251.84239853780053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50.209091343295164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50.209091343295164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279.92928512121006</v>
      </c>
      <c r="T154" s="59">
        <f t="shared" si="142"/>
        <v>300.17085261974006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384.43359676707047</v>
      </c>
      <c r="AO154" s="59">
        <f t="shared" si="144"/>
        <v>274.65593303124882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175.33056786471315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175.33056786471315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-9.9316821433603781E-14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364.48551730222738</v>
      </c>
      <c r="BJ154" s="59">
        <f t="shared" si="146"/>
        <v>251.84239853780053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49.224521686574946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49.224521686574946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279.92928512121006</v>
      </c>
      <c r="T155" s="59">
        <f t="shared" si="142"/>
        <v>300.17085261974006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384.43359676707047</v>
      </c>
      <c r="AO155" s="59">
        <f t="shared" si="144"/>
        <v>274.65593303124882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171.89244236997297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171.89244236997297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-9.9316821433603781E-14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364.48551730222738</v>
      </c>
      <c r="BJ155" s="59">
        <f t="shared" si="146"/>
        <v>251.84239853780053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48.259258840294819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48.259258840294819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279.92928512121006</v>
      </c>
      <c r="T156" s="59">
        <f t="shared" si="142"/>
        <v>300.17085261974006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384.43359676707047</v>
      </c>
      <c r="AO156" s="59">
        <f t="shared" si="144"/>
        <v>274.65593303124882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168.52173641913515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168.52173641913515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-9.9316821433603781E-14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364.48551730222738</v>
      </c>
      <c r="BJ156" s="59">
        <f t="shared" si="146"/>
        <v>251.84239853780053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47.312924209678044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47.312924209678044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279.92928512121006</v>
      </c>
      <c r="T157" s="59">
        <f t="shared" si="142"/>
        <v>300.17085261974006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384.43359676707047</v>
      </c>
      <c r="AO157" s="59">
        <f t="shared" si="144"/>
        <v>274.65593303124882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165.21712795606564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165.21712795606564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-9.9316821433603781E-14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364.48551730222738</v>
      </c>
      <c r="BJ157" s="59">
        <f t="shared" si="146"/>
        <v>251.84239853780053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46.38514662396053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46.38514662396053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279.92928512121006</v>
      </c>
      <c r="T158" s="59">
        <f t="shared" si="142"/>
        <v>300.17085261974006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384.43359676707047</v>
      </c>
      <c r="AO158" s="59">
        <f t="shared" si="144"/>
        <v>274.65593303124882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161.97732084934478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161.97732084934478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-9.9316821433603781E-14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364.48551730222738</v>
      </c>
      <c r="BJ158" s="59">
        <f t="shared" si="146"/>
        <v>251.84239853780053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45.475562190810486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45.475562190810486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279.92928512121006</v>
      </c>
      <c r="T159" s="59">
        <f t="shared" si="142"/>
        <v>300.17085261974006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384.43359676707047</v>
      </c>
      <c r="AO159" s="59">
        <f t="shared" si="144"/>
        <v>274.65593303124882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158.80104438389952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158.80104438389952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-9.9316821433603781E-14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364.48551730222738</v>
      </c>
      <c r="BJ159" s="59">
        <f t="shared" si="146"/>
        <v>251.84239853780053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44.583814153602795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44.583814153602795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279.92928512121006</v>
      </c>
      <c r="T160" s="59">
        <f t="shared" si="142"/>
        <v>300.17085261974006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384.43359676707047</v>
      </c>
      <c r="AO160" s="59">
        <f t="shared" si="144"/>
        <v>274.65593303124882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155.68705276260428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155.68705276260428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-9.9316821433603781E-14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364.48551730222738</v>
      </c>
      <c r="BJ160" s="59">
        <f t="shared" si="146"/>
        <v>251.84239853780053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43.709552751492147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43.709552751492147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279.92928512121006</v>
      </c>
      <c r="T161" s="59">
        <f t="shared" si="142"/>
        <v>300.17085261974006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384.43359676707047</v>
      </c>
      <c r="AO161" s="59">
        <f t="shared" si="144"/>
        <v>274.65593303124882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152.63412461765529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152.63412461765529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-9.9316821433603781E-14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364.48551730222738</v>
      </c>
      <c r="BJ161" s="59">
        <f t="shared" si="146"/>
        <v>251.84239853780053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42.852435082230087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42.852435082230087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279.92928512121006</v>
      </c>
      <c r="T162" s="59">
        <f t="shared" si="142"/>
        <v>300.17085261974006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384.43359676707047</v>
      </c>
      <c r="AO162" s="59">
        <f t="shared" si="144"/>
        <v>274.65593303124882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149.64106253152647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149.64106253152647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-9.9316821433603781E-14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364.48551730222738</v>
      </c>
      <c r="BJ162" s="59">
        <f t="shared" si="146"/>
        <v>251.84239853780053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42.012124967672101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42.012124967672101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279.92928512121006</v>
      </c>
      <c r="T163" s="59">
        <f t="shared" si="142"/>
        <v>300.17085261974006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384.43359676707047</v>
      </c>
      <c r="AO163" s="59">
        <f t="shared" si="144"/>
        <v>274.65593303124882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146.70669256731901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146.70669256731901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-9.9316821433603781E-14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364.48551730222738</v>
      </c>
      <c r="BJ163" s="59">
        <f t="shared" si="146"/>
        <v>251.84239853780053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41.188292821922033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41.188292821922033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279.92928512121006</v>
      </c>
      <c r="T164" s="59">
        <f t="shared" si="142"/>
        <v>300.17085261974006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384.43359676707047</v>
      </c>
      <c r="AO164" s="59">
        <f t="shared" si="144"/>
        <v>274.65593303124882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143.82986380832071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143.82986380832071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-9.9316821433603781E-14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364.48551730222738</v>
      </c>
      <c r="BJ164" s="59">
        <f t="shared" si="146"/>
        <v>251.84239853780053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40.380615522062136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40.380615522062136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279.92928512121006</v>
      </c>
      <c r="T165" s="59">
        <f t="shared" si="142"/>
        <v>300.17085261974006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384.43359676707047</v>
      </c>
      <c r="AO165" s="59">
        <f t="shared" si="144"/>
        <v>274.65593303124882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141.00944790659409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141.00944790659409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-9.9316821433603781E-14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364.48551730222738</v>
      </c>
      <c r="BJ165" s="59">
        <f t="shared" si="146"/>
        <v>251.84239853780053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39.588776281417978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39.588776281417978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279.92928512121006</v>
      </c>
      <c r="T166" s="59">
        <f t="shared" si="142"/>
        <v>300.17085261974006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384.43359676707047</v>
      </c>
      <c r="AO166" s="59">
        <f t="shared" si="144"/>
        <v>274.65593303124882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138.24433864041649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138.24433864041649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-9.9316821433603781E-14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364.48551730222738</v>
      </c>
      <c r="BJ166" s="59">
        <f t="shared" si="146"/>
        <v>251.84239853780053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38.812464525308606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38.812464525308606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279.92928512121006</v>
      </c>
      <c r="T167" s="59">
        <f t="shared" si="142"/>
        <v>300.17085261974006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384.43359676707047</v>
      </c>
      <c r="AO167" s="59">
        <f t="shared" si="144"/>
        <v>274.65593303124882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135.5334514803985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135.5334514803985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-9.9316821433603781E-14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364.48551730222738</v>
      </c>
      <c r="BJ167" s="59">
        <f t="shared" si="146"/>
        <v>251.84239853780053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38.051375769233125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38.051375769233125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279.92928512121006</v>
      </c>
      <c r="T168" s="59">
        <f t="shared" si="142"/>
        <v>300.17085261974006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384.43359676707047</v>
      </c>
      <c r="AO168" s="59">
        <f t="shared" si="144"/>
        <v>274.65593303124882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132.87572316411058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132.87572316411058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-9.9316821433603781E-14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364.48551730222738</v>
      </c>
      <c r="BJ168" s="59">
        <f t="shared" si="146"/>
        <v>251.84239853780053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37.305211499445981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37.305211499445981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279.92928512121006</v>
      </c>
      <c r="T169" s="59">
        <f t="shared" si="142"/>
        <v>300.17085261974006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384.43359676707047</v>
      </c>
      <c r="AO169" s="59">
        <f t="shared" si="144"/>
        <v>274.65593303124882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130.27011127905087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130.27011127905087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-9.9316821433603781E-14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364.48551730222738</v>
      </c>
      <c r="BJ169" s="59">
        <f t="shared" si="146"/>
        <v>251.84239853780053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36.573679055874095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36.573679055874095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279.92928512121006</v>
      </c>
      <c r="T170" s="59">
        <f t="shared" si="142"/>
        <v>300.17085261974006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384.43359676707047</v>
      </c>
      <c r="AO170" s="59">
        <f t="shared" si="144"/>
        <v>274.65593303124882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127.71559385379084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127.71559385379084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-9.9316821433603781E-14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364.48551730222738</v>
      </c>
      <c r="BJ170" s="59">
        <f t="shared" si="146"/>
        <v>251.84239853780053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35.856491517329921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35.856491517329921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279.92928512121006</v>
      </c>
      <c r="T171" s="59">
        <f t="shared" si="142"/>
        <v>300.17085261974006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384.43359676707047</v>
      </c>
      <c r="AO171" s="59">
        <f t="shared" si="144"/>
        <v>274.65593303124882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125.21116895713838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125.21116895713838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-9.9316821433603781E-14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364.48551730222738</v>
      </c>
      <c r="BJ171" s="59">
        <f t="shared" si="146"/>
        <v>251.84239853780053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35.153367588975392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35.153367588975392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279.92928512121006</v>
      </c>
      <c r="T172" s="59">
        <f t="shared" si="142"/>
        <v>300.17085261974006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384.43359676707047</v>
      </c>
      <c r="AO172" s="59">
        <f t="shared" si="144"/>
        <v>274.65593303124882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122.75585430516092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122.75585430516092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-9.9316821433603781E-14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364.48551730222738</v>
      </c>
      <c r="BJ172" s="59">
        <f t="shared" si="146"/>
        <v>251.84239853780053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34.46403149199265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34.46403149199265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279.92928512121006</v>
      </c>
      <c r="T173" s="59">
        <f t="shared" si="142"/>
        <v>300.17085261974006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384.43359676707047</v>
      </c>
      <c r="AO173" s="59">
        <f t="shared" si="144"/>
        <v>274.65593303124882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120.34868687591468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120.34868687591468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-9.9316821433603781E-14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364.48551730222738</v>
      </c>
      <c r="BJ173" s="59">
        <f t="shared" si="146"/>
        <v>251.84239853780053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33.788212855418237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33.788212855418237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279.92928512121006</v>
      </c>
      <c r="T174" s="59">
        <f t="shared" si="142"/>
        <v>300.17085261974006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384.43359676707047</v>
      </c>
      <c r="AO174" s="59">
        <f t="shared" si="144"/>
        <v>274.65593303124882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117.9887225317288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117.9887225317288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-9.9316821433603781E-14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364.48551730222738</v>
      </c>
      <c r="BJ174" s="59">
        <f t="shared" si="146"/>
        <v>251.84239853780053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33.125646610098379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33.125646610098379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279.92928512121006</v>
      </c>
      <c r="T175" s="59">
        <f t="shared" si="142"/>
        <v>300.17085261974006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384.43359676707047</v>
      </c>
      <c r="AO175" s="59">
        <f t="shared" si="144"/>
        <v>274.65593303124882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115.67503564889628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115.67503564889628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-9.9316821433603781E-14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364.48551730222738</v>
      </c>
      <c r="BJ175" s="59">
        <f t="shared" si="146"/>
        <v>251.84239853780053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32.476072884723742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32.476072884723742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279.92928512121006</v>
      </c>
      <c r="T176" s="59">
        <f t="shared" si="142"/>
        <v>300.17085261974006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384.43359676707047</v>
      </c>
      <c r="AO176" s="59">
        <f t="shared" si="144"/>
        <v>274.65593303124882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113.40671875462647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113.40671875462647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-9.9316821433603781E-14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364.48551730222738</v>
      </c>
      <c r="BJ176" s="59">
        <f t="shared" si="146"/>
        <v>251.84239853780053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31.839236903902847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31.839236903902847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279.92928512121006</v>
      </c>
      <c r="T177" s="59">
        <f t="shared" si="142"/>
        <v>300.17085261974006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384.43359676707047</v>
      </c>
      <c r="AO177" s="59">
        <f t="shared" si="144"/>
        <v>274.65593303124882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111.18288217111659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111.18288217111659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-9.9316821433603781E-14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364.48551730222738</v>
      </c>
      <c r="BJ177" s="59">
        <f t="shared" si="146"/>
        <v>251.84239853780053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31.214888888234256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31.214888888234256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279.92928512121006</v>
      </c>
      <c r="T178" s="59">
        <f t="shared" si="142"/>
        <v>300.17085261974006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384.43359676707047</v>
      </c>
      <c r="AO178" s="59">
        <f t="shared" si="144"/>
        <v>274.65593303124882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109.00265366660295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109.00265366660295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-9.9316821433603781E-14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364.48551730222738</v>
      </c>
      <c r="BJ178" s="59">
        <f t="shared" si="146"/>
        <v>251.84239853780053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30.602783956338239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30.602783956338239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279.92928512121006</v>
      </c>
      <c r="T179" s="59">
        <f t="shared" si="142"/>
        <v>300.17085261974006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384.43359676707047</v>
      </c>
      <c r="AO179" s="59">
        <f t="shared" si="144"/>
        <v>274.65593303124882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106.86517811325476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106.86517811325476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-9.9316821433603781E-14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364.48551730222738</v>
      </c>
      <c r="BJ179" s="59">
        <f t="shared" si="146"/>
        <v>251.84239853780053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30.002682028809559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30.002682028809559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279.92928512121006</v>
      </c>
      <c r="T180" s="59">
        <f t="shared" si="142"/>
        <v>300.17085261974006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384.43359676707047</v>
      </c>
      <c r="AO180" s="59">
        <f t="shared" si="144"/>
        <v>274.65593303124882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104.76961715177636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104.76961715177636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-9.9316821433603781E-14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364.48551730222738</v>
      </c>
      <c r="BJ180" s="59">
        <f t="shared" si="146"/>
        <v>251.84239853780053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29.414347734053685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29.414347734053685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279.92928512121006</v>
      </c>
      <c r="T181" s="59">
        <f t="shared" si="142"/>
        <v>300.17085261974006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384.43359676707047</v>
      </c>
      <c r="AO181" s="59">
        <f t="shared" si="144"/>
        <v>274.65593303124882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102.71514886258657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102.71514886258657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-9.9316821433603781E-14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364.48551730222738</v>
      </c>
      <c r="BJ181" s="59">
        <f t="shared" si="146"/>
        <v>251.84239853780053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28.837550315969484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28.837550315969484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279.92928512121006</v>
      </c>
      <c r="T182" s="59">
        <f t="shared" si="142"/>
        <v>300.17085261974006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384.43359676707047</v>
      </c>
      <c r="AO182" s="59">
        <f t="shared" si="144"/>
        <v>274.65593303124882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100.70096744344588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100.70096744344588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-9.9316821433603781E-14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364.48551730222738</v>
      </c>
      <c r="BJ182" s="59">
        <f t="shared" si="146"/>
        <v>251.84239853780053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28.272063543442229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28.272063543442229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279.92928512121006</v>
      </c>
      <c r="T183" s="59">
        <f t="shared" si="142"/>
        <v>300.17085261974006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384.43359676707047</v>
      </c>
      <c r="AO183" s="59">
        <f t="shared" si="144"/>
        <v>274.65593303124882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98.72628289340517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98.72628289340517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-9.9316821433603781E-14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364.48551730222738</v>
      </c>
      <c r="BJ183" s="59">
        <f t="shared" si="146"/>
        <v>251.84239853780053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27.71766562161136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27.71766562161136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279.92928512121006</v>
      </c>
      <c r="T184" s="59">
        <f t="shared" si="142"/>
        <v>300.17085261974006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384.43359676707047</v>
      </c>
      <c r="AO184" s="59">
        <f t="shared" si="144"/>
        <v>274.65593303124882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96.790320702952116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96.790320702952116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-9.9316821433603781E-14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364.48551730222738</v>
      </c>
      <c r="BJ184" s="59">
        <f t="shared" si="146"/>
        <v>251.84239853780053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27.17413910487825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27.17413910487825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279.92928512121006</v>
      </c>
      <c r="T185" s="59">
        <f t="shared" si="142"/>
        <v>300.17085261974006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384.43359676707047</v>
      </c>
      <c r="AO185" s="59">
        <f t="shared" si="144"/>
        <v>274.65593303124882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94.892321550233504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94.892321550233504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-9.9316821433603781E-14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364.48551730222738</v>
      </c>
      <c r="BJ185" s="59">
        <f t="shared" si="146"/>
        <v>251.84239853780053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26.641270811619837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26.641270811619837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279.92928512121006</v>
      </c>
      <c r="T186" s="59">
        <f t="shared" si="142"/>
        <v>300.17085261974006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384.43359676707047</v>
      </c>
      <c r="AO186" s="59">
        <f t="shared" si="144"/>
        <v>274.65593303124882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93.031541003234537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93.031541003234537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-9.9316821433603781E-14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364.48551730222738</v>
      </c>
      <c r="BJ186" s="59">
        <f t="shared" si="146"/>
        <v>251.84239853780053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26.118851740574655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26.118851740574655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279.92928512121006</v>
      </c>
      <c r="T187" s="59">
        <f t="shared" si="142"/>
        <v>300.17085261974006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384.43359676707047</v>
      </c>
      <c r="AO187" s="59">
        <f t="shared" si="144"/>
        <v>274.65593303124882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91.207249227798144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91.207249227798144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-9.9316821433603781E-14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364.48551730222738</v>
      </c>
      <c r="BJ187" s="59">
        <f t="shared" si="146"/>
        <v>251.84239853780053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25.6066769888685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25.6066769888685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279.92928512121006</v>
      </c>
      <c r="T188" s="59">
        <f t="shared" si="142"/>
        <v>300.17085261974006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384.43359676707047</v>
      </c>
      <c r="AO188" s="59">
        <f t="shared" si="144"/>
        <v>274.65593303124882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89.418730701369952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89.418730701369952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-9.9316821433603781E-14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364.48551730222738</v>
      </c>
      <c r="BJ188" s="59">
        <f t="shared" si="146"/>
        <v>251.84239853780053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25.10454567164755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25.10454567164755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279.92928512121006</v>
      </c>
      <c r="T189" s="59">
        <f t="shared" si="142"/>
        <v>300.17085261974006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384.43359676707047</v>
      </c>
      <c r="AO189" s="59">
        <f t="shared" si="144"/>
        <v>274.65593303124882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87.665283932356431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87.665283932356431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-9.9316821433603781E-14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364.48551730222738</v>
      </c>
      <c r="BJ189" s="59">
        <f t="shared" si="146"/>
        <v>251.84239853780053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24.612260843287441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24.612260843287441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279.92928512121006</v>
      </c>
      <c r="T190" s="59">
        <f t="shared" si="142"/>
        <v>300.17085261974006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384.43359676707047</v>
      </c>
      <c r="AO190" s="59">
        <f t="shared" si="144"/>
        <v>274.65593303124882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85.946221184986342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85.946221184986342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-9.9316821433603781E-14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364.48551730222738</v>
      </c>
      <c r="BJ190" s="59">
        <f t="shared" si="146"/>
        <v>251.84239853780053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24.129629420147378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24.129629420147378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279.92928512121006</v>
      </c>
      <c r="T191" s="59">
        <f t="shared" si="142"/>
        <v>300.17085261974006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384.43359676707047</v>
      </c>
      <c r="AO191" s="59">
        <f t="shared" si="144"/>
        <v>274.65593303124882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84.260868209567434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84.260868209567434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-9.9316821433603781E-14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364.48551730222738</v>
      </c>
      <c r="BJ191" s="59">
        <f t="shared" si="146"/>
        <v>251.84239853780053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23.65646210483899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23.65646210483899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279.92928512121006</v>
      </c>
      <c r="T192" s="59">
        <f t="shared" si="142"/>
        <v>300.17085261974006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384.43359676707047</v>
      </c>
      <c r="AO192" s="59">
        <f t="shared" si="144"/>
        <v>274.65593303124882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82.608563978032677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82.608563978032677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-9.9316821433603781E-14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364.48551730222738</v>
      </c>
      <c r="BJ192" s="59">
        <f t="shared" si="146"/>
        <v>251.84239853780053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23.192573311980233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23.192573311980233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279.92928512121006</v>
      </c>
      <c r="T193" s="59">
        <f t="shared" si="142"/>
        <v>300.17085261974006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384.43359676707047</v>
      </c>
      <c r="AO193" s="59">
        <f t="shared" si="144"/>
        <v>274.65593303124882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80.988660424672261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80.988660424672261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-9.9316821433603781E-14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364.48551730222738</v>
      </c>
      <c r="BJ193" s="59">
        <f t="shared" si="146"/>
        <v>251.84239853780053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22.737781095405211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22.737781095405211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279.92928512121006</v>
      </c>
      <c r="T194" s="59">
        <f t="shared" si="142"/>
        <v>300.17085261974006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384.43359676707047</v>
      </c>
      <c r="AO194" s="59">
        <f t="shared" si="144"/>
        <v>274.65593303124882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79.400522191949634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79.400522191949634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-9.9316821433603781E-14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364.48551730222738</v>
      </c>
      <c r="BJ194" s="59">
        <f t="shared" si="146"/>
        <v>251.84239853780053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22.291907076801365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22.291907076801365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279.92928512121006</v>
      </c>
      <c r="T195" s="59">
        <f t="shared" si="142"/>
        <v>300.17085261974006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384.43359676707047</v>
      </c>
      <c r="AO195" s="59">
        <f t="shared" si="144"/>
        <v>274.65593303124882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77.843526381302013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77.843526381302013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-9.9316821433603781E-14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364.48551730222738</v>
      </c>
      <c r="BJ195" s="59">
        <f t="shared" si="146"/>
        <v>251.84239853780053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21.854776375746042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21.854776375746042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279.92928512121006</v>
      </c>
      <c r="T196" s="59">
        <f t="shared" si="142"/>
        <v>300.17085261974006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384.43359676707047</v>
      </c>
      <c r="AO196" s="59">
        <f t="shared" si="144"/>
        <v>274.65593303124882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76.317062308827531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76.317062308827531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-9.9316821433603781E-14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364.48551730222738</v>
      </c>
      <c r="BJ196" s="59">
        <f t="shared" si="146"/>
        <v>251.84239853780053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21.426217541115012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21.426217541115012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279.92928512121006</v>
      </c>
      <c r="T197" s="59">
        <f t="shared" ref="T197:T203" si="204">$T$3</f>
        <v>300.17085261974006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384.43359676707047</v>
      </c>
      <c r="AO197" s="59">
        <f t="shared" ref="AO197:AO203" si="205">$AO$3</f>
        <v>274.65593303124882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74.820531265763123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74.820531265763123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-9.9316821433603781E-14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364.48551730222738</v>
      </c>
      <c r="BJ197" s="59">
        <f t="shared" ref="BJ197:BJ203" si="206">$BJ$3</f>
        <v>251.84239853780053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21.006062483836018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21.006062483836018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279.92928512121006</v>
      </c>
      <c r="T198" s="59">
        <f t="shared" si="204"/>
        <v>300.17085261974006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384.43359676707047</v>
      </c>
      <c r="AO198" s="59">
        <f t="shared" si="205"/>
        <v>274.65593303124882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73.353346283659391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73.353346283659391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-9.9316821433603781E-14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364.48551730222738</v>
      </c>
      <c r="BJ198" s="59">
        <f t="shared" si="206"/>
        <v>251.84239853780053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20.594146410960988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20.594146410960988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279.92928512121006</v>
      </c>
      <c r="T199" s="59">
        <f t="shared" si="204"/>
        <v>300.17085261974006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384.43359676707047</v>
      </c>
      <c r="AO199" s="59">
        <f t="shared" si="205"/>
        <v>274.65593303124882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71.914931904160241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71.914931904160241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-9.9316821433603781E-14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364.48551730222738</v>
      </c>
      <c r="BJ199" s="59">
        <f t="shared" si="206"/>
        <v>251.84239853780053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20.19030776103104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20.19030776103104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279.92928512121006</v>
      </c>
      <c r="T200" s="59">
        <f t="shared" si="204"/>
        <v>300.17085261974006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384.43359676707047</v>
      </c>
      <c r="AO200" s="59">
        <f t="shared" si="205"/>
        <v>274.65593303124882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70.504723953296931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70.504723953296931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-9.9316821433603781E-14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364.48551730222738</v>
      </c>
      <c r="BJ200" s="59">
        <f t="shared" si="206"/>
        <v>251.84239853780053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19.794388140708964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19.794388140708964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279.92928512121006</v>
      </c>
      <c r="T201" s="59">
        <f t="shared" si="204"/>
        <v>300.17085261974006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384.43359676707047</v>
      </c>
      <c r="AO201" s="59">
        <f t="shared" si="205"/>
        <v>274.65593303124882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69.12216932020813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69.12216932020813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-9.9316821433603781E-14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364.48551730222738</v>
      </c>
      <c r="BJ201" s="59">
        <f t="shared" si="206"/>
        <v>251.84239853780053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19.406232262654278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19.406232262654278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279.92928512121006</v>
      </c>
      <c r="T202" s="59">
        <f t="shared" si="204"/>
        <v>300.17085261974006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384.43359676707047</v>
      </c>
      <c r="AO202" s="59">
        <f t="shared" si="205"/>
        <v>274.65593303124882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67.766725740199149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67.766725740199149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-9.9316821433603781E-14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364.48551730222738</v>
      </c>
      <c r="BJ202" s="59">
        <f t="shared" si="206"/>
        <v>251.84239853780053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19.025687884616538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19.025687884616538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279.92928512121006</v>
      </c>
      <c r="T203" s="59">
        <f t="shared" si="204"/>
        <v>300.17085261974006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384.43359676707047</v>
      </c>
      <c r="AO203" s="59">
        <f t="shared" si="205"/>
        <v>274.65593303124882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66.437861582055191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66.437861582055191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-9.9316821433603781E-14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364.48551730222738</v>
      </c>
      <c r="BJ203" s="59">
        <f t="shared" si="206"/>
        <v>251.84239853780053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18.652605749722966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18.652605749722966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1.1876379208839218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55" zoomScaleNormal="55" workbookViewId="0">
      <selection activeCell="P63" sqref="P6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1.5840000000000001</v>
      </c>
      <c r="C6" s="147">
        <f ca="1">IF(OR('Données projet'!B9="",'Données projet'!C9="",'Données projet'!C9=0%),0,Calculateur!S3)</f>
        <v>279.92928512121006</v>
      </c>
      <c r="D6" s="147">
        <f>IF(OR('Données projet'!B9="",'Données projet'!C9="",'Données projet'!C9=0%),0,Calculateur!T3)</f>
        <v>300.17085261974006</v>
      </c>
      <c r="E6" s="147">
        <f ca="1">MIN(C6,D6)</f>
        <v>279.92928512121006</v>
      </c>
      <c r="F6" s="147">
        <f ca="1">E6*B6</f>
        <v>443.40798763199678</v>
      </c>
      <c r="G6" s="147">
        <f ca="1">F6*(100%-'Données projet'!$C$24)*(100%-'Données projet'!$C$25)*(100%-'Données projet'!$C$26)*(100%-'Données projet'!$C$27)</f>
        <v>271.36568843078203</v>
      </c>
      <c r="H6" s="148">
        <f>IF(OR('Données projet'!B9="",'Données projet'!C9="",'Données projet'!C9=0%),0,AVERAGE(Calculateur!$AC$3:$AC$33)*B6)</f>
        <v>11.265759831613428</v>
      </c>
      <c r="I6" s="149">
        <f>H6*(100%-'Données projet'!$C$24)*(100%-'Données projet'!$C$25)*(100%-'Données projet'!$C$26)*(100%-'Données projet'!$C$27)</f>
        <v>6.8946450169474192</v>
      </c>
      <c r="J6" s="150">
        <f>IF(OR('Données projet'!B9="",'Données projet'!C9="",'Données projet'!C9=0%),0,SUM(Calculateur!$V$3:$V$33)*VLOOKUP('Données projet'!$B$9,Paramètres!$A$1:$I$89,9,0)*B6)</f>
        <v>97.400160000000014</v>
      </c>
      <c r="K6" s="151">
        <f>J6*(100%-'Données projet'!$C$24)*(100%-'Données projet'!$C$25)*(100%-'Données projet'!$C$26)*(100%-'Données projet'!$C$27)</f>
        <v>59.608897920000018</v>
      </c>
      <c r="L6" s="152">
        <f ca="1">G6+I6+K6</f>
        <v>337.86923136772947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0.30800000000000005</v>
      </c>
      <c r="C7" s="147">
        <f ca="1">IF(OR('Données projet'!B10="",'Données projet'!C10="",'Données projet'!C10=0%),0,Calculateur!AN3)</f>
        <v>384.43359676707047</v>
      </c>
      <c r="D7" s="147">
        <f>IF(OR('Données projet'!B10="",'Données projet'!C10="",'Données projet'!C10=0%),0,Calculateur!AO3)</f>
        <v>274.65593303124882</v>
      </c>
      <c r="E7" s="147">
        <f t="shared" ref="E7:E15" ca="1" si="0">MIN(C7,D7)</f>
        <v>274.65593303124882</v>
      </c>
      <c r="F7" s="147">
        <f t="shared" ref="F7:F15" ca="1" si="1">E7*B7</f>
        <v>84.594027373624655</v>
      </c>
      <c r="G7" s="147">
        <f ca="1">F7*(100%-'Données projet'!$C$24)*(100%-'Données projet'!$C$25)*(100%-'Données projet'!$C$26)*(100%-'Données projet'!$C$27)</f>
        <v>51.771544752658286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4.7740000000000009</v>
      </c>
      <c r="K7" s="151">
        <f>J7*(100%-'Données projet'!$C$24)*(100%-'Données projet'!$C$25)*(100%-'Données projet'!$C$26)*(100%-'Données projet'!$C$27)</f>
        <v>2.9216880000000005</v>
      </c>
      <c r="L7" s="152">
        <f t="shared" ref="L7:L15" ca="1" si="2">G7+I7+K7</f>
        <v>54.69323275265829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rouge d'Amérique</v>
      </c>
      <c r="B8" s="154">
        <f>'Données projet'!D11</f>
        <v>0.30800000000000005</v>
      </c>
      <c r="C8" s="147">
        <f ca="1">IF(OR('Données projet'!B11="",'Données projet'!C11="",'Données projet'!C11=0%),0,Calculateur!BI3)</f>
        <v>364.48551730222738</v>
      </c>
      <c r="D8" s="147">
        <f>IF(OR('Données projet'!B11="",'Données projet'!C11="",'Données projet'!C11=0%),0,Calculateur!BJ3)</f>
        <v>251.84239853780053</v>
      </c>
      <c r="E8" s="147">
        <f t="shared" ca="1" si="0"/>
        <v>251.84239853780053</v>
      </c>
      <c r="F8" s="147">
        <f t="shared" ca="1" si="1"/>
        <v>77.567458749642583</v>
      </c>
      <c r="G8" s="147">
        <f ca="1">F8*(100%-'Données projet'!$C$24)*(100%-'Données projet'!$C$25)*(100%-'Données projet'!$C$26)*(100%-'Données projet'!$C$27)</f>
        <v>47.471284754781259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2.0405000000000002</v>
      </c>
      <c r="K8" s="151">
        <f>J8*(100%-'Données projet'!$C$24)*(100%-'Données projet'!$C$25)*(100%-'Données projet'!$C$26)*(100%-'Données projet'!$C$27)</f>
        <v>1.2487860000000002</v>
      </c>
      <c r="L8" s="152">
        <f t="shared" ca="1" si="2"/>
        <v>48.720070754781261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605.56947375526397</v>
      </c>
      <c r="G16" s="166">
        <f t="shared" ca="1" si="3"/>
        <v>370.60851793822161</v>
      </c>
      <c r="H16" s="167">
        <f t="shared" si="3"/>
        <v>11.265759831613428</v>
      </c>
      <c r="I16" s="167">
        <f t="shared" si="3"/>
        <v>6.8946450169474192</v>
      </c>
      <c r="J16" s="168">
        <f t="shared" si="3"/>
        <v>104.21466000000001</v>
      </c>
      <c r="K16" s="168">
        <f t="shared" si="3"/>
        <v>63.779371920000024</v>
      </c>
      <c r="L16" s="169">
        <f t="shared" ca="1" si="3"/>
        <v>441.28253487516901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25" right="0.25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1.5840000000000001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0.30800000000000005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0.30800000000000005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333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29</v>
      </c>
      <c r="B85" s="181">
        <f>'Données projet'!D88</f>
        <v>26.5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34</v>
      </c>
      <c r="B86" s="181">
        <f>'Données projet'!D89</f>
        <v>23.1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42</v>
      </c>
      <c r="B87" s="181">
        <f>'Données projet'!D90</f>
        <v>47.2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79.7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62</v>
      </c>
      <c r="B89" s="181">
        <f>'Données projet'!D92</f>
        <v>15.5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78</v>
      </c>
      <c r="B90" s="181">
        <f>'Données projet'!D93</f>
        <v>534.9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2024-07-02T06:55:15Z</cp:lastPrinted>
  <dcterms:created xsi:type="dcterms:W3CDTF">2021-02-01T08:22:39Z</dcterms:created>
  <dcterms:modified xsi:type="dcterms:W3CDTF">2024-07-02T06:55:51Z</dcterms:modified>
</cp:coreProperties>
</file>